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ko\Desktop\1\"/>
    </mc:Choice>
  </mc:AlternateContent>
  <xr:revisionPtr revIDLastSave="0" documentId="8_{B935028D-B3F5-4175-89D9-6784C03C91CB}" xr6:coauthVersionLast="37" xr6:coauthVersionMax="37" xr10:uidLastSave="{00000000-0000-0000-0000-000000000000}"/>
  <bookViews>
    <workbookView xWindow="0" yWindow="0" windowWidth="17685" windowHeight="6015" tabRatio="893"/>
  </bookViews>
  <sheets>
    <sheet name="Telegrin + Galv." sheetId="4" r:id="rId1"/>
    <sheet name="osovine" sheetId="6" r:id="rId2"/>
    <sheet name="traverse" sheetId="7" r:id="rId3"/>
    <sheet name="collapsing unit" sheetId="5" r:id="rId4"/>
  </sheets>
  <definedNames>
    <definedName name="_xlnm._FilterDatabase" localSheetId="0" hidden="1">'Telegrin + Galv.'!$A$1:$U$3231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17" i="4" l="1"/>
  <c r="L517" i="4"/>
  <c r="M517" i="4"/>
  <c r="K517" i="4"/>
  <c r="G517" i="4"/>
  <c r="H517" i="4"/>
  <c r="P519" i="4"/>
  <c r="M519" i="4"/>
  <c r="L519" i="4"/>
  <c r="K519" i="4"/>
  <c r="G519" i="4"/>
  <c r="H519" i="4"/>
  <c r="P518" i="4"/>
  <c r="L518" i="4"/>
  <c r="M518" i="4"/>
  <c r="K518" i="4"/>
  <c r="G518" i="4"/>
  <c r="H518" i="4"/>
  <c r="P516" i="4"/>
  <c r="M516" i="4"/>
  <c r="L516" i="4"/>
  <c r="K516" i="4"/>
  <c r="G516" i="4"/>
  <c r="H516" i="4"/>
  <c r="P85" i="4"/>
  <c r="L85" i="4"/>
  <c r="M85" i="4"/>
  <c r="K85" i="4"/>
  <c r="G85" i="4"/>
  <c r="H85" i="4"/>
  <c r="P78" i="4"/>
  <c r="L78" i="4"/>
  <c r="M78" i="4"/>
  <c r="K78" i="4"/>
  <c r="G78" i="4"/>
  <c r="H78" i="4"/>
  <c r="P498" i="4"/>
  <c r="L498" i="4"/>
  <c r="M498" i="4"/>
  <c r="K498" i="4"/>
  <c r="G498" i="4"/>
  <c r="H498" i="4"/>
  <c r="P508" i="4"/>
  <c r="L508" i="4"/>
  <c r="M508" i="4"/>
  <c r="K508" i="4"/>
  <c r="G508" i="4"/>
  <c r="H508" i="4"/>
  <c r="P496" i="4"/>
  <c r="L496" i="4"/>
  <c r="M496" i="4"/>
  <c r="K496" i="4"/>
  <c r="G496" i="4"/>
  <c r="H496" i="4"/>
  <c r="P490" i="4"/>
  <c r="L490" i="4"/>
  <c r="M490" i="4"/>
  <c r="K490" i="4"/>
  <c r="G490" i="4"/>
  <c r="H490" i="4"/>
  <c r="P492" i="4"/>
  <c r="L492" i="4"/>
  <c r="M492" i="4"/>
  <c r="K492" i="4"/>
  <c r="G492" i="4"/>
  <c r="H492" i="4"/>
  <c r="P494" i="4"/>
  <c r="L494" i="4"/>
  <c r="M494" i="4"/>
  <c r="K494" i="4"/>
  <c r="G494" i="4"/>
  <c r="H494" i="4"/>
  <c r="P506" i="4"/>
  <c r="L506" i="4"/>
  <c r="M506" i="4"/>
  <c r="K506" i="4"/>
  <c r="G506" i="4"/>
  <c r="H506" i="4"/>
  <c r="P2980" i="4"/>
  <c r="L2980" i="4"/>
  <c r="M2980" i="4"/>
  <c r="K2980" i="4"/>
  <c r="G2980" i="4"/>
  <c r="H2980" i="4"/>
  <c r="R2971" i="4"/>
  <c r="P2971" i="4"/>
  <c r="L2971" i="4"/>
  <c r="M2971" i="4"/>
  <c r="K2971" i="4"/>
  <c r="P84" i="4"/>
  <c r="L84" i="4"/>
  <c r="M84" i="4"/>
  <c r="K84" i="4"/>
  <c r="H84" i="4"/>
  <c r="P504" i="4"/>
  <c r="L504" i="4"/>
  <c r="M504" i="4"/>
  <c r="K504" i="4"/>
  <c r="G504" i="4"/>
  <c r="H504" i="4"/>
  <c r="P502" i="4"/>
  <c r="L502" i="4"/>
  <c r="M502" i="4"/>
  <c r="K502" i="4"/>
  <c r="G502" i="4"/>
  <c r="H502" i="4"/>
  <c r="P500" i="4"/>
  <c r="L500" i="4"/>
  <c r="M500" i="4"/>
  <c r="K500" i="4"/>
  <c r="G500" i="4"/>
  <c r="H500" i="4"/>
  <c r="P432" i="4"/>
  <c r="L432" i="4"/>
  <c r="M432" i="4"/>
  <c r="K432" i="4"/>
  <c r="G432" i="4"/>
  <c r="H432" i="4"/>
  <c r="P430" i="4"/>
  <c r="L430" i="4"/>
  <c r="M430" i="4"/>
  <c r="K430" i="4"/>
  <c r="G430" i="4"/>
  <c r="H430" i="4"/>
  <c r="P429" i="4"/>
  <c r="L429" i="4"/>
  <c r="M429" i="4"/>
  <c r="K429" i="4"/>
  <c r="G429" i="4"/>
  <c r="H429" i="4"/>
  <c r="P438" i="4"/>
  <c r="L438" i="4"/>
  <c r="M438" i="4"/>
  <c r="K438" i="4"/>
  <c r="G438" i="4"/>
  <c r="H438" i="4"/>
  <c r="P435" i="4"/>
  <c r="L435" i="4"/>
  <c r="M435" i="4"/>
  <c r="K435" i="4"/>
  <c r="G435" i="4"/>
  <c r="H435" i="4"/>
  <c r="P449" i="4"/>
  <c r="L449" i="4"/>
  <c r="M449" i="4"/>
  <c r="K449" i="4"/>
  <c r="G449" i="4"/>
  <c r="H449" i="4"/>
  <c r="P447" i="4"/>
  <c r="L447" i="4"/>
  <c r="M447" i="4"/>
  <c r="K447" i="4"/>
  <c r="G447" i="4"/>
  <c r="H447" i="4"/>
  <c r="P440" i="4"/>
  <c r="L440" i="4"/>
  <c r="M440" i="4"/>
  <c r="K440" i="4"/>
  <c r="G440" i="4"/>
  <c r="H440" i="4"/>
  <c r="P434" i="4"/>
  <c r="L434" i="4"/>
  <c r="M434" i="4"/>
  <c r="K434" i="4"/>
  <c r="G434" i="4"/>
  <c r="H434" i="4"/>
  <c r="P431" i="4"/>
  <c r="L431" i="4"/>
  <c r="M431" i="4"/>
  <c r="K431" i="4"/>
  <c r="G431" i="4"/>
  <c r="H431" i="4"/>
  <c r="P515" i="4"/>
  <c r="L515" i="4"/>
  <c r="M515" i="4"/>
  <c r="K515" i="4"/>
  <c r="G515" i="4"/>
  <c r="H515" i="4"/>
  <c r="P514" i="4"/>
  <c r="L514" i="4"/>
  <c r="M514" i="4"/>
  <c r="K514" i="4"/>
  <c r="G514" i="4"/>
  <c r="H514" i="4"/>
  <c r="P493" i="4"/>
  <c r="L493" i="4"/>
  <c r="M493" i="4"/>
  <c r="K493" i="4"/>
  <c r="G493" i="4"/>
  <c r="H493" i="4"/>
  <c r="P505" i="4"/>
  <c r="L505" i="4"/>
  <c r="M505" i="4"/>
  <c r="K505" i="4"/>
  <c r="G505" i="4"/>
  <c r="H505" i="4"/>
  <c r="P497" i="4"/>
  <c r="L497" i="4"/>
  <c r="M497" i="4"/>
  <c r="K497" i="4"/>
  <c r="G497" i="4"/>
  <c r="H497" i="4"/>
  <c r="P495" i="4"/>
  <c r="L495" i="4"/>
  <c r="M495" i="4"/>
  <c r="K495" i="4"/>
  <c r="G495" i="4"/>
  <c r="H495" i="4"/>
  <c r="P501" i="4"/>
  <c r="L501" i="4"/>
  <c r="M501" i="4"/>
  <c r="K501" i="4"/>
  <c r="G501" i="4"/>
  <c r="H501" i="4"/>
  <c r="P499" i="4"/>
  <c r="L499" i="4"/>
  <c r="M499" i="4"/>
  <c r="K499" i="4"/>
  <c r="G499" i="4"/>
  <c r="H499" i="4"/>
  <c r="P491" i="4"/>
  <c r="L491" i="4"/>
  <c r="M491" i="4"/>
  <c r="K491" i="4"/>
  <c r="G491" i="4"/>
  <c r="H491" i="4"/>
  <c r="P503" i="4"/>
  <c r="L503" i="4"/>
  <c r="M503" i="4"/>
  <c r="K503" i="4"/>
  <c r="G503" i="4"/>
  <c r="H503" i="4"/>
  <c r="P507" i="4"/>
  <c r="L507" i="4"/>
  <c r="M507" i="4"/>
  <c r="K507" i="4"/>
  <c r="G507" i="4"/>
  <c r="H507" i="4"/>
  <c r="P489" i="4"/>
  <c r="L489" i="4"/>
  <c r="M489" i="4"/>
  <c r="K489" i="4"/>
  <c r="G489" i="4"/>
  <c r="H489" i="4"/>
  <c r="P509" i="4"/>
  <c r="L509" i="4"/>
  <c r="M509" i="4"/>
  <c r="K509" i="4"/>
  <c r="G509" i="4"/>
  <c r="H509" i="4"/>
  <c r="P512" i="4"/>
  <c r="L512" i="4"/>
  <c r="M512" i="4"/>
  <c r="K512" i="4"/>
  <c r="G512" i="4"/>
  <c r="H512" i="4"/>
  <c r="P513" i="4"/>
  <c r="L513" i="4"/>
  <c r="M513" i="4"/>
  <c r="K513" i="4"/>
  <c r="G513" i="4"/>
  <c r="H513" i="4"/>
  <c r="P410" i="4"/>
  <c r="L410" i="4"/>
  <c r="M410" i="4"/>
  <c r="K410" i="4"/>
  <c r="G410" i="4"/>
  <c r="H410" i="4"/>
  <c r="P409" i="4"/>
  <c r="L409" i="4"/>
  <c r="M409" i="4"/>
  <c r="K409" i="4"/>
  <c r="G409" i="4"/>
  <c r="H409" i="4"/>
  <c r="P408" i="4"/>
  <c r="L408" i="4"/>
  <c r="M408" i="4"/>
  <c r="K408" i="4"/>
  <c r="G408" i="4"/>
  <c r="H408" i="4"/>
  <c r="P50" i="7"/>
  <c r="K50" i="7"/>
  <c r="G50" i="7"/>
  <c r="H50" i="7"/>
  <c r="P49" i="7"/>
  <c r="L49" i="7"/>
  <c r="M49" i="7"/>
  <c r="K49" i="7"/>
  <c r="G49" i="7"/>
  <c r="H49" i="7"/>
  <c r="P48" i="7"/>
  <c r="L48" i="7"/>
  <c r="M48" i="7"/>
  <c r="K48" i="7"/>
  <c r="G48" i="7"/>
  <c r="H48" i="7"/>
  <c r="P47" i="7"/>
  <c r="L47" i="7"/>
  <c r="M47" i="7"/>
  <c r="K47" i="7"/>
  <c r="G47" i="7"/>
  <c r="H47" i="7"/>
  <c r="P46" i="7"/>
  <c r="L46" i="7"/>
  <c r="M46" i="7"/>
  <c r="K46" i="7"/>
  <c r="G46" i="7"/>
  <c r="H46" i="7"/>
  <c r="P45" i="7"/>
  <c r="L45" i="7"/>
  <c r="M45" i="7"/>
  <c r="K45" i="7"/>
  <c r="G45" i="7"/>
  <c r="H45" i="7"/>
  <c r="P44" i="7"/>
  <c r="L44" i="7"/>
  <c r="M44" i="7"/>
  <c r="K44" i="7"/>
  <c r="G44" i="7"/>
  <c r="H44" i="7"/>
  <c r="P42" i="7"/>
  <c r="L42" i="7"/>
  <c r="M42" i="7"/>
  <c r="K42" i="7"/>
  <c r="G42" i="7"/>
  <c r="H42" i="7"/>
  <c r="P41" i="7"/>
  <c r="L41" i="7"/>
  <c r="M41" i="7"/>
  <c r="K41" i="7"/>
  <c r="G41" i="7"/>
  <c r="H41" i="7"/>
  <c r="P39" i="7"/>
  <c r="L39" i="7"/>
  <c r="M39" i="7"/>
  <c r="K39" i="7"/>
  <c r="G39" i="7"/>
  <c r="H39" i="7"/>
  <c r="P38" i="7"/>
  <c r="L38" i="7"/>
  <c r="M38" i="7"/>
  <c r="K38" i="7"/>
  <c r="G38" i="7"/>
  <c r="H38" i="7"/>
  <c r="P37" i="7"/>
  <c r="L37" i="7"/>
  <c r="M37" i="7"/>
  <c r="K37" i="7"/>
  <c r="G37" i="7"/>
  <c r="H37" i="7"/>
  <c r="P35" i="7"/>
  <c r="L35" i="7"/>
  <c r="M35" i="7"/>
  <c r="K35" i="7"/>
  <c r="G35" i="7"/>
  <c r="H35" i="7"/>
  <c r="P34" i="7"/>
  <c r="L34" i="7"/>
  <c r="M34" i="7"/>
  <c r="K34" i="7"/>
  <c r="G34" i="7"/>
  <c r="H34" i="7"/>
  <c r="P24" i="7"/>
  <c r="L24" i="7"/>
  <c r="M24" i="7"/>
  <c r="K24" i="7"/>
  <c r="G24" i="7"/>
  <c r="H24" i="7"/>
  <c r="P23" i="7"/>
  <c r="L23" i="7"/>
  <c r="M23" i="7"/>
  <c r="K23" i="7"/>
  <c r="G23" i="7"/>
  <c r="H23" i="7"/>
  <c r="P21" i="7"/>
  <c r="L21" i="7"/>
  <c r="M21" i="7"/>
  <c r="K21" i="7"/>
  <c r="G21" i="7"/>
  <c r="H21" i="7"/>
  <c r="P20" i="7"/>
  <c r="L20" i="7"/>
  <c r="M20" i="7"/>
  <c r="K20" i="7"/>
  <c r="G20" i="7"/>
  <c r="H20" i="7"/>
  <c r="P19" i="7"/>
  <c r="L19" i="7"/>
  <c r="M19" i="7"/>
  <c r="K19" i="7"/>
  <c r="G19" i="7"/>
  <c r="H19" i="7"/>
  <c r="P18" i="7"/>
  <c r="L18" i="7"/>
  <c r="M18" i="7"/>
  <c r="K18" i="7"/>
  <c r="G18" i="7"/>
  <c r="H18" i="7"/>
  <c r="P9" i="7"/>
  <c r="L9" i="7"/>
  <c r="M9" i="7"/>
  <c r="K9" i="7"/>
  <c r="G9" i="7"/>
  <c r="H9" i="7"/>
  <c r="P8" i="7"/>
  <c r="L8" i="7"/>
  <c r="M8" i="7"/>
  <c r="K8" i="7"/>
  <c r="G8" i="7"/>
  <c r="H8" i="7"/>
  <c r="P7" i="7"/>
  <c r="L7" i="7"/>
  <c r="M7" i="7"/>
  <c r="K7" i="7"/>
  <c r="G7" i="7"/>
  <c r="H7" i="7"/>
  <c r="P6" i="7"/>
  <c r="L6" i="7"/>
  <c r="M6" i="7"/>
  <c r="K6" i="7"/>
  <c r="G6" i="7"/>
  <c r="H6" i="7"/>
  <c r="P4" i="7"/>
  <c r="L4" i="7"/>
  <c r="M4" i="7"/>
  <c r="K4" i="7"/>
  <c r="G4" i="7"/>
  <c r="H4" i="7"/>
  <c r="P3" i="7"/>
  <c r="L3" i="7"/>
  <c r="M3" i="7"/>
  <c r="K3" i="7"/>
  <c r="G3" i="7"/>
  <c r="H3" i="7"/>
  <c r="P2" i="7"/>
  <c r="L2" i="7"/>
  <c r="M2" i="7"/>
  <c r="K2" i="7"/>
  <c r="G2" i="7"/>
  <c r="H2" i="7"/>
  <c r="P16" i="7"/>
  <c r="L16" i="7"/>
  <c r="M16" i="7"/>
  <c r="K16" i="7"/>
  <c r="G16" i="7"/>
  <c r="H16" i="7"/>
  <c r="P15" i="7"/>
  <c r="L15" i="7"/>
  <c r="M15" i="7"/>
  <c r="K15" i="7"/>
  <c r="G15" i="7"/>
  <c r="H15" i="7"/>
  <c r="P14" i="7"/>
  <c r="L14" i="7"/>
  <c r="M14" i="7"/>
  <c r="K14" i="7"/>
  <c r="G14" i="7"/>
  <c r="H14" i="7"/>
  <c r="P13" i="7"/>
  <c r="L13" i="7"/>
  <c r="M13" i="7"/>
  <c r="K13" i="7"/>
  <c r="G13" i="7"/>
  <c r="H13" i="7"/>
  <c r="P11" i="7"/>
  <c r="L11" i="7"/>
  <c r="M11" i="7"/>
  <c r="K11" i="7"/>
  <c r="G11" i="7"/>
  <c r="H11" i="7"/>
  <c r="P29" i="7"/>
  <c r="L29" i="7"/>
  <c r="M29" i="7"/>
  <c r="K29" i="7"/>
  <c r="G29" i="7"/>
  <c r="H29" i="7"/>
  <c r="P28" i="7"/>
  <c r="L28" i="7"/>
  <c r="M28" i="7"/>
  <c r="K28" i="7"/>
  <c r="G28" i="7"/>
  <c r="H28" i="7"/>
  <c r="P26" i="7"/>
  <c r="L26" i="7"/>
  <c r="M26" i="7"/>
  <c r="K26" i="7"/>
  <c r="G26" i="7"/>
  <c r="H26" i="7"/>
  <c r="P32" i="7"/>
  <c r="L32" i="7"/>
  <c r="M32" i="7"/>
  <c r="K32" i="7"/>
  <c r="G32" i="7"/>
  <c r="H32" i="7"/>
  <c r="P31" i="7"/>
  <c r="L31" i="7"/>
  <c r="M31" i="7"/>
  <c r="K31" i="7"/>
  <c r="G31" i="7"/>
  <c r="H31" i="7"/>
  <c r="P456" i="4"/>
  <c r="L456" i="4"/>
  <c r="M456" i="4"/>
  <c r="K456" i="4"/>
  <c r="G456" i="4"/>
  <c r="H456" i="4"/>
  <c r="P458" i="4"/>
  <c r="L458" i="4"/>
  <c r="M458" i="4"/>
  <c r="K458" i="4"/>
  <c r="G458" i="4"/>
  <c r="H458" i="4"/>
  <c r="P478" i="4"/>
  <c r="L478" i="4"/>
  <c r="M478" i="4"/>
  <c r="K478" i="4"/>
  <c r="G478" i="4"/>
  <c r="H478" i="4"/>
  <c r="P476" i="4"/>
  <c r="L476" i="4"/>
  <c r="M476" i="4"/>
  <c r="K476" i="4"/>
  <c r="G476" i="4"/>
  <c r="H476" i="4"/>
  <c r="P559" i="4"/>
  <c r="L559" i="4"/>
  <c r="M559" i="4"/>
  <c r="K559" i="4"/>
  <c r="G559" i="4"/>
  <c r="H559" i="4"/>
  <c r="P938" i="4"/>
  <c r="L938" i="4"/>
  <c r="M938" i="4"/>
  <c r="K938" i="4"/>
  <c r="G938" i="4"/>
  <c r="H938" i="4"/>
  <c r="P814" i="4"/>
  <c r="L814" i="4"/>
  <c r="M814" i="4"/>
  <c r="K814" i="4"/>
  <c r="G814" i="4"/>
  <c r="H814" i="4"/>
  <c r="P808" i="4"/>
  <c r="L808" i="4"/>
  <c r="M808" i="4"/>
  <c r="K808" i="4"/>
  <c r="G808" i="4"/>
  <c r="H808" i="4"/>
  <c r="P3219" i="4"/>
  <c r="L3219" i="4"/>
  <c r="M3219" i="4"/>
  <c r="K3219" i="4"/>
  <c r="G3219" i="4"/>
  <c r="H3219" i="4"/>
  <c r="P2993" i="4"/>
  <c r="L2993" i="4"/>
  <c r="M2993" i="4"/>
  <c r="K2993" i="4"/>
  <c r="G2993" i="4"/>
  <c r="H2993" i="4"/>
  <c r="P1795" i="4"/>
  <c r="L1795" i="4"/>
  <c r="M1795" i="4"/>
  <c r="K1795" i="4"/>
  <c r="G1795" i="4"/>
  <c r="H1795" i="4"/>
  <c r="P3263" i="4"/>
  <c r="L3263" i="4"/>
  <c r="M3263" i="4"/>
  <c r="K3263" i="4"/>
  <c r="G3263" i="4"/>
  <c r="H3263" i="4"/>
  <c r="P2780" i="4"/>
  <c r="L2780" i="4"/>
  <c r="M2780" i="4"/>
  <c r="K2780" i="4"/>
  <c r="G2780" i="4"/>
  <c r="H2780" i="4"/>
  <c r="P2778" i="4"/>
  <c r="L2778" i="4"/>
  <c r="M2778" i="4"/>
  <c r="K2778" i="4"/>
  <c r="G2778" i="4"/>
  <c r="H2778" i="4"/>
  <c r="P2776" i="4"/>
  <c r="L2776" i="4"/>
  <c r="M2776" i="4"/>
  <c r="K2776" i="4"/>
  <c r="G2776" i="4"/>
  <c r="H2776" i="4"/>
  <c r="P2774" i="4"/>
  <c r="L2774" i="4"/>
  <c r="M2774" i="4"/>
  <c r="K2774" i="4"/>
  <c r="G2774" i="4"/>
  <c r="H2774" i="4"/>
  <c r="P2772" i="4"/>
  <c r="L2772" i="4"/>
  <c r="M2772" i="4"/>
  <c r="K2772" i="4"/>
  <c r="G2772" i="4"/>
  <c r="H2772" i="4"/>
  <c r="P2770" i="4"/>
  <c r="L2770" i="4"/>
  <c r="M2770" i="4"/>
  <c r="K2770" i="4"/>
  <c r="G2770" i="4"/>
  <c r="H2770" i="4"/>
  <c r="P2767" i="4"/>
  <c r="L2767" i="4"/>
  <c r="M2767" i="4"/>
  <c r="K2767" i="4"/>
  <c r="G2767" i="4"/>
  <c r="H2767" i="4"/>
  <c r="P2765" i="4"/>
  <c r="L2765" i="4"/>
  <c r="M2765" i="4"/>
  <c r="K2765" i="4"/>
  <c r="G2765" i="4"/>
  <c r="H2765" i="4"/>
  <c r="P1158" i="4"/>
  <c r="L1158" i="4"/>
  <c r="M1158" i="4"/>
  <c r="K1158" i="4"/>
  <c r="G1158" i="4"/>
  <c r="H1158" i="4"/>
  <c r="P510" i="4"/>
  <c r="L510" i="4"/>
  <c r="M510" i="4"/>
  <c r="K510" i="4"/>
  <c r="G510" i="4"/>
  <c r="H510" i="4"/>
  <c r="P474" i="4"/>
  <c r="L474" i="4"/>
  <c r="M474" i="4"/>
  <c r="K474" i="4"/>
  <c r="G474" i="4"/>
  <c r="H474" i="4"/>
  <c r="P469" i="4"/>
  <c r="L469" i="4"/>
  <c r="M469" i="4"/>
  <c r="K469" i="4"/>
  <c r="G469" i="4"/>
  <c r="H469" i="4"/>
  <c r="P459" i="4"/>
  <c r="L459" i="4"/>
  <c r="M459" i="4"/>
  <c r="K459" i="4"/>
  <c r="G459" i="4"/>
  <c r="H459" i="4"/>
  <c r="P484" i="4"/>
  <c r="L484" i="4"/>
  <c r="M484" i="4"/>
  <c r="K484" i="4"/>
  <c r="G484" i="4"/>
  <c r="H484" i="4"/>
  <c r="P482" i="4"/>
  <c r="L482" i="4"/>
  <c r="M482" i="4"/>
  <c r="K482" i="4"/>
  <c r="G482" i="4"/>
  <c r="H482" i="4"/>
  <c r="P471" i="4"/>
  <c r="L471" i="4"/>
  <c r="M471" i="4"/>
  <c r="K471" i="4"/>
  <c r="G471" i="4"/>
  <c r="H471" i="4"/>
  <c r="P941" i="4"/>
  <c r="L941" i="4"/>
  <c r="M941" i="4"/>
  <c r="K941" i="4"/>
  <c r="G941" i="4"/>
  <c r="H941" i="4"/>
  <c r="P1420" i="4"/>
  <c r="L1420" i="4"/>
  <c r="M1420" i="4"/>
  <c r="K1420" i="4"/>
  <c r="G1420" i="4"/>
  <c r="H1420" i="4"/>
  <c r="P1945" i="4"/>
  <c r="L1945" i="4"/>
  <c r="M1945" i="4"/>
  <c r="K1945" i="4"/>
  <c r="G1945" i="4"/>
  <c r="H1945" i="4"/>
  <c r="P465" i="4"/>
  <c r="L465" i="4"/>
  <c r="M465" i="4"/>
  <c r="K465" i="4"/>
  <c r="G465" i="4"/>
  <c r="H465" i="4"/>
  <c r="P2007" i="4"/>
  <c r="L2007" i="4"/>
  <c r="M2007" i="4"/>
  <c r="K2007" i="4"/>
  <c r="G2007" i="4"/>
  <c r="H2007" i="4"/>
  <c r="P488" i="4"/>
  <c r="L488" i="4"/>
  <c r="M488" i="4"/>
  <c r="K488" i="4"/>
  <c r="G488" i="4"/>
  <c r="H488" i="4"/>
  <c r="P486" i="4"/>
  <c r="L486" i="4"/>
  <c r="M486" i="4"/>
  <c r="K486" i="4"/>
  <c r="G486" i="4"/>
  <c r="H486" i="4"/>
  <c r="P480" i="4"/>
  <c r="L480" i="4"/>
  <c r="M480" i="4"/>
  <c r="K480" i="4"/>
  <c r="G480" i="4"/>
  <c r="H480" i="4"/>
  <c r="P463" i="4"/>
  <c r="L463" i="4"/>
  <c r="M463" i="4"/>
  <c r="K463" i="4"/>
  <c r="G463" i="4"/>
  <c r="H463" i="4"/>
  <c r="P461" i="4"/>
  <c r="L461" i="4"/>
  <c r="M461" i="4"/>
  <c r="K461" i="4"/>
  <c r="G461" i="4"/>
  <c r="H461" i="4"/>
  <c r="P511" i="4"/>
  <c r="L511" i="4"/>
  <c r="M511" i="4"/>
  <c r="K511" i="4"/>
  <c r="G511" i="4"/>
  <c r="H511" i="4"/>
  <c r="P353" i="4"/>
  <c r="L353" i="4"/>
  <c r="M353" i="4"/>
  <c r="K353" i="4"/>
  <c r="G353" i="4"/>
  <c r="H353" i="4"/>
  <c r="P351" i="4"/>
  <c r="L351" i="4"/>
  <c r="M351" i="4"/>
  <c r="K351" i="4"/>
  <c r="G351" i="4"/>
  <c r="H351" i="4"/>
  <c r="P349" i="4"/>
  <c r="L349" i="4"/>
  <c r="M349" i="4"/>
  <c r="K349" i="4"/>
  <c r="G349" i="4"/>
  <c r="H349" i="4"/>
  <c r="P357" i="4"/>
  <c r="L357" i="4"/>
  <c r="M357" i="4"/>
  <c r="K357" i="4"/>
  <c r="G357" i="4"/>
  <c r="H357" i="4"/>
  <c r="P355" i="4"/>
  <c r="L355" i="4"/>
  <c r="M355" i="4"/>
  <c r="K355" i="4"/>
  <c r="G355" i="4"/>
  <c r="H355" i="4"/>
  <c r="P344" i="4"/>
  <c r="L344" i="4"/>
  <c r="M344" i="4"/>
  <c r="K344" i="4"/>
  <c r="G344" i="4"/>
  <c r="H344" i="4"/>
  <c r="P343" i="4"/>
  <c r="L343" i="4"/>
  <c r="M343" i="4"/>
  <c r="K343" i="4"/>
  <c r="G343" i="4"/>
  <c r="H343" i="4"/>
  <c r="P339" i="4"/>
  <c r="L339" i="4"/>
  <c r="M339" i="4"/>
  <c r="K339" i="4"/>
  <c r="G339" i="4"/>
  <c r="H339" i="4"/>
  <c r="P341" i="4"/>
  <c r="L341" i="4"/>
  <c r="M341" i="4"/>
  <c r="K341" i="4"/>
  <c r="G341" i="4"/>
  <c r="H341" i="4"/>
  <c r="P70" i="4"/>
  <c r="L70" i="4"/>
  <c r="M70" i="4"/>
  <c r="K70" i="4"/>
  <c r="G70" i="4"/>
  <c r="H70" i="4"/>
  <c r="P286" i="4"/>
  <c r="L286" i="4"/>
  <c r="M286" i="4"/>
  <c r="K286" i="4"/>
  <c r="G286" i="4"/>
  <c r="H286" i="4"/>
  <c r="P284" i="4"/>
  <c r="L284" i="4"/>
  <c r="M284" i="4"/>
  <c r="K284" i="4"/>
  <c r="G284" i="4"/>
  <c r="H284" i="4"/>
  <c r="P453" i="4"/>
  <c r="L453" i="4"/>
  <c r="M453" i="4"/>
  <c r="K453" i="4"/>
  <c r="G453" i="4"/>
  <c r="H453" i="4"/>
  <c r="P452" i="4"/>
  <c r="L452" i="4"/>
  <c r="M452" i="4"/>
  <c r="K452" i="4"/>
  <c r="G452" i="4"/>
  <c r="H452" i="4"/>
  <c r="P451" i="4"/>
  <c r="L451" i="4"/>
  <c r="M451" i="4"/>
  <c r="K451" i="4"/>
  <c r="G451" i="4"/>
  <c r="H451" i="4"/>
  <c r="P450" i="4"/>
  <c r="L450" i="4"/>
  <c r="M450" i="4"/>
  <c r="K450" i="4"/>
  <c r="G450" i="4"/>
  <c r="H450" i="4"/>
  <c r="P455" i="4"/>
  <c r="L455" i="4"/>
  <c r="M455" i="4"/>
  <c r="K455" i="4"/>
  <c r="G455" i="4"/>
  <c r="H455" i="4"/>
  <c r="P457" i="4"/>
  <c r="L457" i="4"/>
  <c r="M457" i="4"/>
  <c r="K457" i="4"/>
  <c r="G457" i="4"/>
  <c r="H457" i="4"/>
  <c r="P477" i="4"/>
  <c r="L477" i="4"/>
  <c r="M477" i="4"/>
  <c r="K477" i="4"/>
  <c r="G477" i="4"/>
  <c r="H477" i="4"/>
  <c r="P464" i="4"/>
  <c r="L464" i="4"/>
  <c r="M464" i="4"/>
  <c r="K464" i="4"/>
  <c r="G464" i="4"/>
  <c r="H464" i="4"/>
  <c r="P473" i="4"/>
  <c r="L473" i="4"/>
  <c r="M473" i="4"/>
  <c r="K473" i="4"/>
  <c r="G473" i="4"/>
  <c r="H473" i="4"/>
  <c r="P472" i="4"/>
  <c r="L472" i="4"/>
  <c r="M472" i="4"/>
  <c r="K472" i="4"/>
  <c r="G472" i="4"/>
  <c r="H472" i="4"/>
  <c r="P470" i="4"/>
  <c r="L470" i="4"/>
  <c r="M470" i="4"/>
  <c r="K470" i="4"/>
  <c r="G470" i="4"/>
  <c r="H470" i="4"/>
  <c r="P479" i="4"/>
  <c r="L479" i="4"/>
  <c r="M479" i="4"/>
  <c r="K479" i="4"/>
  <c r="G479" i="4"/>
  <c r="H479" i="4"/>
  <c r="P462" i="4"/>
  <c r="L462" i="4"/>
  <c r="M462" i="4"/>
  <c r="K462" i="4"/>
  <c r="G462" i="4"/>
  <c r="H462" i="4"/>
  <c r="P460" i="4"/>
  <c r="L460" i="4"/>
  <c r="M460" i="4"/>
  <c r="K460" i="4"/>
  <c r="G460" i="4"/>
  <c r="H460" i="4"/>
  <c r="P475" i="4"/>
  <c r="L475" i="4"/>
  <c r="M475" i="4"/>
  <c r="K475" i="4"/>
  <c r="G475" i="4"/>
  <c r="H475" i="4"/>
  <c r="P468" i="4"/>
  <c r="L468" i="4"/>
  <c r="M468" i="4"/>
  <c r="K468" i="4"/>
  <c r="G468" i="4"/>
  <c r="H468" i="4"/>
  <c r="P483" i="4"/>
  <c r="L483" i="4"/>
  <c r="M483" i="4"/>
  <c r="K483" i="4"/>
  <c r="G483" i="4"/>
  <c r="H483" i="4"/>
  <c r="P487" i="4"/>
  <c r="L487" i="4"/>
  <c r="M487" i="4"/>
  <c r="K487" i="4"/>
  <c r="G487" i="4"/>
  <c r="H487" i="4"/>
  <c r="P485" i="4"/>
  <c r="L485" i="4"/>
  <c r="M485" i="4"/>
  <c r="K485" i="4"/>
  <c r="G485" i="4"/>
  <c r="H485" i="4"/>
  <c r="P481" i="4"/>
  <c r="L481" i="4"/>
  <c r="M481" i="4"/>
  <c r="K481" i="4"/>
  <c r="G481" i="4"/>
  <c r="H481" i="4"/>
  <c r="P428" i="4"/>
  <c r="L428" i="4"/>
  <c r="M428" i="4"/>
  <c r="K428" i="4"/>
  <c r="G428" i="4"/>
  <c r="H428" i="4"/>
  <c r="P437" i="4"/>
  <c r="L437" i="4"/>
  <c r="M437" i="4"/>
  <c r="K437" i="4"/>
  <c r="G437" i="4"/>
  <c r="H437" i="4"/>
  <c r="P448" i="4"/>
  <c r="L448" i="4"/>
  <c r="M448" i="4"/>
  <c r="K448" i="4"/>
  <c r="G448" i="4"/>
  <c r="H448" i="4"/>
  <c r="P446" i="4"/>
  <c r="L446" i="4"/>
  <c r="M446" i="4"/>
  <c r="K446" i="4"/>
  <c r="G446" i="4"/>
  <c r="H446" i="4"/>
  <c r="P439" i="4"/>
  <c r="L439" i="4"/>
  <c r="M439" i="4"/>
  <c r="K439" i="4"/>
  <c r="G439" i="4"/>
  <c r="H439" i="4"/>
  <c r="P433" i="4"/>
  <c r="L433" i="4"/>
  <c r="M433" i="4"/>
  <c r="K433" i="4"/>
  <c r="G433" i="4"/>
  <c r="H433" i="4"/>
  <c r="P30" i="4"/>
  <c r="L30" i="4"/>
  <c r="M30" i="4"/>
  <c r="K30" i="4"/>
  <c r="G30" i="4"/>
  <c r="H30" i="4"/>
  <c r="G2860" i="4"/>
  <c r="H2860" i="4"/>
  <c r="P2860" i="4"/>
  <c r="L2860" i="4"/>
  <c r="M2860" i="4"/>
  <c r="K2860" i="4"/>
  <c r="R467" i="4"/>
  <c r="P467" i="4"/>
  <c r="L467" i="4"/>
  <c r="M467" i="4"/>
  <c r="K467" i="4"/>
  <c r="G467" i="4"/>
  <c r="H467" i="4"/>
  <c r="R466" i="4"/>
  <c r="P466" i="4"/>
  <c r="L466" i="4"/>
  <c r="M466" i="4"/>
  <c r="K466" i="4"/>
  <c r="G466" i="4"/>
  <c r="H466" i="4"/>
  <c r="P3199" i="4"/>
  <c r="L3199" i="4"/>
  <c r="M3199" i="4"/>
  <c r="K3199" i="4"/>
  <c r="G3199" i="4"/>
  <c r="H3199" i="4"/>
  <c r="P3198" i="4"/>
  <c r="L3198" i="4"/>
  <c r="M3198" i="4"/>
  <c r="K3198" i="4"/>
  <c r="G3198" i="4"/>
  <c r="H3198" i="4"/>
  <c r="P454" i="4"/>
  <c r="L454" i="4"/>
  <c r="M454" i="4"/>
  <c r="K454" i="4"/>
  <c r="G454" i="4"/>
  <c r="H454" i="4"/>
  <c r="P3213" i="4"/>
  <c r="L3213" i="4"/>
  <c r="M3213" i="4"/>
  <c r="K3213" i="4"/>
  <c r="G3213" i="4"/>
  <c r="H3213" i="4"/>
  <c r="P73" i="4"/>
  <c r="L73" i="4"/>
  <c r="M73" i="4"/>
  <c r="K73" i="4"/>
  <c r="G73" i="4"/>
  <c r="H73" i="4"/>
  <c r="P3167" i="4"/>
  <c r="L3167" i="4"/>
  <c r="M3167" i="4"/>
  <c r="K3167" i="4"/>
  <c r="G3167" i="4"/>
  <c r="H3167" i="4"/>
  <c r="P3175" i="4"/>
  <c r="L3175" i="4"/>
  <c r="M3175" i="4"/>
  <c r="K3175" i="4"/>
  <c r="G3175" i="4"/>
  <c r="H3175" i="4"/>
  <c r="P3147" i="4"/>
  <c r="L3147" i="4"/>
  <c r="M3147" i="4"/>
  <c r="K3147" i="4"/>
  <c r="G3147" i="4"/>
  <c r="H3147" i="4"/>
  <c r="P3146" i="4"/>
  <c r="L3146" i="4"/>
  <c r="M3146" i="4"/>
  <c r="K3146" i="4"/>
  <c r="G3146" i="4"/>
  <c r="H3146" i="4"/>
  <c r="G3164" i="4"/>
  <c r="H3164" i="4"/>
  <c r="P110" i="4"/>
  <c r="L110" i="4"/>
  <c r="M110" i="4"/>
  <c r="K110" i="4"/>
  <c r="G110" i="4"/>
  <c r="H110" i="4"/>
  <c r="P18" i="4"/>
  <c r="L18" i="4"/>
  <c r="M18" i="4"/>
  <c r="K18" i="4"/>
  <c r="G18" i="4"/>
  <c r="H18" i="4"/>
  <c r="P3154" i="4"/>
  <c r="L3154" i="4"/>
  <c r="M3154" i="4"/>
  <c r="K3154" i="4"/>
  <c r="G3154" i="4"/>
  <c r="H3154" i="4"/>
  <c r="P3164" i="4"/>
  <c r="L3164" i="4"/>
  <c r="M3164" i="4"/>
  <c r="K3164" i="4"/>
  <c r="P66" i="4"/>
  <c r="L66" i="4"/>
  <c r="M66" i="4"/>
  <c r="K66" i="4"/>
  <c r="G66" i="4"/>
  <c r="H66" i="4"/>
  <c r="P3173" i="4"/>
  <c r="L3173" i="4"/>
  <c r="M3173" i="4"/>
  <c r="K3173" i="4"/>
  <c r="G3173" i="4"/>
  <c r="H3173" i="4"/>
  <c r="P3143" i="4"/>
  <c r="L3143" i="4"/>
  <c r="M3143" i="4"/>
  <c r="K3143" i="4"/>
  <c r="G3143" i="4"/>
  <c r="H3143" i="4"/>
  <c r="P55" i="6"/>
  <c r="L55" i="6"/>
  <c r="M55" i="6"/>
  <c r="K55" i="6"/>
  <c r="G55" i="6"/>
  <c r="H55" i="6"/>
  <c r="P54" i="6"/>
  <c r="L54" i="6"/>
  <c r="M54" i="6"/>
  <c r="K54" i="6"/>
  <c r="G54" i="6"/>
  <c r="H54" i="6"/>
  <c r="P53" i="6"/>
  <c r="L53" i="6"/>
  <c r="M53" i="6"/>
  <c r="K53" i="6"/>
  <c r="G53" i="6"/>
  <c r="H53" i="6"/>
  <c r="P52" i="6"/>
  <c r="L52" i="6"/>
  <c r="M52" i="6"/>
  <c r="K52" i="6"/>
  <c r="G52" i="6"/>
  <c r="H52" i="6"/>
  <c r="P51" i="6"/>
  <c r="L51" i="6"/>
  <c r="M51" i="6"/>
  <c r="K51" i="6"/>
  <c r="G51" i="6"/>
  <c r="H51" i="6"/>
  <c r="P50" i="6"/>
  <c r="L50" i="6"/>
  <c r="M50" i="6"/>
  <c r="K50" i="6"/>
  <c r="G50" i="6"/>
  <c r="H50" i="6"/>
  <c r="P49" i="6"/>
  <c r="L49" i="6"/>
  <c r="M49" i="6"/>
  <c r="K49" i="6"/>
  <c r="G49" i="6"/>
  <c r="H49" i="6"/>
  <c r="P22" i="6"/>
  <c r="L22" i="6"/>
  <c r="M22" i="6"/>
  <c r="K22" i="6"/>
  <c r="G22" i="6"/>
  <c r="H22" i="6"/>
  <c r="P21" i="6"/>
  <c r="L21" i="6"/>
  <c r="M21" i="6"/>
  <c r="K21" i="6"/>
  <c r="G21" i="6"/>
  <c r="H21" i="6"/>
  <c r="P20" i="6"/>
  <c r="L20" i="6"/>
  <c r="M20" i="6"/>
  <c r="K20" i="6"/>
  <c r="G20" i="6"/>
  <c r="H20" i="6"/>
  <c r="P19" i="6"/>
  <c r="L19" i="6"/>
  <c r="M19" i="6"/>
  <c r="K19" i="6"/>
  <c r="G19" i="6"/>
  <c r="H19" i="6"/>
  <c r="P18" i="6"/>
  <c r="L18" i="6"/>
  <c r="M18" i="6"/>
  <c r="K18" i="6"/>
  <c r="G18" i="6"/>
  <c r="H18" i="6"/>
  <c r="P17" i="6"/>
  <c r="L17" i="6"/>
  <c r="M17" i="6"/>
  <c r="K17" i="6"/>
  <c r="G17" i="6"/>
  <c r="H17" i="6"/>
  <c r="P16" i="6"/>
  <c r="L16" i="6"/>
  <c r="M16" i="6"/>
  <c r="K16" i="6"/>
  <c r="G16" i="6"/>
  <c r="H16" i="6"/>
  <c r="P15" i="6"/>
  <c r="L15" i="6"/>
  <c r="M15" i="6"/>
  <c r="K15" i="6"/>
  <c r="G15" i="6"/>
  <c r="H15" i="6"/>
  <c r="P14" i="6"/>
  <c r="L14" i="6"/>
  <c r="M14" i="6"/>
  <c r="K14" i="6"/>
  <c r="G14" i="6"/>
  <c r="H14" i="6"/>
  <c r="P13" i="6"/>
  <c r="L13" i="6"/>
  <c r="M13" i="6"/>
  <c r="K13" i="6"/>
  <c r="G13" i="6"/>
  <c r="H13" i="6"/>
  <c r="P12" i="6"/>
  <c r="L12" i="6"/>
  <c r="M12" i="6"/>
  <c r="K12" i="6"/>
  <c r="G12" i="6"/>
  <c r="H12" i="6"/>
  <c r="P11" i="6"/>
  <c r="L11" i="6"/>
  <c r="M11" i="6"/>
  <c r="K11" i="6"/>
  <c r="G11" i="6"/>
  <c r="H11" i="6"/>
  <c r="P39" i="6"/>
  <c r="L39" i="6"/>
  <c r="M39" i="6"/>
  <c r="K39" i="6"/>
  <c r="G39" i="6"/>
  <c r="H39" i="6"/>
  <c r="P38" i="6"/>
  <c r="L38" i="6"/>
  <c r="M38" i="6"/>
  <c r="K38" i="6"/>
  <c r="G38" i="6"/>
  <c r="H38" i="6"/>
  <c r="P37" i="6"/>
  <c r="L37" i="6"/>
  <c r="M37" i="6"/>
  <c r="K37" i="6"/>
  <c r="G37" i="6"/>
  <c r="H37" i="6"/>
  <c r="P36" i="6"/>
  <c r="L36" i="6"/>
  <c r="M36" i="6"/>
  <c r="K36" i="6"/>
  <c r="G36" i="6"/>
  <c r="H36" i="6"/>
  <c r="P35" i="6"/>
  <c r="L35" i="6"/>
  <c r="M35" i="6"/>
  <c r="K35" i="6"/>
  <c r="G35" i="6"/>
  <c r="H35" i="6"/>
  <c r="P34" i="6"/>
  <c r="L34" i="6"/>
  <c r="M34" i="6"/>
  <c r="K34" i="6"/>
  <c r="G34" i="6"/>
  <c r="H34" i="6"/>
  <c r="P33" i="6"/>
  <c r="L33" i="6"/>
  <c r="M33" i="6"/>
  <c r="K33" i="6"/>
  <c r="G33" i="6"/>
  <c r="H33" i="6"/>
  <c r="P32" i="6"/>
  <c r="L32" i="6"/>
  <c r="M32" i="6"/>
  <c r="K32" i="6"/>
  <c r="G32" i="6"/>
  <c r="H32" i="6"/>
  <c r="P31" i="6"/>
  <c r="L31" i="6"/>
  <c r="M31" i="6"/>
  <c r="K31" i="6"/>
  <c r="G31" i="6"/>
  <c r="H31" i="6"/>
  <c r="P30" i="6"/>
  <c r="L30" i="6"/>
  <c r="M30" i="6"/>
  <c r="K30" i="6"/>
  <c r="G30" i="6"/>
  <c r="H30" i="6"/>
  <c r="P29" i="6"/>
  <c r="L29" i="6"/>
  <c r="M29" i="6"/>
  <c r="K29" i="6"/>
  <c r="G29" i="6"/>
  <c r="H29" i="6"/>
  <c r="P28" i="6"/>
  <c r="L28" i="6"/>
  <c r="M28" i="6"/>
  <c r="K28" i="6"/>
  <c r="G28" i="6"/>
  <c r="H28" i="6"/>
  <c r="P27" i="6"/>
  <c r="L27" i="6"/>
  <c r="M27" i="6"/>
  <c r="K27" i="6"/>
  <c r="G27" i="6"/>
  <c r="H27" i="6"/>
  <c r="P26" i="6"/>
  <c r="L26" i="6"/>
  <c r="M26" i="6"/>
  <c r="K26" i="6"/>
  <c r="G26" i="6"/>
  <c r="H26" i="6"/>
  <c r="P25" i="6"/>
  <c r="L25" i="6"/>
  <c r="M25" i="6"/>
  <c r="K25" i="6"/>
  <c r="G25" i="6"/>
  <c r="H25" i="6"/>
  <c r="P24" i="6"/>
  <c r="L24" i="6"/>
  <c r="M24" i="6"/>
  <c r="K24" i="6"/>
  <c r="G24" i="6"/>
  <c r="H24" i="6"/>
  <c r="P47" i="6"/>
  <c r="L47" i="6"/>
  <c r="M47" i="6"/>
  <c r="K47" i="6"/>
  <c r="G47" i="6"/>
  <c r="H47" i="6"/>
  <c r="P46" i="6"/>
  <c r="L46" i="6"/>
  <c r="M46" i="6"/>
  <c r="K46" i="6"/>
  <c r="G46" i="6"/>
  <c r="H46" i="6"/>
  <c r="P45" i="6"/>
  <c r="L45" i="6"/>
  <c r="M45" i="6"/>
  <c r="K45" i="6"/>
  <c r="G45" i="6"/>
  <c r="H45" i="6"/>
  <c r="P44" i="6"/>
  <c r="L44" i="6"/>
  <c r="M44" i="6"/>
  <c r="K44" i="6"/>
  <c r="G44" i="6"/>
  <c r="H44" i="6"/>
  <c r="P43" i="6"/>
  <c r="L43" i="6"/>
  <c r="M43" i="6"/>
  <c r="K43" i="6"/>
  <c r="G43" i="6"/>
  <c r="H43" i="6"/>
  <c r="P42" i="6"/>
  <c r="L42" i="6"/>
  <c r="M42" i="6"/>
  <c r="K42" i="6"/>
  <c r="G42" i="6"/>
  <c r="H42" i="6"/>
  <c r="P41" i="6"/>
  <c r="L41" i="6"/>
  <c r="M41" i="6"/>
  <c r="K41" i="6"/>
  <c r="G41" i="6"/>
  <c r="H41" i="6"/>
  <c r="P9" i="6"/>
  <c r="L9" i="6"/>
  <c r="M9" i="6"/>
  <c r="K9" i="6"/>
  <c r="G9" i="6"/>
  <c r="H9" i="6"/>
  <c r="P8" i="6"/>
  <c r="L8" i="6"/>
  <c r="M8" i="6"/>
  <c r="K8" i="6"/>
  <c r="G8" i="6"/>
  <c r="H8" i="6"/>
  <c r="P7" i="6"/>
  <c r="L7" i="6"/>
  <c r="M7" i="6"/>
  <c r="K7" i="6"/>
  <c r="G7" i="6"/>
  <c r="H7" i="6"/>
  <c r="P6" i="6"/>
  <c r="L6" i="6"/>
  <c r="M6" i="6"/>
  <c r="K6" i="6"/>
  <c r="G6" i="6"/>
  <c r="H6" i="6"/>
  <c r="P5" i="6"/>
  <c r="L5" i="6"/>
  <c r="M5" i="6"/>
  <c r="K5" i="6"/>
  <c r="G5" i="6"/>
  <c r="H5" i="6"/>
  <c r="P4" i="6"/>
  <c r="L4" i="6"/>
  <c r="M4" i="6"/>
  <c r="K4" i="6"/>
  <c r="G4" i="6"/>
  <c r="H4" i="6"/>
  <c r="P281" i="4"/>
  <c r="L281" i="4"/>
  <c r="M281" i="4"/>
  <c r="K281" i="4"/>
  <c r="G281" i="4"/>
  <c r="H281" i="4"/>
  <c r="P56" i="4"/>
  <c r="L56" i="4"/>
  <c r="M56" i="4"/>
  <c r="K56" i="4"/>
  <c r="G56" i="4"/>
  <c r="H56" i="4"/>
  <c r="G3212" i="4"/>
  <c r="H3212" i="4"/>
  <c r="P280" i="4"/>
  <c r="K280" i="4"/>
  <c r="G280" i="4"/>
  <c r="H280" i="4"/>
  <c r="G55" i="4"/>
  <c r="H55" i="4"/>
  <c r="P55" i="4"/>
  <c r="L55" i="4"/>
  <c r="M55" i="4"/>
  <c r="K55" i="4"/>
  <c r="P2565" i="4"/>
  <c r="L2565" i="4"/>
  <c r="M2565" i="4"/>
  <c r="K2565" i="4"/>
  <c r="G2565" i="4"/>
  <c r="H2565" i="4"/>
  <c r="P756" i="4"/>
  <c r="L756" i="4"/>
  <c r="M756" i="4"/>
  <c r="K756" i="4"/>
  <c r="G756" i="4"/>
  <c r="H756" i="4"/>
  <c r="P292" i="4"/>
  <c r="L292" i="4"/>
  <c r="M292" i="4"/>
  <c r="K292" i="4"/>
  <c r="G292" i="4"/>
  <c r="H292" i="4"/>
  <c r="P2701" i="4"/>
  <c r="L2701" i="4"/>
  <c r="M2701" i="4"/>
  <c r="K2701" i="4"/>
  <c r="G2701" i="4"/>
  <c r="H2701" i="4"/>
  <c r="P298" i="4"/>
  <c r="L298" i="4"/>
  <c r="M298" i="4"/>
  <c r="K298" i="4"/>
  <c r="G298" i="4"/>
  <c r="H298" i="4"/>
  <c r="P295" i="4"/>
  <c r="L295" i="4"/>
  <c r="M295" i="4"/>
  <c r="K295" i="4"/>
  <c r="G295" i="4"/>
  <c r="H295" i="4"/>
  <c r="P17" i="4"/>
  <c r="L17" i="4"/>
  <c r="M17" i="4"/>
  <c r="K17" i="4"/>
  <c r="G17" i="4"/>
  <c r="H17" i="4"/>
  <c r="P445" i="4"/>
  <c r="L445" i="4"/>
  <c r="M445" i="4"/>
  <c r="K445" i="4"/>
  <c r="G445" i="4"/>
  <c r="H445" i="4"/>
  <c r="P444" i="4"/>
  <c r="L444" i="4"/>
  <c r="M444" i="4"/>
  <c r="K444" i="4"/>
  <c r="G444" i="4"/>
  <c r="H444" i="4"/>
  <c r="P436" i="4"/>
  <c r="L436" i="4"/>
  <c r="M436" i="4"/>
  <c r="K436" i="4"/>
  <c r="G436" i="4"/>
  <c r="H436" i="4"/>
  <c r="P424" i="4"/>
  <c r="L424" i="4"/>
  <c r="M424" i="4"/>
  <c r="K424" i="4"/>
  <c r="G424" i="4"/>
  <c r="H424" i="4"/>
  <c r="P443" i="4"/>
  <c r="L443" i="4"/>
  <c r="M443" i="4"/>
  <c r="K443" i="4"/>
  <c r="G443" i="4"/>
  <c r="H443" i="4"/>
  <c r="P442" i="4"/>
  <c r="L442" i="4"/>
  <c r="M442" i="4"/>
  <c r="K442" i="4"/>
  <c r="G442" i="4"/>
  <c r="H442" i="4"/>
  <c r="P441" i="4"/>
  <c r="L441" i="4"/>
  <c r="M441" i="4"/>
  <c r="K441" i="4"/>
  <c r="G441" i="4"/>
  <c r="H441" i="4"/>
  <c r="P802" i="4"/>
  <c r="L802" i="4"/>
  <c r="M802" i="4"/>
  <c r="K802" i="4"/>
  <c r="G802" i="4"/>
  <c r="H802" i="4"/>
  <c r="P790" i="4"/>
  <c r="L790" i="4"/>
  <c r="M790" i="4"/>
  <c r="K790" i="4"/>
  <c r="G790" i="4"/>
  <c r="H790" i="4"/>
  <c r="P786" i="4"/>
  <c r="L786" i="4"/>
  <c r="M786" i="4"/>
  <c r="K786" i="4"/>
  <c r="G786" i="4"/>
  <c r="H786" i="4"/>
  <c r="P776" i="4"/>
  <c r="L776" i="4"/>
  <c r="M776" i="4"/>
  <c r="K776" i="4"/>
  <c r="G776" i="4"/>
  <c r="H776" i="4"/>
  <c r="P552" i="4"/>
  <c r="L552" i="4"/>
  <c r="M552" i="4"/>
  <c r="K552" i="4"/>
  <c r="G552" i="4"/>
  <c r="H552" i="4"/>
  <c r="P548" i="4"/>
  <c r="L548" i="4"/>
  <c r="M548" i="4"/>
  <c r="K548" i="4"/>
  <c r="G548" i="4"/>
  <c r="H548" i="4"/>
  <c r="P3218" i="4"/>
  <c r="L3218" i="4"/>
  <c r="M3218" i="4"/>
  <c r="K3218" i="4"/>
  <c r="G3218" i="4"/>
  <c r="H3218" i="4"/>
  <c r="P77" i="4"/>
  <c r="L77" i="4"/>
  <c r="M77" i="4"/>
  <c r="K77" i="4"/>
  <c r="G77" i="4"/>
  <c r="H77" i="4"/>
  <c r="P14" i="4"/>
  <c r="L14" i="4"/>
  <c r="M14" i="4"/>
  <c r="K14" i="4"/>
  <c r="G14" i="4"/>
  <c r="H14" i="4"/>
  <c r="P3204" i="4"/>
  <c r="L3204" i="4"/>
  <c r="M3204" i="4"/>
  <c r="K3204" i="4"/>
  <c r="G3204" i="4"/>
  <c r="H3204" i="4"/>
  <c r="P3151" i="4"/>
  <c r="L3151" i="4"/>
  <c r="M3151" i="4"/>
  <c r="K3151" i="4"/>
  <c r="G3151" i="4"/>
  <c r="H3151" i="4"/>
  <c r="P63" i="4"/>
  <c r="L63" i="4"/>
  <c r="M63" i="4"/>
  <c r="K63" i="4"/>
  <c r="G63" i="4"/>
  <c r="H63" i="4"/>
  <c r="P3159" i="4"/>
  <c r="L3159" i="4"/>
  <c r="M3159" i="4"/>
  <c r="K3159" i="4"/>
  <c r="G3159" i="4"/>
  <c r="H3159" i="4"/>
  <c r="P3171" i="4"/>
  <c r="L3171" i="4"/>
  <c r="M3171" i="4"/>
  <c r="K3171" i="4"/>
  <c r="G3171" i="4"/>
  <c r="H3171" i="4"/>
  <c r="P3139" i="4"/>
  <c r="L3139" i="4"/>
  <c r="M3139" i="4"/>
  <c r="K3139" i="4"/>
  <c r="G3139" i="4"/>
  <c r="H3139" i="4"/>
  <c r="P2979" i="4"/>
  <c r="L2979" i="4"/>
  <c r="M2979" i="4"/>
  <c r="K2979" i="4"/>
  <c r="G2979" i="4"/>
  <c r="H2979" i="4"/>
  <c r="P90" i="4"/>
  <c r="L90" i="4"/>
  <c r="M90" i="4"/>
  <c r="K90" i="4"/>
  <c r="G90" i="4"/>
  <c r="H90" i="4"/>
  <c r="P83" i="4"/>
  <c r="L83" i="4"/>
  <c r="M83" i="4"/>
  <c r="K83" i="4"/>
  <c r="H83" i="4"/>
  <c r="P3066" i="4"/>
  <c r="L3066" i="4"/>
  <c r="M3066" i="4"/>
  <c r="K3066" i="4"/>
  <c r="G3066" i="4"/>
  <c r="H3066" i="4"/>
  <c r="P3025" i="4"/>
  <c r="L3025" i="4"/>
  <c r="M3025" i="4"/>
  <c r="K3025" i="4"/>
  <c r="G3025" i="4"/>
  <c r="H3025" i="4"/>
  <c r="P3024" i="4"/>
  <c r="L3024" i="4"/>
  <c r="M3024" i="4"/>
  <c r="K3024" i="4"/>
  <c r="G3024" i="4"/>
  <c r="H3024" i="4"/>
  <c r="P47" i="4"/>
  <c r="L47" i="4"/>
  <c r="M47" i="4"/>
  <c r="K47" i="4"/>
  <c r="G47" i="4"/>
  <c r="H47" i="4"/>
  <c r="P3179" i="4"/>
  <c r="L3179" i="4"/>
  <c r="M3179" i="4"/>
  <c r="K3179" i="4"/>
  <c r="G3179" i="4"/>
  <c r="H3179" i="4"/>
  <c r="P3189" i="4"/>
  <c r="L3189" i="4"/>
  <c r="M3189" i="4"/>
  <c r="K3189" i="4"/>
  <c r="G3189" i="4"/>
  <c r="H3189" i="4"/>
  <c r="P168" i="4"/>
  <c r="L168" i="4"/>
  <c r="M168" i="4"/>
  <c r="K168" i="4"/>
  <c r="G168" i="4"/>
  <c r="H168" i="4"/>
  <c r="P2513" i="4"/>
  <c r="L2513" i="4"/>
  <c r="M2513" i="4"/>
  <c r="K2513" i="4"/>
  <c r="G2513" i="4"/>
  <c r="H2513" i="4"/>
  <c r="P2525" i="4"/>
  <c r="L2525" i="4"/>
  <c r="M2525" i="4"/>
  <c r="K2525" i="4"/>
  <c r="G2525" i="4"/>
  <c r="H2525" i="4"/>
  <c r="P427" i="4"/>
  <c r="L427" i="4"/>
  <c r="M427" i="4"/>
  <c r="K427" i="4"/>
  <c r="G427" i="4"/>
  <c r="H427" i="4"/>
  <c r="P426" i="4"/>
  <c r="L426" i="4"/>
  <c r="M426" i="4"/>
  <c r="K426" i="4"/>
  <c r="G426" i="4"/>
  <c r="H426" i="4"/>
  <c r="P297" i="4"/>
  <c r="L297" i="4"/>
  <c r="M297" i="4"/>
  <c r="K297" i="4"/>
  <c r="G297" i="4"/>
  <c r="H297" i="4"/>
  <c r="P294" i="4"/>
  <c r="L294" i="4"/>
  <c r="M294" i="4"/>
  <c r="K294" i="4"/>
  <c r="G294" i="4"/>
  <c r="H294" i="4"/>
  <c r="P413" i="4"/>
  <c r="L413" i="4"/>
  <c r="M413" i="4"/>
  <c r="K413" i="4"/>
  <c r="G413" i="4"/>
  <c r="H413" i="4"/>
  <c r="P418" i="4"/>
  <c r="L418" i="4"/>
  <c r="M418" i="4"/>
  <c r="K418" i="4"/>
  <c r="G418" i="4"/>
  <c r="H418" i="4"/>
  <c r="P88" i="4"/>
  <c r="L88" i="4"/>
  <c r="M88" i="4"/>
  <c r="K88" i="4"/>
  <c r="G88" i="4"/>
  <c r="H88" i="4"/>
  <c r="P2978" i="4"/>
  <c r="L2978" i="4"/>
  <c r="M2978" i="4"/>
  <c r="K2978" i="4"/>
  <c r="G2978" i="4"/>
  <c r="H2978" i="4"/>
  <c r="P422" i="4"/>
  <c r="L422" i="4"/>
  <c r="M422" i="4"/>
  <c r="K422" i="4"/>
  <c r="G422" i="4"/>
  <c r="H422" i="4"/>
  <c r="P421" i="4"/>
  <c r="L421" i="4"/>
  <c r="M421" i="4"/>
  <c r="K421" i="4"/>
  <c r="G421" i="4"/>
  <c r="H421" i="4"/>
  <c r="P423" i="4"/>
  <c r="L423" i="4"/>
  <c r="M423" i="4"/>
  <c r="K423" i="4"/>
  <c r="G423" i="4"/>
  <c r="H423" i="4"/>
  <c r="P425" i="4"/>
  <c r="L425" i="4"/>
  <c r="M425" i="4"/>
  <c r="K425" i="4"/>
  <c r="G425" i="4"/>
  <c r="H425" i="4"/>
  <c r="P153" i="4"/>
  <c r="L153" i="4"/>
  <c r="M153" i="4"/>
  <c r="K153" i="4"/>
  <c r="G153" i="4"/>
  <c r="H153" i="4"/>
  <c r="P1482" i="4"/>
  <c r="L1482" i="4"/>
  <c r="M1482" i="4"/>
  <c r="K1482" i="4"/>
  <c r="G1482" i="4"/>
  <c r="H1482" i="4"/>
  <c r="P1456" i="4"/>
  <c r="L1456" i="4"/>
  <c r="M1456" i="4"/>
  <c r="K1456" i="4"/>
  <c r="G1456" i="4"/>
  <c r="H1456" i="4"/>
  <c r="P137" i="4"/>
  <c r="L137" i="4"/>
  <c r="M137" i="4"/>
  <c r="K137" i="4"/>
  <c r="G137" i="4"/>
  <c r="H137" i="4"/>
  <c r="P420" i="4"/>
  <c r="L420" i="4"/>
  <c r="M420" i="4"/>
  <c r="K420" i="4"/>
  <c r="G420" i="4"/>
  <c r="H420" i="4"/>
  <c r="P134" i="4"/>
  <c r="L134" i="4"/>
  <c r="M134" i="4"/>
  <c r="K134" i="4"/>
  <c r="G134" i="4"/>
  <c r="H134" i="4"/>
  <c r="P132" i="4"/>
  <c r="L132" i="4"/>
  <c r="M132" i="4"/>
  <c r="K132" i="4"/>
  <c r="G132" i="4"/>
  <c r="H132" i="4"/>
  <c r="P419" i="4"/>
  <c r="L419" i="4"/>
  <c r="M419" i="4"/>
  <c r="K419" i="4"/>
  <c r="G419" i="4"/>
  <c r="H419" i="4"/>
  <c r="P231" i="4"/>
  <c r="L231" i="4"/>
  <c r="M231" i="4"/>
  <c r="K231" i="4"/>
  <c r="G231" i="4"/>
  <c r="H231" i="4"/>
  <c r="P404" i="4"/>
  <c r="L404" i="4"/>
  <c r="M404" i="4"/>
  <c r="K404" i="4"/>
  <c r="G404" i="4"/>
  <c r="H404" i="4"/>
  <c r="P402" i="4"/>
  <c r="L402" i="4"/>
  <c r="M402" i="4"/>
  <c r="K402" i="4"/>
  <c r="G402" i="4"/>
  <c r="H402" i="4"/>
  <c r="P1455" i="4"/>
  <c r="L1455" i="4"/>
  <c r="M1455" i="4"/>
  <c r="K1455" i="4"/>
  <c r="G1455" i="4"/>
  <c r="H1455" i="4"/>
  <c r="P415" i="4"/>
  <c r="L415" i="4"/>
  <c r="M415" i="4"/>
  <c r="K415" i="4"/>
  <c r="G415" i="4"/>
  <c r="H415" i="4"/>
  <c r="P417" i="4"/>
  <c r="L417" i="4"/>
  <c r="M417" i="4"/>
  <c r="K417" i="4"/>
  <c r="G417" i="4"/>
  <c r="H417" i="4"/>
  <c r="P416" i="4"/>
  <c r="L416" i="4"/>
  <c r="M416" i="4"/>
  <c r="K416" i="4"/>
  <c r="G416" i="4"/>
  <c r="H416" i="4"/>
  <c r="P152" i="4"/>
  <c r="L152" i="4"/>
  <c r="M152" i="4"/>
  <c r="K152" i="4"/>
  <c r="G152" i="4"/>
  <c r="H152" i="4"/>
  <c r="P412" i="4"/>
  <c r="L412" i="4"/>
  <c r="M412" i="4"/>
  <c r="K412" i="4"/>
  <c r="G412" i="4"/>
  <c r="H412" i="4"/>
  <c r="P411" i="4"/>
  <c r="L411" i="4"/>
  <c r="M411" i="4"/>
  <c r="K411" i="4"/>
  <c r="G411" i="4"/>
  <c r="H411" i="4"/>
  <c r="P2477" i="4"/>
  <c r="L2477" i="4"/>
  <c r="M2477" i="4"/>
  <c r="K2477" i="4"/>
  <c r="G2477" i="4"/>
  <c r="H2477" i="4"/>
  <c r="P2475" i="4"/>
  <c r="L2475" i="4"/>
  <c r="M2475" i="4"/>
  <c r="K2475" i="4"/>
  <c r="G2475" i="4"/>
  <c r="H2475" i="4"/>
  <c r="P1461" i="4"/>
  <c r="L1461" i="4"/>
  <c r="M1461" i="4"/>
  <c r="K1461" i="4"/>
  <c r="G1461" i="4"/>
  <c r="H1461" i="4"/>
  <c r="P414" i="4"/>
  <c r="L414" i="4"/>
  <c r="M414" i="4"/>
  <c r="K414" i="4"/>
  <c r="G414" i="4"/>
  <c r="H414" i="4"/>
  <c r="P1481" i="4"/>
  <c r="L1481" i="4"/>
  <c r="M1481" i="4"/>
  <c r="K1481" i="4"/>
  <c r="G1481" i="4"/>
  <c r="H1481" i="4"/>
  <c r="P288" i="4"/>
  <c r="L288" i="4"/>
  <c r="M288" i="4"/>
  <c r="K288" i="4"/>
  <c r="G288" i="4"/>
  <c r="H288" i="4"/>
  <c r="G1454" i="4"/>
  <c r="H1454" i="4"/>
  <c r="G1479" i="4"/>
  <c r="H1479" i="4"/>
  <c r="G1480" i="4"/>
  <c r="H1480" i="4"/>
  <c r="P2970" i="4"/>
  <c r="L2970" i="4"/>
  <c r="M2970" i="4"/>
  <c r="K2970" i="4"/>
  <c r="G2970" i="4"/>
  <c r="H2970" i="4"/>
  <c r="P2969" i="4"/>
  <c r="L2969" i="4"/>
  <c r="M2969" i="4"/>
  <c r="K2969" i="4"/>
  <c r="G2969" i="4"/>
  <c r="H2969" i="4"/>
  <c r="P3216" i="4"/>
  <c r="L3216" i="4"/>
  <c r="M3216" i="4"/>
  <c r="K3216" i="4"/>
  <c r="G3216" i="4"/>
  <c r="H3216" i="4"/>
  <c r="P3013" i="4"/>
  <c r="L3013" i="4"/>
  <c r="M3013" i="4"/>
  <c r="K3013" i="4"/>
  <c r="G3013" i="4"/>
  <c r="H3013" i="4"/>
  <c r="P3012" i="4"/>
  <c r="L3012" i="4"/>
  <c r="M3012" i="4"/>
  <c r="K3012" i="4"/>
  <c r="G3012" i="4"/>
  <c r="H3012" i="4"/>
  <c r="P3207" i="4"/>
  <c r="L3207" i="4"/>
  <c r="M3207" i="4"/>
  <c r="K3207" i="4"/>
  <c r="G3207" i="4"/>
  <c r="H3207" i="4"/>
  <c r="P3153" i="4"/>
  <c r="L3153" i="4"/>
  <c r="M3153" i="4"/>
  <c r="K3153" i="4"/>
  <c r="G3153" i="4"/>
  <c r="H3153" i="4"/>
  <c r="P3162" i="4"/>
  <c r="L3162" i="4"/>
  <c r="M3162" i="4"/>
  <c r="K3162" i="4"/>
  <c r="G3162" i="4"/>
  <c r="H3162" i="4"/>
  <c r="P51" i="4"/>
  <c r="L51" i="4"/>
  <c r="M51" i="4"/>
  <c r="K51" i="4"/>
  <c r="G51" i="4"/>
  <c r="H51" i="4"/>
  <c r="P3193" i="4"/>
  <c r="L3193" i="4"/>
  <c r="M3193" i="4"/>
  <c r="K3193" i="4"/>
  <c r="G3193" i="4"/>
  <c r="H3193" i="4"/>
  <c r="P3192" i="4"/>
  <c r="L3192" i="4"/>
  <c r="M3192" i="4"/>
  <c r="K3192" i="4"/>
  <c r="G3192" i="4"/>
  <c r="H3192" i="4"/>
  <c r="P3269" i="4"/>
  <c r="L3269" i="4"/>
  <c r="M3269" i="4"/>
  <c r="K3269" i="4"/>
  <c r="G3269" i="4"/>
  <c r="H3269" i="4"/>
  <c r="P3126" i="4"/>
  <c r="L3126" i="4"/>
  <c r="M3126" i="4"/>
  <c r="K3126" i="4"/>
  <c r="G3126" i="4"/>
  <c r="H3126" i="4"/>
  <c r="P3124" i="4"/>
  <c r="L3124" i="4"/>
  <c r="M3124" i="4"/>
  <c r="K3124" i="4"/>
  <c r="G3124" i="4"/>
  <c r="H3124" i="4"/>
  <c r="P3113" i="4"/>
  <c r="L3113" i="4"/>
  <c r="M3113" i="4"/>
  <c r="K3113" i="4"/>
  <c r="G3113" i="4"/>
  <c r="H3113" i="4"/>
  <c r="P3110" i="4"/>
  <c r="L3110" i="4"/>
  <c r="M3110" i="4"/>
  <c r="K3110" i="4"/>
  <c r="G3110" i="4"/>
  <c r="H3110" i="4"/>
  <c r="P3107" i="4"/>
  <c r="L3107" i="4"/>
  <c r="M3107" i="4"/>
  <c r="K3107" i="4"/>
  <c r="G3107" i="4"/>
  <c r="H3107" i="4"/>
  <c r="P108" i="4"/>
  <c r="L108" i="4"/>
  <c r="M108" i="4"/>
  <c r="K108" i="4"/>
  <c r="G108" i="4"/>
  <c r="H108" i="4"/>
  <c r="P407" i="4"/>
  <c r="L407" i="4"/>
  <c r="M407" i="4"/>
  <c r="K407" i="4"/>
  <c r="G407" i="4"/>
  <c r="H407" i="4"/>
  <c r="P375" i="4"/>
  <c r="L375" i="4"/>
  <c r="M375" i="4"/>
  <c r="K375" i="4"/>
  <c r="G375" i="4"/>
  <c r="H375" i="4"/>
  <c r="P406" i="4"/>
  <c r="L406" i="4"/>
  <c r="M406" i="4"/>
  <c r="K406" i="4"/>
  <c r="G406" i="4"/>
  <c r="H406" i="4"/>
  <c r="P405" i="4"/>
  <c r="L405" i="4"/>
  <c r="M405" i="4"/>
  <c r="K405" i="4"/>
  <c r="G405" i="4"/>
  <c r="H405" i="4"/>
  <c r="P2917" i="4"/>
  <c r="L2917" i="4"/>
  <c r="M2917" i="4"/>
  <c r="K2917" i="4"/>
  <c r="G2917" i="4"/>
  <c r="H2917" i="4"/>
  <c r="P68" i="4"/>
  <c r="L68" i="4"/>
  <c r="M68" i="4"/>
  <c r="K68" i="4"/>
  <c r="G68" i="4"/>
  <c r="H68" i="4"/>
  <c r="P2796" i="4"/>
  <c r="L2796" i="4"/>
  <c r="M2796" i="4"/>
  <c r="K2796" i="4"/>
  <c r="G2796" i="4"/>
  <c r="H2796" i="4"/>
  <c r="P161" i="4"/>
  <c r="L161" i="4"/>
  <c r="M161" i="4"/>
  <c r="K161" i="4"/>
  <c r="G161" i="4"/>
  <c r="H161" i="4"/>
  <c r="P159" i="4"/>
  <c r="L159" i="4"/>
  <c r="M159" i="4"/>
  <c r="K159" i="4"/>
  <c r="G159" i="4"/>
  <c r="H159" i="4"/>
  <c r="P2939" i="4"/>
  <c r="L2939" i="4"/>
  <c r="M2939" i="4"/>
  <c r="K2939" i="4"/>
  <c r="G2939" i="4"/>
  <c r="H2939" i="4"/>
  <c r="P3003" i="4"/>
  <c r="L3003" i="4"/>
  <c r="M3003" i="4"/>
  <c r="K3003" i="4"/>
  <c r="G3003" i="4"/>
  <c r="H3003" i="4"/>
  <c r="P54" i="4"/>
  <c r="L54" i="4"/>
  <c r="M54" i="4"/>
  <c r="K54" i="4"/>
  <c r="G54" i="4"/>
  <c r="H54" i="4"/>
  <c r="P3065" i="4"/>
  <c r="L3065" i="4"/>
  <c r="M3065" i="4"/>
  <c r="K3065" i="4"/>
  <c r="G3065" i="4"/>
  <c r="H3065" i="4"/>
  <c r="P3023" i="4"/>
  <c r="L3023" i="4"/>
  <c r="M3023" i="4"/>
  <c r="K3023" i="4"/>
  <c r="G3023" i="4"/>
  <c r="H3023" i="4"/>
  <c r="P106" i="4"/>
  <c r="L106" i="4"/>
  <c r="M106" i="4"/>
  <c r="K106" i="4"/>
  <c r="G106" i="4"/>
  <c r="H106" i="4"/>
  <c r="P102" i="4"/>
  <c r="L102" i="4"/>
  <c r="M102" i="4"/>
  <c r="K102" i="4"/>
  <c r="G102" i="4"/>
  <c r="H102" i="4"/>
  <c r="P317" i="4"/>
  <c r="L317" i="4"/>
  <c r="M317" i="4"/>
  <c r="K317" i="4"/>
  <c r="G317" i="4"/>
  <c r="H317" i="4"/>
  <c r="P319" i="4"/>
  <c r="L319" i="4"/>
  <c r="M319" i="4"/>
  <c r="K319" i="4"/>
  <c r="G319" i="4"/>
  <c r="H319" i="4"/>
  <c r="P2938" i="4"/>
  <c r="L2938" i="4"/>
  <c r="M2938" i="4"/>
  <c r="K2938" i="4"/>
  <c r="G2938" i="4"/>
  <c r="H2938" i="4"/>
  <c r="P2863" i="4"/>
  <c r="L2863" i="4"/>
  <c r="M2863" i="4"/>
  <c r="K2863" i="4"/>
  <c r="G2863" i="4"/>
  <c r="H2863" i="4"/>
  <c r="P2859" i="4"/>
  <c r="L2859" i="4"/>
  <c r="M2859" i="4"/>
  <c r="K2859" i="4"/>
  <c r="G2859" i="4"/>
  <c r="H2859" i="4"/>
  <c r="P2856" i="4"/>
  <c r="L2856" i="4"/>
  <c r="M2856" i="4"/>
  <c r="K2856" i="4"/>
  <c r="G2856" i="4"/>
  <c r="H2856" i="4"/>
  <c r="P105" i="4"/>
  <c r="L105" i="4"/>
  <c r="M105" i="4"/>
  <c r="K105" i="4"/>
  <c r="G105" i="4"/>
  <c r="H105" i="4"/>
  <c r="P101" i="4"/>
  <c r="L101" i="4"/>
  <c r="M101" i="4"/>
  <c r="K101" i="4"/>
  <c r="G101" i="4"/>
  <c r="H101" i="4"/>
  <c r="P403" i="4"/>
  <c r="L403" i="4"/>
  <c r="M403" i="4"/>
  <c r="K403" i="4"/>
  <c r="G403" i="4"/>
  <c r="H403" i="4"/>
  <c r="P401" i="4"/>
  <c r="L401" i="4"/>
  <c r="M401" i="4"/>
  <c r="K401" i="4"/>
  <c r="G401" i="4"/>
  <c r="H401" i="4"/>
  <c r="P1450" i="4"/>
  <c r="L1450" i="4"/>
  <c r="M1450" i="4"/>
  <c r="K1450" i="4"/>
  <c r="G1450" i="4"/>
  <c r="H1450" i="4"/>
  <c r="P372" i="4"/>
  <c r="L372" i="4"/>
  <c r="M372" i="4"/>
  <c r="K372" i="4"/>
  <c r="G372" i="4"/>
  <c r="H372" i="4"/>
  <c r="P400" i="4"/>
  <c r="L400" i="4"/>
  <c r="M400" i="4"/>
  <c r="K400" i="4"/>
  <c r="G400" i="4"/>
  <c r="H400" i="4"/>
  <c r="P113" i="4"/>
  <c r="L113" i="4"/>
  <c r="M113" i="4"/>
  <c r="K113" i="4"/>
  <c r="G113" i="4"/>
  <c r="H113" i="4"/>
  <c r="P396" i="4"/>
  <c r="L396" i="4"/>
  <c r="M396" i="4"/>
  <c r="K396" i="4"/>
  <c r="G396" i="4"/>
  <c r="H396" i="4"/>
  <c r="P398" i="4"/>
  <c r="L398" i="4"/>
  <c r="M398" i="4"/>
  <c r="K398" i="4"/>
  <c r="G398" i="4"/>
  <c r="H398" i="4"/>
  <c r="P397" i="4"/>
  <c r="L397" i="4"/>
  <c r="M397" i="4"/>
  <c r="K397" i="4"/>
  <c r="G397" i="4"/>
  <c r="H397" i="4"/>
  <c r="P1491" i="4"/>
  <c r="L1491" i="4"/>
  <c r="M1491" i="4"/>
  <c r="K1491" i="4"/>
  <c r="G1491" i="4"/>
  <c r="H1491" i="4"/>
  <c r="P395" i="4"/>
  <c r="L395" i="4"/>
  <c r="M395" i="4"/>
  <c r="K395" i="4"/>
  <c r="G395" i="4"/>
  <c r="H395" i="4"/>
  <c r="P325" i="4"/>
  <c r="L325" i="4"/>
  <c r="M325" i="4"/>
  <c r="K325" i="4"/>
  <c r="G325" i="4"/>
  <c r="H325" i="4"/>
  <c r="P392" i="4"/>
  <c r="L392" i="4"/>
  <c r="M392" i="4"/>
  <c r="K392" i="4"/>
  <c r="G392" i="4"/>
  <c r="H392" i="4"/>
  <c r="P393" i="4"/>
  <c r="L393" i="4"/>
  <c r="M393" i="4"/>
  <c r="K393" i="4"/>
  <c r="G393" i="4"/>
  <c r="H393" i="4"/>
  <c r="P394" i="4"/>
  <c r="L394" i="4"/>
  <c r="M394" i="4"/>
  <c r="K394" i="4"/>
  <c r="G394" i="4"/>
  <c r="H394" i="4"/>
  <c r="P399" i="4"/>
  <c r="L399" i="4"/>
  <c r="M399" i="4"/>
  <c r="K399" i="4"/>
  <c r="G399" i="4"/>
  <c r="H399" i="4"/>
  <c r="P3120" i="4"/>
  <c r="L3120" i="4"/>
  <c r="M3120" i="4"/>
  <c r="K3120" i="4"/>
  <c r="G3120" i="4"/>
  <c r="H3120" i="4"/>
  <c r="P388" i="4"/>
  <c r="L388" i="4"/>
  <c r="M388" i="4"/>
  <c r="K388" i="4"/>
  <c r="G388" i="4"/>
  <c r="H388" i="4"/>
  <c r="P387" i="4"/>
  <c r="L387" i="4"/>
  <c r="M387" i="4"/>
  <c r="K387" i="4"/>
  <c r="G387" i="4"/>
  <c r="H387" i="4"/>
  <c r="P391" i="4"/>
  <c r="L391" i="4"/>
  <c r="M391" i="4"/>
  <c r="K391" i="4"/>
  <c r="G391" i="4"/>
  <c r="H391" i="4"/>
  <c r="P390" i="4"/>
  <c r="L390" i="4"/>
  <c r="M390" i="4"/>
  <c r="K390" i="4"/>
  <c r="G390" i="4"/>
  <c r="H390" i="4"/>
  <c r="P389" i="4"/>
  <c r="L389" i="4"/>
  <c r="M389" i="4"/>
  <c r="K389" i="4"/>
  <c r="G389" i="4"/>
  <c r="H389" i="4"/>
  <c r="P386" i="4"/>
  <c r="L386" i="4"/>
  <c r="M386" i="4"/>
  <c r="K386" i="4"/>
  <c r="G386" i="4"/>
  <c r="H386" i="4"/>
  <c r="P315" i="4"/>
  <c r="L315" i="4"/>
  <c r="M315" i="4"/>
  <c r="K315" i="4"/>
  <c r="G315" i="4"/>
  <c r="H315" i="4"/>
  <c r="P69" i="4"/>
  <c r="L69" i="4"/>
  <c r="M69" i="4"/>
  <c r="K69" i="4"/>
  <c r="G69" i="4"/>
  <c r="H69" i="4"/>
  <c r="P188" i="4"/>
  <c r="L188" i="4"/>
  <c r="M188" i="4"/>
  <c r="K188" i="4"/>
  <c r="G188" i="4"/>
  <c r="H188" i="4"/>
  <c r="P180" i="4"/>
  <c r="L180" i="4"/>
  <c r="M180" i="4"/>
  <c r="K180" i="4"/>
  <c r="G180" i="4"/>
  <c r="H180" i="4"/>
  <c r="P1646" i="4"/>
  <c r="L1646" i="4"/>
  <c r="M1646" i="4"/>
  <c r="K1646" i="4"/>
  <c r="G1646" i="4"/>
  <c r="H1646" i="4"/>
  <c r="P1643" i="4"/>
  <c r="L1643" i="4"/>
  <c r="M1643" i="4"/>
  <c r="K1643" i="4"/>
  <c r="G1643" i="4"/>
  <c r="H1643" i="4"/>
  <c r="P1651" i="4"/>
  <c r="L1651" i="4"/>
  <c r="M1651" i="4"/>
  <c r="K1651" i="4"/>
  <c r="G1651" i="4"/>
  <c r="H1651" i="4"/>
  <c r="P1657" i="4"/>
  <c r="L1657" i="4"/>
  <c r="M1657" i="4"/>
  <c r="K1657" i="4"/>
  <c r="G1657" i="4"/>
  <c r="H1657" i="4"/>
  <c r="P2712" i="4"/>
  <c r="L2712" i="4"/>
  <c r="M2712" i="4"/>
  <c r="K2712" i="4"/>
  <c r="G2712" i="4"/>
  <c r="H2712" i="4"/>
  <c r="P1057" i="4"/>
  <c r="L1057" i="4"/>
  <c r="M1057" i="4"/>
  <c r="K1057" i="4"/>
  <c r="G1057" i="4"/>
  <c r="H1057" i="4"/>
  <c r="P1049" i="4"/>
  <c r="L1049" i="4"/>
  <c r="M1049" i="4"/>
  <c r="K1049" i="4"/>
  <c r="G1049" i="4"/>
  <c r="H1049" i="4"/>
  <c r="P1054" i="4"/>
  <c r="L1054" i="4"/>
  <c r="M1054" i="4"/>
  <c r="K1054" i="4"/>
  <c r="G1054" i="4"/>
  <c r="H1054" i="4"/>
  <c r="P1629" i="4"/>
  <c r="L1629" i="4"/>
  <c r="M1629" i="4"/>
  <c r="K1629" i="4"/>
  <c r="G1629" i="4"/>
  <c r="H1629" i="4"/>
  <c r="P1412" i="4"/>
  <c r="L1412" i="4"/>
  <c r="M1412" i="4"/>
  <c r="K1412" i="4"/>
  <c r="G1412" i="4"/>
  <c r="H1412" i="4"/>
  <c r="P1411" i="4"/>
  <c r="L1411" i="4"/>
  <c r="M1411" i="4"/>
  <c r="K1411" i="4"/>
  <c r="G1411" i="4"/>
  <c r="H1411" i="4"/>
  <c r="P1923" i="4"/>
  <c r="L1923" i="4"/>
  <c r="M1923" i="4"/>
  <c r="K1923" i="4"/>
  <c r="G1923" i="4"/>
  <c r="H1923" i="4"/>
  <c r="P1616" i="4"/>
  <c r="L1616" i="4"/>
  <c r="M1616" i="4"/>
  <c r="K1616" i="4"/>
  <c r="G1616" i="4"/>
  <c r="H1616" i="4"/>
  <c r="P1614" i="4"/>
  <c r="L1614" i="4"/>
  <c r="M1614" i="4"/>
  <c r="K1614" i="4"/>
  <c r="G1614" i="4"/>
  <c r="H1614" i="4"/>
  <c r="P374" i="4"/>
  <c r="L374" i="4"/>
  <c r="M374" i="4"/>
  <c r="K374" i="4"/>
  <c r="G374" i="4"/>
  <c r="H374" i="4"/>
  <c r="P65" i="4"/>
  <c r="L65" i="4"/>
  <c r="M65" i="4"/>
  <c r="K65" i="4"/>
  <c r="G65" i="4"/>
  <c r="H65" i="4"/>
  <c r="P3142" i="4"/>
  <c r="L3142" i="4"/>
  <c r="M3142" i="4"/>
  <c r="K3142" i="4"/>
  <c r="G3142" i="4"/>
  <c r="H3142" i="4"/>
  <c r="P3211" i="4"/>
  <c r="L3211" i="4"/>
  <c r="M3211" i="4"/>
  <c r="K3211" i="4"/>
  <c r="G3211" i="4"/>
  <c r="H3211" i="4"/>
  <c r="P3133" i="4"/>
  <c r="L3133" i="4"/>
  <c r="M3133" i="4"/>
  <c r="K3133" i="4"/>
  <c r="G3133" i="4"/>
  <c r="H3133" i="4"/>
  <c r="P3132" i="4"/>
  <c r="L3132" i="4"/>
  <c r="M3132" i="4"/>
  <c r="K3132" i="4"/>
  <c r="G3132" i="4"/>
  <c r="H3132" i="4"/>
  <c r="P2937" i="4"/>
  <c r="L2937" i="4"/>
  <c r="M2937" i="4"/>
  <c r="K2937" i="4"/>
  <c r="G2937" i="4"/>
  <c r="H2937" i="4"/>
  <c r="P38" i="4"/>
  <c r="L38" i="4"/>
  <c r="M38" i="4"/>
  <c r="K38" i="4"/>
  <c r="G38" i="4"/>
  <c r="H38" i="4"/>
  <c r="P36" i="4"/>
  <c r="L36" i="4"/>
  <c r="M36" i="4"/>
  <c r="K36" i="4"/>
  <c r="G36" i="4"/>
  <c r="H36" i="4"/>
  <c r="P1645" i="4"/>
  <c r="L1645" i="4"/>
  <c r="M1645" i="4"/>
  <c r="K1645" i="4"/>
  <c r="G1645" i="4"/>
  <c r="H1645" i="4"/>
  <c r="P1642" i="4"/>
  <c r="L1642" i="4"/>
  <c r="M1642" i="4"/>
  <c r="K1642" i="4"/>
  <c r="G1642" i="4"/>
  <c r="H1642" i="4"/>
  <c r="P1650" i="4"/>
  <c r="L1650" i="4"/>
  <c r="M1650" i="4"/>
  <c r="K1650" i="4"/>
  <c r="G1650" i="4"/>
  <c r="H1650" i="4"/>
  <c r="P1656" i="4"/>
  <c r="L1656" i="4"/>
  <c r="M1656" i="4"/>
  <c r="K1656" i="4"/>
  <c r="G1656" i="4"/>
  <c r="H1656" i="4"/>
  <c r="P2711" i="4"/>
  <c r="L2711" i="4"/>
  <c r="M2711" i="4"/>
  <c r="K2711" i="4"/>
  <c r="G2711" i="4"/>
  <c r="H2711" i="4"/>
  <c r="P1056" i="4"/>
  <c r="L1056" i="4"/>
  <c r="M1056" i="4"/>
  <c r="K1056" i="4"/>
  <c r="G1056" i="4"/>
  <c r="H1056" i="4"/>
  <c r="P1048" i="4"/>
  <c r="L1048" i="4"/>
  <c r="M1048" i="4"/>
  <c r="K1048" i="4"/>
  <c r="G1048" i="4"/>
  <c r="H1048" i="4"/>
  <c r="P1053" i="4"/>
  <c r="L1053" i="4"/>
  <c r="M1053" i="4"/>
  <c r="K1053" i="4"/>
  <c r="G1053" i="4"/>
  <c r="H1053" i="4"/>
  <c r="G1449" i="4"/>
  <c r="H1449" i="4"/>
  <c r="P1449" i="4"/>
  <c r="L1449" i="4"/>
  <c r="M1449" i="4"/>
  <c r="K1449" i="4"/>
  <c r="P373" i="4"/>
  <c r="L373" i="4"/>
  <c r="M373" i="4"/>
  <c r="K373" i="4"/>
  <c r="G373" i="4"/>
  <c r="H373" i="4"/>
  <c r="P385" i="4"/>
  <c r="L385" i="4"/>
  <c r="M385" i="4"/>
  <c r="K385" i="4"/>
  <c r="G385" i="4"/>
  <c r="H385" i="4"/>
  <c r="P384" i="4"/>
  <c r="L384" i="4"/>
  <c r="M384" i="4"/>
  <c r="K384" i="4"/>
  <c r="G384" i="4"/>
  <c r="H384" i="4"/>
  <c r="G2936" i="4"/>
  <c r="H2936" i="4"/>
  <c r="P383" i="4"/>
  <c r="L383" i="4"/>
  <c r="M383" i="4"/>
  <c r="K383" i="4"/>
  <c r="G383" i="4"/>
  <c r="H383" i="4"/>
  <c r="P382" i="4"/>
  <c r="L382" i="4"/>
  <c r="M382" i="4"/>
  <c r="K382" i="4"/>
  <c r="G382" i="4"/>
  <c r="H382" i="4"/>
  <c r="P381" i="4"/>
  <c r="L381" i="4"/>
  <c r="M381" i="4"/>
  <c r="K381" i="4"/>
  <c r="G381" i="4"/>
  <c r="H381" i="4"/>
  <c r="P380" i="4"/>
  <c r="L380" i="4"/>
  <c r="M380" i="4"/>
  <c r="K380" i="4"/>
  <c r="G380" i="4"/>
  <c r="H380" i="4"/>
  <c r="P1410" i="4"/>
  <c r="L1410" i="4"/>
  <c r="M1410" i="4"/>
  <c r="K1410" i="4"/>
  <c r="G1410" i="4"/>
  <c r="H1410" i="4"/>
  <c r="P1409" i="4"/>
  <c r="L1409" i="4"/>
  <c r="M1409" i="4"/>
  <c r="K1409" i="4"/>
  <c r="G1409" i="4"/>
  <c r="H1409" i="4"/>
  <c r="P1064" i="4"/>
  <c r="L1064" i="4"/>
  <c r="M1064" i="4"/>
  <c r="K1064" i="4"/>
  <c r="G1064" i="4"/>
  <c r="H1064" i="4"/>
  <c r="P379" i="4"/>
  <c r="L379" i="4"/>
  <c r="M379" i="4"/>
  <c r="K379" i="4"/>
  <c r="G379" i="4"/>
  <c r="H379" i="4"/>
  <c r="P377" i="4"/>
  <c r="L377" i="4"/>
  <c r="M377" i="4"/>
  <c r="K377" i="4"/>
  <c r="G377" i="4"/>
  <c r="H377" i="4"/>
  <c r="P376" i="4"/>
  <c r="L376" i="4"/>
  <c r="M376" i="4"/>
  <c r="K376" i="4"/>
  <c r="G376" i="4"/>
  <c r="H376" i="4"/>
  <c r="P360" i="4"/>
  <c r="L360" i="4"/>
  <c r="M360" i="4"/>
  <c r="K360" i="4"/>
  <c r="G360" i="4"/>
  <c r="H360" i="4"/>
  <c r="P1023" i="4"/>
  <c r="L1023" i="4"/>
  <c r="M1023" i="4"/>
  <c r="K1023" i="4"/>
  <c r="G1023" i="4"/>
  <c r="H1023" i="4"/>
  <c r="P1495" i="4"/>
  <c r="L1495" i="4"/>
  <c r="M1495" i="4"/>
  <c r="K1495" i="4"/>
  <c r="G1495" i="4"/>
  <c r="H1495" i="4"/>
  <c r="P1493" i="4"/>
  <c r="L1493" i="4"/>
  <c r="M1493" i="4"/>
  <c r="K1493" i="4"/>
  <c r="G1493" i="4"/>
  <c r="H1493" i="4"/>
  <c r="P368" i="4"/>
  <c r="K368" i="4"/>
  <c r="G368" i="4"/>
  <c r="H368" i="4"/>
  <c r="P2406" i="4"/>
  <c r="L2406" i="4"/>
  <c r="M2406" i="4"/>
  <c r="K2406" i="4"/>
  <c r="G2406" i="4"/>
  <c r="H2406" i="4"/>
  <c r="P362" i="4"/>
  <c r="L362" i="4"/>
  <c r="M362" i="4"/>
  <c r="K362" i="4"/>
  <c r="G362" i="4"/>
  <c r="H362" i="4"/>
  <c r="P365" i="4"/>
  <c r="L365" i="4"/>
  <c r="M365" i="4"/>
  <c r="K365" i="4"/>
  <c r="G365" i="4"/>
  <c r="H365" i="4"/>
  <c r="P348" i="4"/>
  <c r="K348" i="4"/>
  <c r="G348" i="4"/>
  <c r="H348" i="4"/>
  <c r="P944" i="4"/>
  <c r="L944" i="4"/>
  <c r="M944" i="4"/>
  <c r="K944" i="4"/>
  <c r="G944" i="4"/>
  <c r="H944" i="4"/>
  <c r="P775" i="4"/>
  <c r="L775" i="4"/>
  <c r="M775" i="4"/>
  <c r="K775" i="4"/>
  <c r="G775" i="4"/>
  <c r="H775" i="4"/>
  <c r="P363" i="4"/>
  <c r="L363" i="4"/>
  <c r="M363" i="4"/>
  <c r="K363" i="4"/>
  <c r="G363" i="4"/>
  <c r="H363" i="4"/>
  <c r="P364" i="4"/>
  <c r="L364" i="4"/>
  <c r="M364" i="4"/>
  <c r="K364" i="4"/>
  <c r="G364" i="4"/>
  <c r="H364" i="4"/>
  <c r="P370" i="4"/>
  <c r="L370" i="4"/>
  <c r="M370" i="4"/>
  <c r="K370" i="4"/>
  <c r="G370" i="4"/>
  <c r="H370" i="4"/>
  <c r="L371" i="4"/>
  <c r="M371" i="4"/>
  <c r="K371" i="4"/>
  <c r="G371" i="4"/>
  <c r="H371" i="4"/>
  <c r="P352" i="4"/>
  <c r="L352" i="4"/>
  <c r="K352" i="4"/>
  <c r="G352" i="4"/>
  <c r="H352" i="4"/>
  <c r="P361" i="4"/>
  <c r="L361" i="4"/>
  <c r="M361" i="4"/>
  <c r="K361" i="4"/>
  <c r="G361" i="4"/>
  <c r="H361" i="4"/>
  <c r="P359" i="4"/>
  <c r="L359" i="4"/>
  <c r="M359" i="4"/>
  <c r="K359" i="4"/>
  <c r="G359" i="4"/>
  <c r="H359" i="4"/>
  <c r="L369" i="4"/>
  <c r="M369" i="4"/>
  <c r="P369" i="4"/>
  <c r="K369" i="4"/>
  <c r="G369" i="4"/>
  <c r="H369" i="4"/>
  <c r="P184" i="4"/>
  <c r="L184" i="4"/>
  <c r="M184" i="4"/>
  <c r="K184" i="4"/>
  <c r="G184" i="4"/>
  <c r="H184" i="4"/>
  <c r="P178" i="4"/>
  <c r="L178" i="4"/>
  <c r="M178" i="4"/>
  <c r="K178" i="4"/>
  <c r="G178" i="4"/>
  <c r="H178" i="4"/>
  <c r="P367" i="4"/>
  <c r="L367" i="4"/>
  <c r="M367" i="4"/>
  <c r="K367" i="4"/>
  <c r="G367" i="4"/>
  <c r="H367" i="4"/>
  <c r="P183" i="4"/>
  <c r="L183" i="4"/>
  <c r="M183" i="4"/>
  <c r="K183" i="4"/>
  <c r="G183" i="4"/>
  <c r="H183" i="4"/>
  <c r="P177" i="4"/>
  <c r="L177" i="4"/>
  <c r="M177" i="4"/>
  <c r="K177" i="4"/>
  <c r="G177" i="4"/>
  <c r="H177" i="4"/>
  <c r="P3043" i="4"/>
  <c r="L3043" i="4"/>
  <c r="M3043" i="4"/>
  <c r="K3043" i="4"/>
  <c r="G3043" i="4"/>
  <c r="H3043" i="4"/>
  <c r="P3028" i="4"/>
  <c r="L3028" i="4"/>
  <c r="M3028" i="4"/>
  <c r="K3028" i="4"/>
  <c r="G3028" i="4"/>
  <c r="H3028" i="4"/>
  <c r="P3100" i="4"/>
  <c r="L3100" i="4"/>
  <c r="M3100" i="4"/>
  <c r="K3100" i="4"/>
  <c r="G3100" i="4"/>
  <c r="H3100" i="4"/>
  <c r="P366" i="4"/>
  <c r="K366" i="4"/>
  <c r="G366" i="4"/>
  <c r="H366" i="4"/>
  <c r="P254" i="4"/>
  <c r="L254" i="4"/>
  <c r="M254" i="4"/>
  <c r="K254" i="4"/>
  <c r="G254" i="4"/>
  <c r="H254" i="4"/>
  <c r="P72" i="4"/>
  <c r="L72" i="4"/>
  <c r="M72" i="4"/>
  <c r="K72" i="4"/>
  <c r="G72" i="4"/>
  <c r="H72" i="4"/>
  <c r="P3145" i="4"/>
  <c r="L3145" i="4"/>
  <c r="M3145" i="4"/>
  <c r="K3145" i="4"/>
  <c r="G3145" i="4"/>
  <c r="H3145" i="4"/>
  <c r="P2936" i="4"/>
  <c r="L2936" i="4"/>
  <c r="M2936" i="4"/>
  <c r="K2936" i="4"/>
  <c r="P3229" i="4"/>
  <c r="L3229" i="4"/>
  <c r="M3229" i="4"/>
  <c r="K3229" i="4"/>
  <c r="G3229" i="4"/>
  <c r="H3229" i="4"/>
  <c r="P312" i="4"/>
  <c r="L312" i="4"/>
  <c r="M312" i="4"/>
  <c r="K312" i="4"/>
  <c r="G312" i="4"/>
  <c r="H312" i="4"/>
  <c r="P277" i="4"/>
  <c r="L277" i="4"/>
  <c r="M277" i="4"/>
  <c r="K277" i="4"/>
  <c r="G277" i="4"/>
  <c r="H277" i="4"/>
  <c r="P316" i="4"/>
  <c r="L316" i="4"/>
  <c r="M316" i="4"/>
  <c r="K316" i="4"/>
  <c r="G316" i="4"/>
  <c r="H316" i="4"/>
  <c r="P314" i="4"/>
  <c r="L314" i="4"/>
  <c r="M314" i="4"/>
  <c r="K314" i="4"/>
  <c r="G314" i="4"/>
  <c r="H314" i="4"/>
  <c r="P318" i="4"/>
  <c r="L318" i="4"/>
  <c r="M318" i="4"/>
  <c r="K318" i="4"/>
  <c r="G318" i="4"/>
  <c r="H318" i="4"/>
  <c r="P276" i="4"/>
  <c r="L276" i="4"/>
  <c r="M276" i="4"/>
  <c r="K276" i="4"/>
  <c r="G276" i="4"/>
  <c r="H276" i="4"/>
  <c r="P354" i="4"/>
  <c r="L354" i="4"/>
  <c r="M354" i="4"/>
  <c r="K354" i="4"/>
  <c r="G354" i="4"/>
  <c r="H354" i="4"/>
  <c r="P358" i="4"/>
  <c r="L358" i="4"/>
  <c r="M358" i="4"/>
  <c r="K358" i="4"/>
  <c r="G358" i="4"/>
  <c r="H358" i="4"/>
  <c r="P356" i="4"/>
  <c r="L356" i="4"/>
  <c r="M356" i="4"/>
  <c r="K356" i="4"/>
  <c r="G356" i="4"/>
  <c r="H356" i="4"/>
  <c r="P350" i="4"/>
  <c r="L350" i="4"/>
  <c r="M350" i="4"/>
  <c r="K350" i="4"/>
  <c r="G350" i="4"/>
  <c r="H350" i="4"/>
  <c r="P200" i="4"/>
  <c r="L200" i="4"/>
  <c r="M200" i="4"/>
  <c r="K200" i="4"/>
  <c r="G200" i="4"/>
  <c r="H200" i="4"/>
  <c r="G755" i="4"/>
  <c r="H755" i="4"/>
  <c r="P3064" i="4"/>
  <c r="L3064" i="4"/>
  <c r="M3064" i="4"/>
  <c r="K3064" i="4"/>
  <c r="G3064" i="4"/>
  <c r="H3064" i="4"/>
  <c r="P192" i="4"/>
  <c r="L192" i="4"/>
  <c r="M192" i="4"/>
  <c r="K192" i="4"/>
  <c r="G192" i="4"/>
  <c r="H192" i="4"/>
  <c r="P229" i="4"/>
  <c r="L229" i="4"/>
  <c r="M229" i="4"/>
  <c r="K229" i="4"/>
  <c r="G229" i="4"/>
  <c r="H229" i="4"/>
  <c r="P230" i="4"/>
  <c r="L230" i="4"/>
  <c r="M230" i="4"/>
  <c r="K230" i="4"/>
  <c r="G230" i="4"/>
  <c r="H230" i="4"/>
  <c r="P228" i="4"/>
  <c r="L228" i="4"/>
  <c r="M228" i="4"/>
  <c r="K228" i="4"/>
  <c r="G228" i="4"/>
  <c r="H228" i="4"/>
  <c r="P193" i="4"/>
  <c r="L193" i="4"/>
  <c r="M193" i="4"/>
  <c r="K193" i="4"/>
  <c r="G193" i="4"/>
  <c r="H193" i="4"/>
  <c r="P235" i="4"/>
  <c r="L235" i="4"/>
  <c r="M235" i="4"/>
  <c r="K235" i="4"/>
  <c r="G235" i="4"/>
  <c r="H235" i="4"/>
  <c r="L282" i="4"/>
  <c r="M282" i="4"/>
  <c r="P282" i="4"/>
  <c r="K282" i="4"/>
  <c r="G282" i="4"/>
  <c r="H282" i="4"/>
  <c r="P340" i="4"/>
  <c r="L340" i="4"/>
  <c r="M340" i="4"/>
  <c r="K340" i="4"/>
  <c r="G340" i="4"/>
  <c r="H340" i="4"/>
  <c r="P342" i="4"/>
  <c r="L342" i="4"/>
  <c r="M342" i="4"/>
  <c r="K342" i="4"/>
  <c r="G342" i="4"/>
  <c r="H342" i="4"/>
  <c r="P234" i="4"/>
  <c r="L234" i="4"/>
  <c r="M234" i="4"/>
  <c r="K234" i="4"/>
  <c r="G234" i="4"/>
  <c r="H234" i="4"/>
  <c r="P327" i="4"/>
  <c r="L327" i="4"/>
  <c r="M327" i="4"/>
  <c r="K327" i="4"/>
  <c r="G327" i="4"/>
  <c r="H327" i="4"/>
  <c r="P328" i="4"/>
  <c r="L328" i="4"/>
  <c r="M328" i="4"/>
  <c r="K328" i="4"/>
  <c r="G328" i="4"/>
  <c r="H328" i="4"/>
  <c r="P346" i="4"/>
  <c r="L346" i="4"/>
  <c r="M346" i="4"/>
  <c r="K346" i="4"/>
  <c r="G346" i="4"/>
  <c r="H346" i="4"/>
  <c r="P347" i="4"/>
  <c r="L347" i="4"/>
  <c r="M347" i="4"/>
  <c r="K347" i="4"/>
  <c r="G347" i="4"/>
  <c r="H347" i="4"/>
  <c r="P345" i="4"/>
  <c r="L345" i="4"/>
  <c r="M345" i="4"/>
  <c r="K345" i="4"/>
  <c r="G345" i="4"/>
  <c r="H345" i="4"/>
  <c r="P700" i="4"/>
  <c r="L700" i="4"/>
  <c r="M700" i="4"/>
  <c r="K700" i="4"/>
  <c r="G700" i="4"/>
  <c r="H700" i="4"/>
  <c r="P335" i="4"/>
  <c r="L335" i="4"/>
  <c r="M335" i="4"/>
  <c r="K335" i="4"/>
  <c r="G335" i="4"/>
  <c r="H335" i="4"/>
  <c r="P338" i="4"/>
  <c r="L338" i="4"/>
  <c r="M338" i="4"/>
  <c r="K338" i="4"/>
  <c r="G338" i="4"/>
  <c r="H338" i="4"/>
  <c r="P1157" i="4"/>
  <c r="L1157" i="4"/>
  <c r="M1157" i="4"/>
  <c r="K1157" i="4"/>
  <c r="G1157" i="4"/>
  <c r="H1157" i="4"/>
  <c r="P336" i="4"/>
  <c r="L336" i="4"/>
  <c r="M336" i="4"/>
  <c r="K336" i="4"/>
  <c r="G336" i="4"/>
  <c r="H336" i="4"/>
  <c r="P3262" i="4"/>
  <c r="L3262" i="4"/>
  <c r="M3262" i="4"/>
  <c r="K3262" i="4"/>
  <c r="G3262" i="4"/>
  <c r="H3262" i="4"/>
  <c r="P333" i="4"/>
  <c r="L333" i="4"/>
  <c r="M333" i="4"/>
  <c r="K333" i="4"/>
  <c r="G333" i="4"/>
  <c r="H333" i="4"/>
  <c r="P332" i="4"/>
  <c r="L332" i="4"/>
  <c r="M332" i="4"/>
  <c r="K332" i="4"/>
  <c r="G332" i="4"/>
  <c r="H332" i="4"/>
  <c r="P337" i="4"/>
  <c r="L337" i="4"/>
  <c r="M337" i="4"/>
  <c r="K337" i="4"/>
  <c r="G337" i="4"/>
  <c r="H337" i="4"/>
  <c r="P1027" i="4"/>
  <c r="L1027" i="4"/>
  <c r="M1027" i="4"/>
  <c r="K1027" i="4"/>
  <c r="G1027" i="4"/>
  <c r="H1027" i="4"/>
  <c r="P334" i="4"/>
  <c r="L334" i="4"/>
  <c r="M334" i="4"/>
  <c r="K334" i="4"/>
  <c r="G334" i="4"/>
  <c r="H334" i="4"/>
  <c r="P331" i="4"/>
  <c r="L331" i="4"/>
  <c r="M331" i="4"/>
  <c r="K331" i="4"/>
  <c r="G331" i="4"/>
  <c r="H331" i="4"/>
  <c r="P1905" i="4"/>
  <c r="L1905" i="4"/>
  <c r="M1905" i="4"/>
  <c r="K1905" i="4"/>
  <c r="G1905" i="4"/>
  <c r="H1905" i="4"/>
  <c r="P324" i="4"/>
  <c r="L324" i="4"/>
  <c r="M324" i="4"/>
  <c r="K324" i="4"/>
  <c r="G324" i="4"/>
  <c r="H324" i="4"/>
  <c r="P326" i="4"/>
  <c r="L326" i="4"/>
  <c r="M326" i="4"/>
  <c r="K326" i="4"/>
  <c r="G326" i="4"/>
  <c r="H326" i="4"/>
  <c r="P329" i="4"/>
  <c r="L329" i="4"/>
  <c r="M329" i="4"/>
  <c r="K329" i="4"/>
  <c r="G329" i="4"/>
  <c r="H329" i="4"/>
  <c r="P1448" i="4"/>
  <c r="L1448" i="4"/>
  <c r="M1448" i="4"/>
  <c r="K1448" i="4"/>
  <c r="G1448" i="4"/>
  <c r="H1448" i="4"/>
  <c r="P115" i="4"/>
  <c r="L115" i="4"/>
  <c r="M115" i="4"/>
  <c r="K115" i="4"/>
  <c r="G115" i="4"/>
  <c r="H115" i="4"/>
  <c r="P2462" i="4"/>
  <c r="L2462" i="4"/>
  <c r="M2462" i="4"/>
  <c r="K2462" i="4"/>
  <c r="G2462" i="4"/>
  <c r="H2462" i="4"/>
  <c r="P330" i="4"/>
  <c r="L330" i="4"/>
  <c r="M330" i="4"/>
  <c r="K330" i="4"/>
  <c r="G330" i="4"/>
  <c r="H330" i="4"/>
  <c r="P2212" i="4"/>
  <c r="L2212" i="4"/>
  <c r="M2212" i="4"/>
  <c r="K2212" i="4"/>
  <c r="G2212" i="4"/>
  <c r="H2212" i="4"/>
  <c r="P2207" i="4"/>
  <c r="L2207" i="4"/>
  <c r="M2207" i="4"/>
  <c r="K2207" i="4"/>
  <c r="G2207" i="4"/>
  <c r="H2207" i="4"/>
  <c r="P3261" i="4"/>
  <c r="L3261" i="4"/>
  <c r="M3261" i="4"/>
  <c r="K3261" i="4"/>
  <c r="G3261" i="4"/>
  <c r="H3261" i="4"/>
  <c r="P311" i="4"/>
  <c r="L311" i="4"/>
  <c r="M311" i="4"/>
  <c r="K311" i="4"/>
  <c r="G311" i="4"/>
  <c r="H311" i="4"/>
  <c r="P320" i="4"/>
  <c r="L320" i="4"/>
  <c r="M320" i="4"/>
  <c r="K320" i="4"/>
  <c r="G320" i="4"/>
  <c r="H320" i="4"/>
  <c r="P323" i="4"/>
  <c r="L323" i="4"/>
  <c r="M323" i="4"/>
  <c r="K323" i="4"/>
  <c r="G323" i="4"/>
  <c r="H323" i="4"/>
  <c r="P322" i="4"/>
  <c r="L322" i="4"/>
  <c r="M322" i="4"/>
  <c r="K322" i="4"/>
  <c r="G322" i="4"/>
  <c r="H322" i="4"/>
  <c r="P321" i="4"/>
  <c r="L321" i="4"/>
  <c r="M321" i="4"/>
  <c r="K321" i="4"/>
  <c r="G321" i="4"/>
  <c r="H321" i="4"/>
  <c r="P1355" i="4"/>
  <c r="L1355" i="4"/>
  <c r="M1355" i="4"/>
  <c r="K1355" i="4"/>
  <c r="G1355" i="4"/>
  <c r="H1355" i="4"/>
  <c r="P1352" i="4"/>
  <c r="L1352" i="4"/>
  <c r="M1352" i="4"/>
  <c r="K1352" i="4"/>
  <c r="G1352" i="4"/>
  <c r="H1352" i="4"/>
  <c r="P2211" i="4"/>
  <c r="L2211" i="4"/>
  <c r="M2211" i="4"/>
  <c r="K2211" i="4"/>
  <c r="G2211" i="4"/>
  <c r="H2211" i="4"/>
  <c r="P2086" i="4"/>
  <c r="L2086" i="4"/>
  <c r="M2086" i="4"/>
  <c r="K2086" i="4"/>
  <c r="G2086" i="4"/>
  <c r="H2086" i="4"/>
  <c r="P1349" i="4"/>
  <c r="L1349" i="4"/>
  <c r="M1349" i="4"/>
  <c r="K1349" i="4"/>
  <c r="G1349" i="4"/>
  <c r="H1349" i="4"/>
  <c r="P313" i="4"/>
  <c r="L313" i="4"/>
  <c r="M313" i="4"/>
  <c r="K313" i="4"/>
  <c r="G313" i="4"/>
  <c r="H313" i="4"/>
  <c r="P2206" i="4"/>
  <c r="L2206" i="4"/>
  <c r="M2206" i="4"/>
  <c r="K2206" i="4"/>
  <c r="G2206" i="4"/>
  <c r="H2206" i="4"/>
  <c r="P3260" i="4"/>
  <c r="L3260" i="4"/>
  <c r="M3260" i="4"/>
  <c r="K3260" i="4"/>
  <c r="G3260" i="4"/>
  <c r="H3260" i="4"/>
  <c r="P310" i="4"/>
  <c r="L310" i="4"/>
  <c r="M310" i="4"/>
  <c r="K310" i="4"/>
  <c r="G310" i="4"/>
  <c r="H310" i="4"/>
  <c r="P3022" i="4"/>
  <c r="L3022" i="4"/>
  <c r="M3022" i="4"/>
  <c r="K3022" i="4"/>
  <c r="G3022" i="4"/>
  <c r="H3022" i="4"/>
  <c r="P145" i="4"/>
  <c r="L145" i="4"/>
  <c r="M145" i="4"/>
  <c r="K145" i="4"/>
  <c r="G145" i="4"/>
  <c r="H145" i="4"/>
  <c r="P135" i="4"/>
  <c r="L135" i="4"/>
  <c r="M135" i="4"/>
  <c r="K135" i="4"/>
  <c r="G135" i="4"/>
  <c r="H135" i="4"/>
  <c r="P139" i="4"/>
  <c r="L139" i="4"/>
  <c r="M139" i="4"/>
  <c r="K139" i="4"/>
  <c r="G139" i="4"/>
  <c r="H139" i="4"/>
  <c r="P309" i="4"/>
  <c r="L309" i="4"/>
  <c r="M309" i="4"/>
  <c r="K309" i="4"/>
  <c r="G309" i="4"/>
  <c r="H309" i="4"/>
  <c r="P308" i="4"/>
  <c r="L308" i="4"/>
  <c r="M308" i="4"/>
  <c r="K308" i="4"/>
  <c r="G308" i="4"/>
  <c r="H308" i="4"/>
  <c r="P307" i="4"/>
  <c r="L307" i="4"/>
  <c r="M307" i="4"/>
  <c r="K307" i="4"/>
  <c r="G307" i="4"/>
  <c r="H307" i="4"/>
  <c r="P1447" i="4"/>
  <c r="L1447" i="4"/>
  <c r="M1447" i="4"/>
  <c r="K1447" i="4"/>
  <c r="G1447" i="4"/>
  <c r="H1447" i="4"/>
  <c r="P306" i="4"/>
  <c r="L306" i="4"/>
  <c r="M306" i="4"/>
  <c r="K306" i="4"/>
  <c r="G306" i="4"/>
  <c r="H306" i="4"/>
  <c r="P195" i="4"/>
  <c r="L195" i="4"/>
  <c r="M195" i="4"/>
  <c r="K195" i="4"/>
  <c r="G195" i="4"/>
  <c r="H195" i="4"/>
  <c r="P1348" i="4"/>
  <c r="L1348" i="4"/>
  <c r="M1348" i="4"/>
  <c r="K1348" i="4"/>
  <c r="G1348" i="4"/>
  <c r="H1348" i="4"/>
  <c r="P226" i="4"/>
  <c r="L226" i="4"/>
  <c r="M226" i="4"/>
  <c r="K226" i="4"/>
  <c r="G226" i="4"/>
  <c r="H226" i="4"/>
  <c r="P223" i="4"/>
  <c r="L223" i="4"/>
  <c r="M223" i="4"/>
  <c r="K223" i="4"/>
  <c r="G223" i="4"/>
  <c r="H223" i="4"/>
  <c r="P302" i="4"/>
  <c r="L302" i="4"/>
  <c r="M302" i="4"/>
  <c r="K302" i="4"/>
  <c r="G302" i="4"/>
  <c r="H302" i="4"/>
  <c r="P301" i="4"/>
  <c r="L301" i="4"/>
  <c r="M301" i="4"/>
  <c r="K301" i="4"/>
  <c r="G301" i="4"/>
  <c r="H301" i="4"/>
  <c r="P3210" i="4"/>
  <c r="L3210" i="4"/>
  <c r="M3210" i="4"/>
  <c r="K3210" i="4"/>
  <c r="G3210" i="4"/>
  <c r="H3210" i="4"/>
  <c r="P3135" i="4"/>
  <c r="L3135" i="4"/>
  <c r="M3135" i="4"/>
  <c r="K3135" i="4"/>
  <c r="G3135" i="4"/>
  <c r="H3135" i="4"/>
  <c r="P3063" i="4"/>
  <c r="L3063" i="4"/>
  <c r="M3063" i="4"/>
  <c r="K3063" i="4"/>
  <c r="G3063" i="4"/>
  <c r="H3063" i="4"/>
  <c r="P3062" i="4"/>
  <c r="L3062" i="4"/>
  <c r="M3062" i="4"/>
  <c r="K3062" i="4"/>
  <c r="G3062" i="4"/>
  <c r="H3062" i="4"/>
  <c r="P755" i="4"/>
  <c r="L755" i="4"/>
  <c r="M755" i="4"/>
  <c r="K755" i="4"/>
  <c r="P305" i="4"/>
  <c r="L305" i="4"/>
  <c r="M305" i="4"/>
  <c r="K305" i="4"/>
  <c r="G305" i="4"/>
  <c r="H305" i="4"/>
  <c r="P304" i="4"/>
  <c r="L304" i="4"/>
  <c r="M304" i="4"/>
  <c r="K304" i="4"/>
  <c r="G304" i="4"/>
  <c r="H304" i="4"/>
  <c r="P303" i="4"/>
  <c r="L303" i="4"/>
  <c r="M303" i="4"/>
  <c r="K303" i="4"/>
  <c r="G303" i="4"/>
  <c r="H303" i="4"/>
  <c r="P300" i="4"/>
  <c r="L300" i="4"/>
  <c r="M300" i="4"/>
  <c r="K300" i="4"/>
  <c r="G300" i="4"/>
  <c r="H300" i="4"/>
  <c r="P291" i="4"/>
  <c r="L291" i="4"/>
  <c r="M291" i="4"/>
  <c r="K291" i="4"/>
  <c r="G291" i="4"/>
  <c r="H291" i="4"/>
  <c r="P2524" i="4"/>
  <c r="L2524" i="4"/>
  <c r="M2524" i="4"/>
  <c r="K2524" i="4"/>
  <c r="G2524" i="4"/>
  <c r="H2524" i="4"/>
  <c r="I3" i="5"/>
  <c r="I4" i="5"/>
  <c r="I5" i="5"/>
  <c r="I6" i="5"/>
  <c r="I7" i="5"/>
  <c r="I8" i="5"/>
  <c r="I9" i="5"/>
  <c r="I10" i="5"/>
  <c r="I11" i="5"/>
  <c r="I12" i="5"/>
  <c r="I13" i="5"/>
  <c r="I14" i="5"/>
  <c r="I16" i="5"/>
  <c r="I17" i="5"/>
  <c r="I18" i="5"/>
  <c r="I19" i="5"/>
  <c r="I15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2" i="5"/>
  <c r="P3209" i="4"/>
  <c r="L3209" i="4"/>
  <c r="M3209" i="4"/>
  <c r="K3209" i="4"/>
  <c r="G3209" i="4"/>
  <c r="H3209" i="4"/>
  <c r="P3134" i="4"/>
  <c r="L3134" i="4"/>
  <c r="M3134" i="4"/>
  <c r="K3134" i="4"/>
  <c r="G3134" i="4"/>
  <c r="H3134" i="4"/>
  <c r="P3061" i="4"/>
  <c r="L3061" i="4"/>
  <c r="M3061" i="4"/>
  <c r="K3061" i="4"/>
  <c r="G3061" i="4"/>
  <c r="H3061" i="4"/>
  <c r="P3060" i="4"/>
  <c r="L3060" i="4"/>
  <c r="M3060" i="4"/>
  <c r="K3060" i="4"/>
  <c r="G3060" i="4"/>
  <c r="H3060" i="4"/>
  <c r="P114" i="4"/>
  <c r="L114" i="4"/>
  <c r="M114" i="4"/>
  <c r="K114" i="4"/>
  <c r="G114" i="4"/>
  <c r="H114" i="4"/>
  <c r="P290" i="4"/>
  <c r="L290" i="4"/>
  <c r="M290" i="4"/>
  <c r="K290" i="4"/>
  <c r="G290" i="4"/>
  <c r="H290" i="4"/>
  <c r="P289" i="4"/>
  <c r="L289" i="4"/>
  <c r="M289" i="4"/>
  <c r="K289" i="4"/>
  <c r="G289" i="4"/>
  <c r="H289" i="4"/>
  <c r="P296" i="4"/>
  <c r="L296" i="4"/>
  <c r="M296" i="4"/>
  <c r="K296" i="4"/>
  <c r="G296" i="4"/>
  <c r="H296" i="4"/>
  <c r="P293" i="4"/>
  <c r="L293" i="4"/>
  <c r="M293" i="4"/>
  <c r="K293" i="4"/>
  <c r="G293" i="4"/>
  <c r="H293" i="4"/>
  <c r="P287" i="4"/>
  <c r="L287" i="4"/>
  <c r="M287" i="4"/>
  <c r="K287" i="4"/>
  <c r="G287" i="4"/>
  <c r="H287" i="4"/>
  <c r="P754" i="4"/>
  <c r="L754" i="4"/>
  <c r="M754" i="4"/>
  <c r="K754" i="4"/>
  <c r="G754" i="4"/>
  <c r="H754" i="4"/>
  <c r="P2526" i="4"/>
  <c r="L2526" i="4"/>
  <c r="M2526" i="4"/>
  <c r="K2526" i="4"/>
  <c r="G2526" i="4"/>
  <c r="H2526" i="4"/>
  <c r="P2515" i="4"/>
  <c r="L2515" i="4"/>
  <c r="M2515" i="4"/>
  <c r="K2515" i="4"/>
  <c r="G2515" i="4"/>
  <c r="H2515" i="4"/>
  <c r="P225" i="4"/>
  <c r="L225" i="4"/>
  <c r="M225" i="4"/>
  <c r="K225" i="4"/>
  <c r="G225" i="4"/>
  <c r="H225" i="4"/>
  <c r="P222" i="4"/>
  <c r="L222" i="4"/>
  <c r="M222" i="4"/>
  <c r="K222" i="4"/>
  <c r="G222" i="4"/>
  <c r="H222" i="4"/>
  <c r="P2595" i="4"/>
  <c r="L2595" i="4"/>
  <c r="M2595" i="4"/>
  <c r="K2595" i="4"/>
  <c r="G2595" i="4"/>
  <c r="H2595" i="4"/>
  <c r="P278" i="4"/>
  <c r="K278" i="4"/>
  <c r="G278" i="4"/>
  <c r="H278" i="4"/>
  <c r="P275" i="4"/>
  <c r="L275" i="4"/>
  <c r="M275" i="4"/>
  <c r="K275" i="4"/>
  <c r="G275" i="4"/>
  <c r="H275" i="4"/>
  <c r="P211" i="4"/>
  <c r="L211" i="4"/>
  <c r="M211" i="4"/>
  <c r="K211" i="4"/>
  <c r="G211" i="4"/>
  <c r="H211" i="4"/>
  <c r="P299" i="4"/>
  <c r="K299" i="4"/>
  <c r="G299" i="4"/>
  <c r="H299" i="4"/>
  <c r="P279" i="4"/>
  <c r="K279" i="4"/>
  <c r="G279" i="4"/>
  <c r="H279" i="4"/>
  <c r="P236" i="4"/>
  <c r="L236" i="4"/>
  <c r="M236" i="4"/>
  <c r="K236" i="4"/>
  <c r="G236" i="4"/>
  <c r="H236" i="4"/>
  <c r="P2062" i="4"/>
  <c r="L2062" i="4"/>
  <c r="M2062" i="4"/>
  <c r="K2062" i="4"/>
  <c r="G2062" i="4"/>
  <c r="H2062" i="4"/>
  <c r="P285" i="4"/>
  <c r="L285" i="4"/>
  <c r="M285" i="4"/>
  <c r="K285" i="4"/>
  <c r="G285" i="4"/>
  <c r="H285" i="4"/>
  <c r="P283" i="4"/>
  <c r="L283" i="4"/>
  <c r="M283" i="4"/>
  <c r="K283" i="4"/>
  <c r="G283" i="4"/>
  <c r="H283" i="4"/>
  <c r="P59" i="4"/>
  <c r="L59" i="4"/>
  <c r="M59" i="4"/>
  <c r="K59" i="4"/>
  <c r="G59" i="4"/>
  <c r="H59" i="4"/>
  <c r="P3185" i="4"/>
  <c r="L3185" i="4"/>
  <c r="M3185" i="4"/>
  <c r="K3185" i="4"/>
  <c r="G3185" i="4"/>
  <c r="H3185" i="4"/>
  <c r="P163" i="4"/>
  <c r="L163" i="4"/>
  <c r="M163" i="4"/>
  <c r="K163" i="4"/>
  <c r="G163" i="4"/>
  <c r="H163" i="4"/>
  <c r="P3021" i="4"/>
  <c r="L3021" i="4"/>
  <c r="M3021" i="4"/>
  <c r="K3021" i="4"/>
  <c r="G3021" i="4"/>
  <c r="H3021" i="4"/>
  <c r="P2977" i="4"/>
  <c r="L2977" i="4"/>
  <c r="M2977" i="4"/>
  <c r="K2977" i="4"/>
  <c r="G2977" i="4"/>
  <c r="H2977" i="4"/>
  <c r="P162" i="4"/>
  <c r="L162" i="4"/>
  <c r="M162" i="4"/>
  <c r="K162" i="4"/>
  <c r="G162" i="4"/>
  <c r="H162" i="4"/>
  <c r="P160" i="4"/>
  <c r="L160" i="4"/>
  <c r="M160" i="4"/>
  <c r="K160" i="4"/>
  <c r="G160" i="4"/>
  <c r="H160" i="4"/>
  <c r="P158" i="4"/>
  <c r="L158" i="4"/>
  <c r="M158" i="4"/>
  <c r="K158" i="4"/>
  <c r="G158" i="4"/>
  <c r="H158" i="4"/>
  <c r="P3181" i="4"/>
  <c r="L3181" i="4"/>
  <c r="M3181" i="4"/>
  <c r="K3181" i="4"/>
  <c r="G3181" i="4"/>
  <c r="H3181" i="4"/>
  <c r="P49" i="4"/>
  <c r="L49" i="4"/>
  <c r="M49" i="4"/>
  <c r="K49" i="4"/>
  <c r="G49" i="4"/>
  <c r="H49" i="4"/>
  <c r="P2315" i="4"/>
  <c r="L2315" i="4"/>
  <c r="M2315" i="4"/>
  <c r="K2315" i="4"/>
  <c r="G2315" i="4"/>
  <c r="H2315" i="4"/>
  <c r="P269" i="4"/>
  <c r="L269" i="4"/>
  <c r="M269" i="4"/>
  <c r="K269" i="4"/>
  <c r="G269" i="4"/>
  <c r="H269" i="4"/>
  <c r="P268" i="4"/>
  <c r="L268" i="4"/>
  <c r="M268" i="4"/>
  <c r="K268" i="4"/>
  <c r="G268" i="4"/>
  <c r="H268" i="4"/>
  <c r="P262" i="4"/>
  <c r="L262" i="4"/>
  <c r="M262" i="4"/>
  <c r="K262" i="4"/>
  <c r="G262" i="4"/>
  <c r="H262" i="4"/>
  <c r="P261" i="4"/>
  <c r="L261" i="4"/>
  <c r="M261" i="4"/>
  <c r="K261" i="4"/>
  <c r="G261" i="4"/>
  <c r="H261" i="4"/>
  <c r="P273" i="4"/>
  <c r="L273" i="4"/>
  <c r="M273" i="4"/>
  <c r="K273" i="4"/>
  <c r="G273" i="4"/>
  <c r="H273" i="4"/>
  <c r="P274" i="4"/>
  <c r="L274" i="4"/>
  <c r="M274" i="4"/>
  <c r="K274" i="4"/>
  <c r="G274" i="4"/>
  <c r="H274" i="4"/>
  <c r="P175" i="4"/>
  <c r="L175" i="4"/>
  <c r="M175" i="4"/>
  <c r="K175" i="4"/>
  <c r="G175" i="4"/>
  <c r="H175" i="4"/>
  <c r="P270" i="4"/>
  <c r="L270" i="4"/>
  <c r="M270" i="4"/>
  <c r="K270" i="4"/>
  <c r="G270" i="4"/>
  <c r="H270" i="4"/>
  <c r="P272" i="4"/>
  <c r="L272" i="4"/>
  <c r="M272" i="4"/>
  <c r="K272" i="4"/>
  <c r="G272" i="4"/>
  <c r="H272" i="4"/>
  <c r="P271" i="4"/>
  <c r="L271" i="4"/>
  <c r="M271" i="4"/>
  <c r="K271" i="4"/>
  <c r="G271" i="4"/>
  <c r="H271" i="4"/>
  <c r="P3223" i="4"/>
  <c r="L3223" i="4"/>
  <c r="M3223" i="4"/>
  <c r="K3223" i="4"/>
  <c r="G3223" i="4"/>
  <c r="H3223" i="4"/>
  <c r="P3222" i="4"/>
  <c r="L3222" i="4"/>
  <c r="M3222" i="4"/>
  <c r="K3222" i="4"/>
  <c r="G3222" i="4"/>
  <c r="H3222" i="4"/>
  <c r="P266" i="4"/>
  <c r="L266" i="4"/>
  <c r="M266" i="4"/>
  <c r="K266" i="4"/>
  <c r="G266" i="4"/>
  <c r="H266" i="4"/>
  <c r="P267" i="4"/>
  <c r="L267" i="4"/>
  <c r="M267" i="4"/>
  <c r="K267" i="4"/>
  <c r="G267" i="4"/>
  <c r="H267" i="4"/>
  <c r="P265" i="4"/>
  <c r="L265" i="4"/>
  <c r="M265" i="4"/>
  <c r="K265" i="4"/>
  <c r="G265" i="4"/>
  <c r="H265" i="4"/>
  <c r="P264" i="4"/>
  <c r="L264" i="4"/>
  <c r="M264" i="4"/>
  <c r="K264" i="4"/>
  <c r="G264" i="4"/>
  <c r="H264" i="4"/>
  <c r="P2873" i="4"/>
  <c r="L2873" i="4"/>
  <c r="M2873" i="4"/>
  <c r="K2873" i="4"/>
  <c r="G2873" i="4"/>
  <c r="H2873" i="4"/>
  <c r="P2841" i="4"/>
  <c r="L2841" i="4"/>
  <c r="M2841" i="4"/>
  <c r="K2841" i="4"/>
  <c r="G2841" i="4"/>
  <c r="H2841" i="4"/>
  <c r="P2903" i="4"/>
  <c r="L2903" i="4"/>
  <c r="M2903" i="4"/>
  <c r="K2903" i="4"/>
  <c r="G2903" i="4"/>
  <c r="H2903" i="4"/>
  <c r="P253" i="4"/>
  <c r="L253" i="4"/>
  <c r="M253" i="4"/>
  <c r="K253" i="4"/>
  <c r="G253" i="4"/>
  <c r="H253" i="4"/>
  <c r="P251" i="4"/>
  <c r="L251" i="4"/>
  <c r="M251" i="4"/>
  <c r="K251" i="4"/>
  <c r="G251" i="4"/>
  <c r="H251" i="4"/>
  <c r="P232" i="4"/>
  <c r="L232" i="4"/>
  <c r="M232" i="4"/>
  <c r="K232" i="4"/>
  <c r="G232" i="4"/>
  <c r="H232" i="4"/>
  <c r="P3182" i="4"/>
  <c r="L3182" i="4"/>
  <c r="M3182" i="4"/>
  <c r="K3182" i="4"/>
  <c r="G3182" i="4"/>
  <c r="H3182" i="4"/>
  <c r="P3206" i="4"/>
  <c r="L3206" i="4"/>
  <c r="M3206" i="4"/>
  <c r="K3206" i="4"/>
  <c r="G3206" i="4"/>
  <c r="H3206" i="4"/>
  <c r="P2829" i="4"/>
  <c r="L2829" i="4"/>
  <c r="M2829" i="4"/>
  <c r="K2829" i="4"/>
  <c r="G2829" i="4"/>
  <c r="H2829" i="4"/>
  <c r="P87" i="4"/>
  <c r="L87" i="4"/>
  <c r="M87" i="4"/>
  <c r="K87" i="4"/>
  <c r="G87" i="4"/>
  <c r="H87" i="4"/>
  <c r="P50" i="4"/>
  <c r="L50" i="4"/>
  <c r="M50" i="4"/>
  <c r="K50" i="4"/>
  <c r="G50" i="4"/>
  <c r="H50" i="4"/>
  <c r="P2474" i="4"/>
  <c r="L2474" i="4"/>
  <c r="M2474" i="4"/>
  <c r="K2474" i="4"/>
  <c r="G2474" i="4"/>
  <c r="H2474" i="4"/>
  <c r="P2502" i="4"/>
  <c r="L2502" i="4"/>
  <c r="M2502" i="4"/>
  <c r="K2502" i="4"/>
  <c r="G2502" i="4"/>
  <c r="H2502" i="4"/>
  <c r="P259" i="4"/>
  <c r="L259" i="4"/>
  <c r="M259" i="4"/>
  <c r="K259" i="4"/>
  <c r="G259" i="4"/>
  <c r="H259" i="4"/>
  <c r="P263" i="4"/>
  <c r="L263" i="4"/>
  <c r="M263" i="4"/>
  <c r="K263" i="4"/>
  <c r="G263" i="4"/>
  <c r="H263" i="4"/>
  <c r="P260" i="4"/>
  <c r="L260" i="4"/>
  <c r="M260" i="4"/>
  <c r="K260" i="4"/>
  <c r="G260" i="4"/>
  <c r="H260" i="4"/>
  <c r="P258" i="4"/>
  <c r="L258" i="4"/>
  <c r="M258" i="4"/>
  <c r="K258" i="4"/>
  <c r="G258" i="4"/>
  <c r="H258" i="4"/>
  <c r="P2405" i="4"/>
  <c r="L2405" i="4"/>
  <c r="M2405" i="4"/>
  <c r="K2405" i="4"/>
  <c r="G2405" i="4"/>
  <c r="H2405" i="4"/>
  <c r="P196" i="4"/>
  <c r="L196" i="4"/>
  <c r="M196" i="4"/>
  <c r="K196" i="4"/>
  <c r="G196" i="4"/>
  <c r="H196" i="4"/>
  <c r="P199" i="4"/>
  <c r="L199" i="4"/>
  <c r="M199" i="4"/>
  <c r="K199" i="4"/>
  <c r="G199" i="4"/>
  <c r="H199" i="4"/>
  <c r="P191" i="4"/>
  <c r="L191" i="4"/>
  <c r="M191" i="4"/>
  <c r="K191" i="4"/>
  <c r="G191" i="4"/>
  <c r="H191" i="4"/>
  <c r="P157" i="4"/>
  <c r="L157" i="4"/>
  <c r="M157" i="4"/>
  <c r="K157" i="4"/>
  <c r="G157" i="4"/>
  <c r="H157" i="4"/>
  <c r="P141" i="4"/>
  <c r="L141" i="4"/>
  <c r="M141" i="4"/>
  <c r="K141" i="4"/>
  <c r="G141" i="4"/>
  <c r="H141" i="4"/>
  <c r="P143" i="4"/>
  <c r="L143" i="4"/>
  <c r="M143" i="4"/>
  <c r="K143" i="4"/>
  <c r="G143" i="4"/>
  <c r="H143" i="4"/>
  <c r="P2760" i="4"/>
  <c r="L2760" i="4"/>
  <c r="M2760" i="4"/>
  <c r="K2760" i="4"/>
  <c r="G2760" i="4"/>
  <c r="H2760" i="4"/>
  <c r="P2749" i="4"/>
  <c r="L2749" i="4"/>
  <c r="M2749" i="4"/>
  <c r="K2749" i="4"/>
  <c r="G2749" i="4"/>
  <c r="H2749" i="4"/>
  <c r="P2736" i="4"/>
  <c r="L2736" i="4"/>
  <c r="M2736" i="4"/>
  <c r="K2736" i="4"/>
  <c r="G2736" i="4"/>
  <c r="H2736" i="4"/>
  <c r="P119" i="4"/>
  <c r="L119" i="4"/>
  <c r="M119" i="4"/>
  <c r="K119" i="4"/>
  <c r="G119" i="4"/>
  <c r="H119" i="4"/>
  <c r="P121" i="4"/>
  <c r="L121" i="4"/>
  <c r="M121" i="4"/>
  <c r="K121" i="4"/>
  <c r="G121" i="4"/>
  <c r="H121" i="4"/>
  <c r="P2605" i="4"/>
  <c r="L2605" i="4"/>
  <c r="M2605" i="4"/>
  <c r="K2605" i="4"/>
  <c r="G2605" i="4"/>
  <c r="H2605" i="4"/>
  <c r="P256" i="4"/>
  <c r="L256" i="4"/>
  <c r="M256" i="4"/>
  <c r="K256" i="4"/>
  <c r="G256" i="4"/>
  <c r="H256" i="4"/>
  <c r="P257" i="4"/>
  <c r="L257" i="4"/>
  <c r="M257" i="4"/>
  <c r="K257" i="4"/>
  <c r="G257" i="4"/>
  <c r="H257" i="4"/>
  <c r="P147" i="4"/>
  <c r="L147" i="4"/>
  <c r="M147" i="4"/>
  <c r="K147" i="4"/>
  <c r="G147" i="4"/>
  <c r="H147" i="4"/>
  <c r="P2594" i="4"/>
  <c r="L2594" i="4"/>
  <c r="M2594" i="4"/>
  <c r="K2594" i="4"/>
  <c r="G2594" i="4"/>
  <c r="H2594" i="4"/>
  <c r="P255" i="4"/>
  <c r="L255" i="4"/>
  <c r="M255" i="4"/>
  <c r="K255" i="4"/>
  <c r="G255" i="4"/>
  <c r="H255" i="4"/>
  <c r="P250" i="4"/>
  <c r="L250" i="4"/>
  <c r="M250" i="4"/>
  <c r="K250" i="4"/>
  <c r="G250" i="4"/>
  <c r="H250" i="4"/>
  <c r="P249" i="4"/>
  <c r="L249" i="4"/>
  <c r="M249" i="4"/>
  <c r="K249" i="4"/>
  <c r="G249" i="4"/>
  <c r="H249" i="4"/>
  <c r="P248" i="4"/>
  <c r="L248" i="4"/>
  <c r="M248" i="4"/>
  <c r="K248" i="4"/>
  <c r="G248" i="4"/>
  <c r="H248" i="4"/>
  <c r="P247" i="4"/>
  <c r="L247" i="4"/>
  <c r="M247" i="4"/>
  <c r="K247" i="4"/>
  <c r="G247" i="4"/>
  <c r="H247" i="4"/>
  <c r="P246" i="4"/>
  <c r="L246" i="4"/>
  <c r="M246" i="4"/>
  <c r="K246" i="4"/>
  <c r="G246" i="4"/>
  <c r="H246" i="4"/>
  <c r="P245" i="4"/>
  <c r="L245" i="4"/>
  <c r="M245" i="4"/>
  <c r="K245" i="4"/>
  <c r="G245" i="4"/>
  <c r="H245" i="4"/>
  <c r="P244" i="4"/>
  <c r="L244" i="4"/>
  <c r="M244" i="4"/>
  <c r="K244" i="4"/>
  <c r="G244" i="4"/>
  <c r="H244" i="4"/>
  <c r="P243" i="4"/>
  <c r="L243" i="4"/>
  <c r="M243" i="4"/>
  <c r="K243" i="4"/>
  <c r="G243" i="4"/>
  <c r="H243" i="4"/>
  <c r="P241" i="4"/>
  <c r="L241" i="4"/>
  <c r="M241" i="4"/>
  <c r="K241" i="4"/>
  <c r="G241" i="4"/>
  <c r="H241" i="4"/>
  <c r="P240" i="4"/>
  <c r="L240" i="4"/>
  <c r="M240" i="4"/>
  <c r="K240" i="4"/>
  <c r="G240" i="4"/>
  <c r="H240" i="4"/>
  <c r="P242" i="4"/>
  <c r="L242" i="4"/>
  <c r="M242" i="4"/>
  <c r="K242" i="4"/>
  <c r="G242" i="4"/>
  <c r="H242" i="4"/>
  <c r="P239" i="4"/>
  <c r="L239" i="4"/>
  <c r="M239" i="4"/>
  <c r="K239" i="4"/>
  <c r="G239" i="4"/>
  <c r="H239" i="4"/>
  <c r="P238" i="4"/>
  <c r="L238" i="4"/>
  <c r="M238" i="4"/>
  <c r="K238" i="4"/>
  <c r="G238" i="4"/>
  <c r="H238" i="4"/>
  <c r="P237" i="4"/>
  <c r="L237" i="4"/>
  <c r="M237" i="4"/>
  <c r="K237" i="4"/>
  <c r="G237" i="4"/>
  <c r="H237" i="4"/>
  <c r="P252" i="4"/>
  <c r="L252" i="4"/>
  <c r="M252" i="4"/>
  <c r="K252" i="4"/>
  <c r="G252" i="4"/>
  <c r="H252" i="4"/>
  <c r="P2926" i="4"/>
  <c r="L2926" i="4"/>
  <c r="M2926" i="4"/>
  <c r="K2926" i="4"/>
  <c r="G2926" i="4"/>
  <c r="H2926" i="4"/>
  <c r="P2840" i="4"/>
  <c r="L2840" i="4"/>
  <c r="M2840" i="4"/>
  <c r="K2840" i="4"/>
  <c r="G2840" i="4"/>
  <c r="H2840" i="4"/>
  <c r="P3161" i="4"/>
  <c r="L3161" i="4"/>
  <c r="M3161" i="4"/>
  <c r="K3161" i="4"/>
  <c r="G3161" i="4"/>
  <c r="H3161" i="4"/>
  <c r="P31" i="4"/>
  <c r="L31" i="4"/>
  <c r="M31" i="4"/>
  <c r="K31" i="4"/>
  <c r="G31" i="4"/>
  <c r="H31" i="4"/>
  <c r="P2115" i="4"/>
  <c r="L2115" i="4"/>
  <c r="M2115" i="4"/>
  <c r="K2115" i="4"/>
  <c r="G2115" i="4"/>
  <c r="H2115" i="4"/>
  <c r="P2114" i="4"/>
  <c r="L2114" i="4"/>
  <c r="M2114" i="4"/>
  <c r="K2114" i="4"/>
  <c r="G2114" i="4"/>
  <c r="H2114" i="4"/>
  <c r="P1741" i="4"/>
  <c r="L1741" i="4"/>
  <c r="M1741" i="4"/>
  <c r="K1741" i="4"/>
  <c r="G1741" i="4"/>
  <c r="H1741" i="4"/>
  <c r="P2110" i="4"/>
  <c r="L2110" i="4"/>
  <c r="M2110" i="4"/>
  <c r="K2110" i="4"/>
  <c r="G2110" i="4"/>
  <c r="H2110" i="4"/>
  <c r="P3156" i="4"/>
  <c r="L3156" i="4"/>
  <c r="M3156" i="4"/>
  <c r="K3156" i="4"/>
  <c r="G3156" i="4"/>
  <c r="H3156" i="4"/>
  <c r="P3169" i="4"/>
  <c r="L3169" i="4"/>
  <c r="M3169" i="4"/>
  <c r="K3169" i="4"/>
  <c r="G3169" i="4"/>
  <c r="H3169" i="4"/>
  <c r="P3166" i="4"/>
  <c r="L3166" i="4"/>
  <c r="M3166" i="4"/>
  <c r="K3166" i="4"/>
  <c r="G3166" i="4"/>
  <c r="H3166" i="4"/>
  <c r="P3163" i="4"/>
  <c r="L3163" i="4"/>
  <c r="M3163" i="4"/>
  <c r="K3163" i="4"/>
  <c r="G3163" i="4"/>
  <c r="H3163" i="4"/>
  <c r="P3158" i="4"/>
  <c r="L3158" i="4"/>
  <c r="M3158" i="4"/>
  <c r="K3158" i="4"/>
  <c r="G3158" i="4"/>
  <c r="H3158" i="4"/>
  <c r="P233" i="4"/>
  <c r="L233" i="4"/>
  <c r="M233" i="4"/>
  <c r="K233" i="4"/>
  <c r="G233" i="4"/>
  <c r="H233" i="4"/>
  <c r="P2472" i="4"/>
  <c r="L2472" i="4"/>
  <c r="M2472" i="4"/>
  <c r="K2472" i="4"/>
  <c r="G2472" i="4"/>
  <c r="H2472" i="4"/>
  <c r="P227" i="4"/>
  <c r="L227" i="4"/>
  <c r="M227" i="4"/>
  <c r="K227" i="4"/>
  <c r="G227" i="4"/>
  <c r="H227" i="4"/>
  <c r="P194" i="4"/>
  <c r="L194" i="4"/>
  <c r="M194" i="4"/>
  <c r="K194" i="4"/>
  <c r="G194" i="4"/>
  <c r="H194" i="4"/>
  <c r="P189" i="4"/>
  <c r="L189" i="4"/>
  <c r="M189" i="4"/>
  <c r="K189" i="4"/>
  <c r="G189" i="4"/>
  <c r="H189" i="4"/>
  <c r="P181" i="4"/>
  <c r="L181" i="4"/>
  <c r="M181" i="4"/>
  <c r="K181" i="4"/>
  <c r="G181" i="4"/>
  <c r="H181" i="4"/>
  <c r="P212" i="4"/>
  <c r="L212" i="4"/>
  <c r="M212" i="4"/>
  <c r="K212" i="4"/>
  <c r="G212" i="4"/>
  <c r="H212" i="4"/>
  <c r="P206" i="4"/>
  <c r="L206" i="4"/>
  <c r="M206" i="4"/>
  <c r="K206" i="4"/>
  <c r="G206" i="4"/>
  <c r="H206" i="4"/>
  <c r="P174" i="4"/>
  <c r="L174" i="4"/>
  <c r="M174" i="4"/>
  <c r="K174" i="4"/>
  <c r="G174" i="4"/>
  <c r="H174" i="4"/>
  <c r="P210" i="4"/>
  <c r="L210" i="4"/>
  <c r="M210" i="4"/>
  <c r="K210" i="4"/>
  <c r="G210" i="4"/>
  <c r="H210" i="4"/>
  <c r="P209" i="4"/>
  <c r="L209" i="4"/>
  <c r="M209" i="4"/>
  <c r="K209" i="4"/>
  <c r="G209" i="4"/>
  <c r="H209" i="4"/>
  <c r="P221" i="4"/>
  <c r="L221" i="4"/>
  <c r="M221" i="4"/>
  <c r="K221" i="4"/>
  <c r="G221" i="4"/>
  <c r="H221" i="4"/>
  <c r="P224" i="4"/>
  <c r="L224" i="4"/>
  <c r="M224" i="4"/>
  <c r="K224" i="4"/>
  <c r="G224" i="4"/>
  <c r="H224" i="4"/>
  <c r="P3203" i="4"/>
  <c r="L3203" i="4"/>
  <c r="M3203" i="4"/>
  <c r="K3203" i="4"/>
  <c r="G3203" i="4"/>
  <c r="H3203" i="4"/>
  <c r="P3178" i="4"/>
  <c r="L3178" i="4"/>
  <c r="M3178" i="4"/>
  <c r="K3178" i="4"/>
  <c r="G3178" i="4"/>
  <c r="H3178" i="4"/>
  <c r="P220" i="4"/>
  <c r="L220" i="4"/>
  <c r="M220" i="4"/>
  <c r="K220" i="4"/>
  <c r="G220" i="4"/>
  <c r="H220" i="4"/>
  <c r="P12" i="4"/>
  <c r="L12" i="4"/>
  <c r="M12" i="4"/>
  <c r="K12" i="4"/>
  <c r="G12" i="4"/>
  <c r="H12" i="4"/>
  <c r="P46" i="4"/>
  <c r="L46" i="4"/>
  <c r="M46" i="4"/>
  <c r="K46" i="4"/>
  <c r="G46" i="4"/>
  <c r="H46" i="4"/>
  <c r="P21" i="4"/>
  <c r="L21" i="4"/>
  <c r="M21" i="4"/>
  <c r="K21" i="4"/>
  <c r="G21" i="4"/>
  <c r="H21" i="4"/>
  <c r="P16" i="4"/>
  <c r="L16" i="4"/>
  <c r="M16" i="4"/>
  <c r="K16" i="4"/>
  <c r="G16" i="4"/>
  <c r="H16" i="4"/>
  <c r="P13" i="4"/>
  <c r="L13" i="4"/>
  <c r="M13" i="4"/>
  <c r="K13" i="4"/>
  <c r="G13" i="4"/>
  <c r="H13" i="4"/>
  <c r="P3036" i="4"/>
  <c r="L3036" i="4"/>
  <c r="M3036" i="4"/>
  <c r="K3036" i="4"/>
  <c r="G3036" i="4"/>
  <c r="H3036" i="4"/>
  <c r="P2992" i="4"/>
  <c r="L2992" i="4"/>
  <c r="M2992" i="4"/>
  <c r="K2992" i="4"/>
  <c r="G2992" i="4"/>
  <c r="H2992" i="4"/>
  <c r="P1852" i="4"/>
  <c r="L1852" i="4"/>
  <c r="M1852" i="4"/>
  <c r="K1852" i="4"/>
  <c r="G1852" i="4"/>
  <c r="H1852" i="4"/>
  <c r="P2205" i="4"/>
  <c r="L2205" i="4"/>
  <c r="M2205" i="4"/>
  <c r="K2205" i="4"/>
  <c r="G2205" i="4"/>
  <c r="H2205" i="4"/>
  <c r="P2216" i="4"/>
  <c r="L2216" i="4"/>
  <c r="M2216" i="4"/>
  <c r="K2216" i="4"/>
  <c r="G2216" i="4"/>
  <c r="H2216" i="4"/>
  <c r="P2210" i="4"/>
  <c r="L2210" i="4"/>
  <c r="M2210" i="4"/>
  <c r="K2210" i="4"/>
  <c r="G2210" i="4"/>
  <c r="H2210" i="4"/>
  <c r="P219" i="4"/>
  <c r="L219" i="4"/>
  <c r="M219" i="4"/>
  <c r="K219" i="4"/>
  <c r="G219" i="4"/>
  <c r="H219" i="4"/>
  <c r="P218" i="4"/>
  <c r="L218" i="4"/>
  <c r="M218" i="4"/>
  <c r="K218" i="4"/>
  <c r="G218" i="4"/>
  <c r="H218" i="4"/>
  <c r="P217" i="4"/>
  <c r="L217" i="4"/>
  <c r="M217" i="4"/>
  <c r="K217" i="4"/>
  <c r="G217" i="4"/>
  <c r="H217" i="4"/>
  <c r="P215" i="4"/>
  <c r="L215" i="4"/>
  <c r="M215" i="4"/>
  <c r="K215" i="4"/>
  <c r="G215" i="4"/>
  <c r="H215" i="4"/>
  <c r="P216" i="4"/>
  <c r="L216" i="4"/>
  <c r="M216" i="4"/>
  <c r="K216" i="4"/>
  <c r="G216" i="4"/>
  <c r="H216" i="4"/>
  <c r="P214" i="4"/>
  <c r="L214" i="4"/>
  <c r="M214" i="4"/>
  <c r="K214" i="4"/>
  <c r="G214" i="4"/>
  <c r="H214" i="4"/>
  <c r="P3197" i="4"/>
  <c r="L3197" i="4"/>
  <c r="M3197" i="4"/>
  <c r="K3197" i="4"/>
  <c r="G3197" i="4"/>
  <c r="H3197" i="4"/>
  <c r="P3196" i="4"/>
  <c r="L3196" i="4"/>
  <c r="M3196" i="4"/>
  <c r="K3196" i="4"/>
  <c r="G3196" i="4"/>
  <c r="H3196" i="4"/>
  <c r="P22" i="4"/>
  <c r="L22" i="4"/>
  <c r="M22" i="4"/>
  <c r="K22" i="4"/>
  <c r="G22" i="4"/>
  <c r="H22" i="4"/>
  <c r="P3165" i="4"/>
  <c r="L3165" i="4"/>
  <c r="M3165" i="4"/>
  <c r="K3165" i="4"/>
  <c r="G3165" i="4"/>
  <c r="H3165" i="4"/>
  <c r="P71" i="4"/>
  <c r="L71" i="4"/>
  <c r="M71" i="4"/>
  <c r="K71" i="4"/>
  <c r="G71" i="4"/>
  <c r="H71" i="4"/>
  <c r="P3183" i="4"/>
  <c r="L3183" i="4"/>
  <c r="M3183" i="4"/>
  <c r="K3183" i="4"/>
  <c r="G3183" i="4"/>
  <c r="H3183" i="4"/>
  <c r="P57" i="4"/>
  <c r="L57" i="4"/>
  <c r="M57" i="4"/>
  <c r="K57" i="4"/>
  <c r="G57" i="4"/>
  <c r="H57" i="4"/>
  <c r="P3174" i="4"/>
  <c r="L3174" i="4"/>
  <c r="M3174" i="4"/>
  <c r="K3174" i="4"/>
  <c r="G3174" i="4"/>
  <c r="H3174" i="4"/>
  <c r="P3144" i="4"/>
  <c r="L3144" i="4"/>
  <c r="M3144" i="4"/>
  <c r="K3144" i="4"/>
  <c r="G3144" i="4"/>
  <c r="H3144" i="4"/>
  <c r="P213" i="4"/>
  <c r="L213" i="4"/>
  <c r="M213" i="4"/>
  <c r="K213" i="4"/>
  <c r="G213" i="4"/>
  <c r="H213" i="4"/>
  <c r="P3212" i="4"/>
  <c r="L3212" i="4"/>
  <c r="M3212" i="4"/>
  <c r="K3212" i="4"/>
  <c r="P3099" i="4"/>
  <c r="L3099" i="4"/>
  <c r="M3099" i="4"/>
  <c r="K3099" i="4"/>
  <c r="G3099" i="4"/>
  <c r="H3099" i="4"/>
  <c r="P3059" i="4"/>
  <c r="L3059" i="4"/>
  <c r="M3059" i="4"/>
  <c r="K3059" i="4"/>
  <c r="G3059" i="4"/>
  <c r="H3059" i="4"/>
  <c r="P3011" i="4"/>
  <c r="L3011" i="4"/>
  <c r="M3011" i="4"/>
  <c r="K3011" i="4"/>
  <c r="G3011" i="4"/>
  <c r="H3011" i="4"/>
  <c r="P3098" i="4"/>
  <c r="L3098" i="4"/>
  <c r="M3098" i="4"/>
  <c r="K3098" i="4"/>
  <c r="G3098" i="4"/>
  <c r="H3098" i="4"/>
  <c r="P3058" i="4"/>
  <c r="L3058" i="4"/>
  <c r="M3058" i="4"/>
  <c r="K3058" i="4"/>
  <c r="G3058" i="4"/>
  <c r="H3058" i="4"/>
  <c r="P3010" i="4"/>
  <c r="L3010" i="4"/>
  <c r="M3010" i="4"/>
  <c r="K3010" i="4"/>
  <c r="G3010" i="4"/>
  <c r="H3010" i="4"/>
  <c r="P104" i="4"/>
  <c r="L104" i="4"/>
  <c r="M104" i="4"/>
  <c r="K104" i="4"/>
  <c r="G104" i="4"/>
  <c r="H104" i="4"/>
  <c r="P100" i="4"/>
  <c r="L100" i="4"/>
  <c r="M100" i="4"/>
  <c r="K100" i="4"/>
  <c r="G100" i="4"/>
  <c r="H100" i="4"/>
  <c r="P89" i="4"/>
  <c r="L89" i="4"/>
  <c r="M89" i="4"/>
  <c r="K89" i="4"/>
  <c r="G89" i="4"/>
  <c r="H89" i="4"/>
  <c r="P197" i="4"/>
  <c r="L197" i="4"/>
  <c r="M197" i="4"/>
  <c r="K197" i="4"/>
  <c r="G197" i="4"/>
  <c r="H197" i="4"/>
  <c r="P198" i="4"/>
  <c r="L198" i="4"/>
  <c r="M198" i="4"/>
  <c r="K198" i="4"/>
  <c r="G198" i="4"/>
  <c r="H198" i="4"/>
  <c r="P190" i="4"/>
  <c r="L190" i="4"/>
  <c r="M190" i="4"/>
  <c r="K190" i="4"/>
  <c r="G190" i="4"/>
  <c r="H190" i="4"/>
  <c r="P116" i="4"/>
  <c r="L116" i="4"/>
  <c r="M116" i="4"/>
  <c r="K116" i="4"/>
  <c r="G116" i="4"/>
  <c r="H116" i="4"/>
  <c r="P2751" i="4"/>
  <c r="L2751" i="4"/>
  <c r="M2751" i="4"/>
  <c r="K2751" i="4"/>
  <c r="G2751" i="4"/>
  <c r="H2751" i="4"/>
  <c r="P208" i="4"/>
  <c r="L208" i="4"/>
  <c r="M208" i="4"/>
  <c r="K208" i="4"/>
  <c r="G208" i="4"/>
  <c r="H208" i="4"/>
  <c r="P207" i="4"/>
  <c r="L207" i="4"/>
  <c r="M207" i="4"/>
  <c r="K207" i="4"/>
  <c r="G207" i="4"/>
  <c r="H207" i="4"/>
  <c r="P2750" i="4"/>
  <c r="L2750" i="4"/>
  <c r="M2750" i="4"/>
  <c r="K2750" i="4"/>
  <c r="G2750" i="4"/>
  <c r="H2750" i="4"/>
  <c r="P1804" i="4"/>
  <c r="L1804" i="4"/>
  <c r="M1804" i="4"/>
  <c r="K1804" i="4"/>
  <c r="G1804" i="4"/>
  <c r="H1804" i="4"/>
  <c r="P187" i="4"/>
  <c r="L187" i="4"/>
  <c r="M187" i="4"/>
  <c r="K187" i="4"/>
  <c r="G187" i="4"/>
  <c r="H187" i="4"/>
  <c r="P3042" i="4"/>
  <c r="L3042" i="4"/>
  <c r="M3042" i="4"/>
  <c r="K3042" i="4"/>
  <c r="G3042" i="4"/>
  <c r="H3042" i="4"/>
  <c r="P186" i="4"/>
  <c r="L186" i="4"/>
  <c r="M186" i="4"/>
  <c r="K186" i="4"/>
  <c r="G186" i="4"/>
  <c r="H186" i="4"/>
  <c r="P3041" i="4"/>
  <c r="L3041" i="4"/>
  <c r="M3041" i="4"/>
  <c r="K3041" i="4"/>
  <c r="G3041" i="4"/>
  <c r="H3041" i="4"/>
  <c r="P774" i="4"/>
  <c r="L774" i="4"/>
  <c r="M774" i="4"/>
  <c r="K774" i="4"/>
  <c r="G774" i="4"/>
  <c r="H774" i="4"/>
  <c r="P201" i="4"/>
  <c r="L201" i="4"/>
  <c r="M201" i="4"/>
  <c r="K201" i="4"/>
  <c r="G201" i="4"/>
  <c r="H201" i="4"/>
  <c r="P205" i="4"/>
  <c r="L205" i="4"/>
  <c r="M205" i="4"/>
  <c r="K205" i="4"/>
  <c r="G205" i="4"/>
  <c r="H205" i="4"/>
  <c r="P204" i="4"/>
  <c r="L204" i="4"/>
  <c r="M204" i="4"/>
  <c r="K204" i="4"/>
  <c r="G204" i="4"/>
  <c r="H204" i="4"/>
  <c r="P203" i="4"/>
  <c r="L203" i="4"/>
  <c r="M203" i="4"/>
  <c r="K203" i="4"/>
  <c r="G203" i="4"/>
  <c r="H203" i="4"/>
  <c r="P202" i="4"/>
  <c r="L202" i="4"/>
  <c r="M202" i="4"/>
  <c r="K202" i="4"/>
  <c r="G202" i="4"/>
  <c r="H202" i="4"/>
  <c r="P185" i="4"/>
  <c r="L185" i="4"/>
  <c r="M185" i="4"/>
  <c r="K185" i="4"/>
  <c r="G185" i="4"/>
  <c r="H185" i="4"/>
  <c r="P179" i="4"/>
  <c r="L179" i="4"/>
  <c r="M179" i="4"/>
  <c r="K179" i="4"/>
  <c r="G179" i="4"/>
  <c r="H179" i="4"/>
  <c r="P3097" i="4"/>
  <c r="L3097" i="4"/>
  <c r="M3097" i="4"/>
  <c r="K3097" i="4"/>
  <c r="G3097" i="4"/>
  <c r="H3097" i="4"/>
  <c r="P3057" i="4"/>
  <c r="L3057" i="4"/>
  <c r="M3057" i="4"/>
  <c r="K3057" i="4"/>
  <c r="G3057" i="4"/>
  <c r="H3057" i="4"/>
  <c r="P176" i="4"/>
  <c r="L176" i="4"/>
  <c r="M176" i="4"/>
  <c r="K176" i="4"/>
  <c r="G176" i="4"/>
  <c r="H176" i="4"/>
  <c r="P182" i="4"/>
  <c r="L182" i="4"/>
  <c r="M182" i="4"/>
  <c r="K182" i="4"/>
  <c r="G182" i="4"/>
  <c r="H182" i="4"/>
  <c r="R1440" i="4"/>
  <c r="R150" i="4"/>
  <c r="P150" i="4"/>
  <c r="L150" i="4"/>
  <c r="M150" i="4"/>
  <c r="K150" i="4"/>
  <c r="G150" i="4"/>
  <c r="H150" i="4"/>
  <c r="P1440" i="4"/>
  <c r="L1440" i="4"/>
  <c r="M1440" i="4"/>
  <c r="K1440" i="4"/>
  <c r="G1440" i="4"/>
  <c r="H1440" i="4"/>
  <c r="P3020" i="4"/>
  <c r="L3020" i="4"/>
  <c r="M3020" i="4"/>
  <c r="K3020" i="4"/>
  <c r="G3020" i="4"/>
  <c r="H3020" i="4"/>
  <c r="P94" i="4"/>
  <c r="L94" i="4"/>
  <c r="M94" i="4"/>
  <c r="K94" i="4"/>
  <c r="G94" i="4"/>
  <c r="H94" i="4"/>
  <c r="P10" i="4"/>
  <c r="L10" i="4"/>
  <c r="M10" i="4"/>
  <c r="K10" i="4"/>
  <c r="G10" i="4"/>
  <c r="H10" i="4"/>
  <c r="P9" i="4"/>
  <c r="L9" i="4"/>
  <c r="M9" i="4"/>
  <c r="K9" i="4"/>
  <c r="G9" i="4"/>
  <c r="H9" i="4"/>
  <c r="P32" i="4"/>
  <c r="L32" i="4"/>
  <c r="M32" i="4"/>
  <c r="K32" i="4"/>
  <c r="G32" i="4"/>
  <c r="H32" i="4"/>
  <c r="P29" i="4"/>
  <c r="L29" i="4"/>
  <c r="M29" i="4"/>
  <c r="K29" i="4"/>
  <c r="G29" i="4"/>
  <c r="H29" i="4"/>
  <c r="P28" i="4"/>
  <c r="L28" i="4"/>
  <c r="M28" i="4"/>
  <c r="K28" i="4"/>
  <c r="G28" i="4"/>
  <c r="H28" i="4"/>
  <c r="P27" i="4"/>
  <c r="L27" i="4"/>
  <c r="M27" i="4"/>
  <c r="K27" i="4"/>
  <c r="G27" i="4"/>
  <c r="H27" i="4"/>
  <c r="P26" i="4"/>
  <c r="L26" i="4"/>
  <c r="M26" i="4"/>
  <c r="K26" i="4"/>
  <c r="G26" i="4"/>
  <c r="H26" i="4"/>
  <c r="P2921" i="4"/>
  <c r="L2921" i="4"/>
  <c r="M2921" i="4"/>
  <c r="K2921" i="4"/>
  <c r="G2921" i="4"/>
  <c r="H2921" i="4"/>
  <c r="P25" i="4"/>
  <c r="L25" i="4"/>
  <c r="M25" i="4"/>
  <c r="K25" i="4"/>
  <c r="G25" i="4"/>
  <c r="H25" i="4"/>
  <c r="P8" i="4"/>
  <c r="L8" i="4"/>
  <c r="M8" i="4"/>
  <c r="K8" i="4"/>
  <c r="G8" i="4"/>
  <c r="H8" i="4"/>
  <c r="G2902" i="4"/>
  <c r="H2902" i="4"/>
  <c r="P2670" i="4"/>
  <c r="L2670" i="4"/>
  <c r="M2670" i="4"/>
  <c r="K2670" i="4"/>
  <c r="G2670" i="4"/>
  <c r="H2670" i="4"/>
  <c r="P2404" i="4"/>
  <c r="L2404" i="4"/>
  <c r="M2404" i="4"/>
  <c r="K2404" i="4"/>
  <c r="G2404" i="4"/>
  <c r="H2404" i="4"/>
  <c r="P3009" i="4"/>
  <c r="L3009" i="4"/>
  <c r="M3009" i="4"/>
  <c r="K3009" i="4"/>
  <c r="G3009" i="4"/>
  <c r="H3009" i="4"/>
  <c r="P3187" i="4"/>
  <c r="L3187" i="4"/>
  <c r="M3187" i="4"/>
  <c r="K3187" i="4"/>
  <c r="G3187" i="4"/>
  <c r="H3187" i="4"/>
  <c r="P3214" i="4"/>
  <c r="L3214" i="4"/>
  <c r="M3214" i="4"/>
  <c r="K3214" i="4"/>
  <c r="G3214" i="4"/>
  <c r="H3214" i="4"/>
  <c r="P3155" i="4"/>
  <c r="L3155" i="4"/>
  <c r="M3155" i="4"/>
  <c r="K3155" i="4"/>
  <c r="G3155" i="4"/>
  <c r="H3155" i="4"/>
  <c r="P74" i="4"/>
  <c r="L74" i="4"/>
  <c r="M74" i="4"/>
  <c r="K74" i="4"/>
  <c r="G74" i="4"/>
  <c r="H74" i="4"/>
  <c r="P58" i="4"/>
  <c r="L58" i="4"/>
  <c r="M58" i="4"/>
  <c r="K58" i="4"/>
  <c r="G58" i="4"/>
  <c r="H58" i="4"/>
  <c r="P23" i="4"/>
  <c r="L23" i="4"/>
  <c r="M23" i="4"/>
  <c r="K23" i="4"/>
  <c r="G23" i="4"/>
  <c r="H23" i="4"/>
  <c r="P3184" i="4"/>
  <c r="L3184" i="4"/>
  <c r="M3184" i="4"/>
  <c r="K3184" i="4"/>
  <c r="G3184" i="4"/>
  <c r="H3184" i="4"/>
  <c r="P3201" i="4"/>
  <c r="L3201" i="4"/>
  <c r="M3201" i="4"/>
  <c r="K3201" i="4"/>
  <c r="G3201" i="4"/>
  <c r="H3201" i="4"/>
  <c r="P3200" i="4"/>
  <c r="L3200" i="4"/>
  <c r="M3200" i="4"/>
  <c r="K3200" i="4"/>
  <c r="G3200" i="4"/>
  <c r="H3200" i="4"/>
  <c r="P3168" i="4"/>
  <c r="L3168" i="4"/>
  <c r="M3168" i="4"/>
  <c r="K3168" i="4"/>
  <c r="G3168" i="4"/>
  <c r="H3168" i="4"/>
  <c r="P3176" i="4"/>
  <c r="L3176" i="4"/>
  <c r="M3176" i="4"/>
  <c r="K3176" i="4"/>
  <c r="G3176" i="4"/>
  <c r="H3176" i="4"/>
  <c r="P3149" i="4"/>
  <c r="L3149" i="4"/>
  <c r="M3149" i="4"/>
  <c r="K3149" i="4"/>
  <c r="G3149" i="4"/>
  <c r="H3149" i="4"/>
  <c r="P3148" i="4"/>
  <c r="L3148" i="4"/>
  <c r="M3148" i="4"/>
  <c r="K3148" i="4"/>
  <c r="G3148" i="4"/>
  <c r="H3148" i="4"/>
  <c r="P173" i="4"/>
  <c r="L173" i="4"/>
  <c r="M173" i="4"/>
  <c r="K173" i="4"/>
  <c r="G173" i="4"/>
  <c r="H173" i="4"/>
  <c r="P172" i="4"/>
  <c r="L172" i="4"/>
  <c r="M172" i="4"/>
  <c r="K172" i="4"/>
  <c r="G172" i="4"/>
  <c r="H172" i="4"/>
  <c r="P171" i="4"/>
  <c r="L171" i="4"/>
  <c r="M171" i="4"/>
  <c r="K171" i="4"/>
  <c r="G171" i="4"/>
  <c r="H171" i="4"/>
  <c r="P170" i="4"/>
  <c r="L170" i="4"/>
  <c r="M170" i="4"/>
  <c r="K170" i="4"/>
  <c r="G170" i="4"/>
  <c r="H170" i="4"/>
  <c r="P53" i="4"/>
  <c r="L53" i="4"/>
  <c r="M53" i="4"/>
  <c r="K53" i="4"/>
  <c r="G53" i="4"/>
  <c r="H53" i="4"/>
  <c r="P3274" i="4"/>
  <c r="L3274" i="4"/>
  <c r="M3274" i="4"/>
  <c r="K3274" i="4"/>
  <c r="G3274" i="4"/>
  <c r="H3274" i="4"/>
  <c r="P2850" i="4"/>
  <c r="L2850" i="4"/>
  <c r="M2850" i="4"/>
  <c r="K2850" i="4"/>
  <c r="G2850" i="4"/>
  <c r="H2850" i="4"/>
  <c r="P4" i="4"/>
  <c r="L4" i="4"/>
  <c r="M4" i="4"/>
  <c r="K4" i="4"/>
  <c r="G4" i="4"/>
  <c r="H4" i="4"/>
  <c r="P1219" i="4"/>
  <c r="L1219" i="4"/>
  <c r="M1219" i="4"/>
  <c r="K1219" i="4"/>
  <c r="G1219" i="4"/>
  <c r="H1219" i="4"/>
  <c r="P1224" i="4"/>
  <c r="L1224" i="4"/>
  <c r="M1224" i="4"/>
  <c r="K1224" i="4"/>
  <c r="G1224" i="4"/>
  <c r="H1224" i="4"/>
  <c r="P914" i="4"/>
  <c r="L914" i="4"/>
  <c r="M914" i="4"/>
  <c r="K914" i="4"/>
  <c r="G914" i="4"/>
  <c r="H914" i="4"/>
  <c r="P836" i="4"/>
  <c r="L836" i="4"/>
  <c r="M836" i="4"/>
  <c r="K836" i="4"/>
  <c r="G836" i="4"/>
  <c r="H836" i="4"/>
  <c r="R2277" i="4"/>
  <c r="P2277" i="4"/>
  <c r="L2277" i="4"/>
  <c r="M2277" i="4"/>
  <c r="K2277" i="4"/>
  <c r="H2277" i="4"/>
  <c r="P3202" i="4"/>
  <c r="L3202" i="4"/>
  <c r="M3202" i="4"/>
  <c r="K3202" i="4"/>
  <c r="G3202" i="4"/>
  <c r="H3202" i="4"/>
  <c r="P3188" i="4"/>
  <c r="L3188" i="4"/>
  <c r="M3188" i="4"/>
  <c r="K3188" i="4"/>
  <c r="G3188" i="4"/>
  <c r="H3188" i="4"/>
  <c r="P3177" i="4"/>
  <c r="L3177" i="4"/>
  <c r="M3177" i="4"/>
  <c r="K3177" i="4"/>
  <c r="G3177" i="4"/>
  <c r="H3177" i="4"/>
  <c r="P3170" i="4"/>
  <c r="L3170" i="4"/>
  <c r="M3170" i="4"/>
  <c r="K3170" i="4"/>
  <c r="G3170" i="4"/>
  <c r="H3170" i="4"/>
  <c r="P3157" i="4"/>
  <c r="L3157" i="4"/>
  <c r="M3157" i="4"/>
  <c r="K3157" i="4"/>
  <c r="G3157" i="4"/>
  <c r="H3157" i="4"/>
  <c r="P3150" i="4"/>
  <c r="L3150" i="4"/>
  <c r="M3150" i="4"/>
  <c r="K3150" i="4"/>
  <c r="G3150" i="4"/>
  <c r="H3150" i="4"/>
  <c r="P3138" i="4"/>
  <c r="L3138" i="4"/>
  <c r="M3138" i="4"/>
  <c r="K3138" i="4"/>
  <c r="G3138" i="4"/>
  <c r="H3138" i="4"/>
  <c r="P3137" i="4"/>
  <c r="L3137" i="4"/>
  <c r="M3137" i="4"/>
  <c r="K3137" i="4"/>
  <c r="G3137" i="4"/>
  <c r="H3137" i="4"/>
  <c r="P3056" i="4"/>
  <c r="L3056" i="4"/>
  <c r="M3056" i="4"/>
  <c r="K3056" i="4"/>
  <c r="G3056" i="4"/>
  <c r="H3056" i="4"/>
  <c r="P167" i="4"/>
  <c r="L167" i="4"/>
  <c r="M167" i="4"/>
  <c r="K167" i="4"/>
  <c r="G167" i="4"/>
  <c r="H167" i="4"/>
  <c r="P166" i="4"/>
  <c r="L166" i="4"/>
  <c r="M166" i="4"/>
  <c r="K166" i="4"/>
  <c r="G166" i="4"/>
  <c r="H166" i="4"/>
  <c r="P62" i="4"/>
  <c r="L62" i="4"/>
  <c r="M62" i="4"/>
  <c r="K62" i="4"/>
  <c r="G62" i="4"/>
  <c r="H62" i="4"/>
  <c r="P45" i="4"/>
  <c r="L45" i="4"/>
  <c r="M45" i="4"/>
  <c r="K45" i="4"/>
  <c r="G45" i="4"/>
  <c r="H45" i="4"/>
  <c r="P11" i="4"/>
  <c r="L11" i="4"/>
  <c r="M11" i="4"/>
  <c r="K11" i="4"/>
  <c r="G11" i="4"/>
  <c r="H11" i="4"/>
  <c r="P3035" i="4"/>
  <c r="L3035" i="4"/>
  <c r="M3035" i="4"/>
  <c r="K3035" i="4"/>
  <c r="G3035" i="4"/>
  <c r="H3035" i="4"/>
  <c r="P2948" i="4"/>
  <c r="L2948" i="4"/>
  <c r="M2948" i="4"/>
  <c r="K2948" i="4"/>
  <c r="G2948" i="4"/>
  <c r="H2948" i="4"/>
  <c r="P2914" i="4"/>
  <c r="L2914" i="4"/>
  <c r="M2914" i="4"/>
  <c r="K2914" i="4"/>
  <c r="G2914" i="4"/>
  <c r="H2914" i="4"/>
  <c r="P2869" i="4"/>
  <c r="L2869" i="4"/>
  <c r="M2869" i="4"/>
  <c r="K2869" i="4"/>
  <c r="G2869" i="4"/>
  <c r="H2869" i="4"/>
  <c r="P2824" i="4"/>
  <c r="L2824" i="4"/>
  <c r="M2824" i="4"/>
  <c r="K2824" i="4"/>
  <c r="G2824" i="4"/>
  <c r="H2824" i="4"/>
  <c r="P2809" i="4"/>
  <c r="L2809" i="4"/>
  <c r="M2809" i="4"/>
  <c r="K2809" i="4"/>
  <c r="G2809" i="4"/>
  <c r="H2809" i="4"/>
  <c r="P2804" i="4"/>
  <c r="L2804" i="4"/>
  <c r="M2804" i="4"/>
  <c r="K2804" i="4"/>
  <c r="G2804" i="4"/>
  <c r="H2804" i="4"/>
  <c r="P93" i="4"/>
  <c r="L93" i="4"/>
  <c r="M93" i="4"/>
  <c r="K93" i="4"/>
  <c r="G93" i="4"/>
  <c r="H93" i="4"/>
  <c r="P82" i="4"/>
  <c r="L82" i="4"/>
  <c r="M82" i="4"/>
  <c r="K82" i="4"/>
  <c r="H82" i="4"/>
  <c r="P3231" i="4"/>
  <c r="L3231" i="4"/>
  <c r="M3231" i="4"/>
  <c r="K3231" i="4"/>
  <c r="G3231" i="4"/>
  <c r="H3231" i="4"/>
  <c r="P169" i="4"/>
  <c r="L169" i="4"/>
  <c r="M169" i="4"/>
  <c r="K169" i="4"/>
  <c r="G169" i="4"/>
  <c r="H169" i="4"/>
  <c r="P109" i="4"/>
  <c r="L109" i="4"/>
  <c r="M109" i="4"/>
  <c r="K109" i="4"/>
  <c r="G109" i="4"/>
  <c r="H109" i="4"/>
  <c r="P164" i="4"/>
  <c r="L164" i="4"/>
  <c r="M164" i="4"/>
  <c r="K164" i="4"/>
  <c r="G164" i="4"/>
  <c r="H164" i="4"/>
  <c r="P165" i="4"/>
  <c r="L165" i="4"/>
  <c r="M165" i="4"/>
  <c r="K165" i="4"/>
  <c r="G165" i="4"/>
  <c r="H165" i="4"/>
  <c r="P2457" i="4"/>
  <c r="L2457" i="4"/>
  <c r="M2457" i="4"/>
  <c r="K2457" i="4"/>
  <c r="G2457" i="4"/>
  <c r="H2457" i="4"/>
  <c r="P81" i="4"/>
  <c r="L81" i="4"/>
  <c r="M81" i="4"/>
  <c r="K81" i="4"/>
  <c r="H81" i="4"/>
  <c r="P126" i="4"/>
  <c r="L126" i="4"/>
  <c r="M126" i="4"/>
  <c r="K126" i="4"/>
  <c r="G126" i="4"/>
  <c r="H126" i="4"/>
  <c r="P127" i="4"/>
  <c r="L127" i="4"/>
  <c r="M127" i="4"/>
  <c r="K127" i="4"/>
  <c r="G127" i="4"/>
  <c r="H127" i="4"/>
  <c r="P128" i="4"/>
  <c r="L128" i="4"/>
  <c r="M128" i="4"/>
  <c r="K128" i="4"/>
  <c r="G128" i="4"/>
  <c r="H128" i="4"/>
  <c r="P117" i="4"/>
  <c r="L117" i="4"/>
  <c r="M117" i="4"/>
  <c r="K117" i="4"/>
  <c r="G117" i="4"/>
  <c r="H117" i="4"/>
  <c r="P144" i="4"/>
  <c r="L144" i="4"/>
  <c r="M144" i="4"/>
  <c r="K144" i="4"/>
  <c r="G144" i="4"/>
  <c r="H144" i="4"/>
  <c r="P155" i="4"/>
  <c r="L155" i="4"/>
  <c r="M155" i="4"/>
  <c r="K155" i="4"/>
  <c r="G155" i="4"/>
  <c r="H155" i="4"/>
  <c r="P154" i="4"/>
  <c r="L154" i="4"/>
  <c r="M154" i="4"/>
  <c r="K154" i="4"/>
  <c r="G154" i="4"/>
  <c r="H154" i="4"/>
  <c r="P149" i="4"/>
  <c r="L149" i="4"/>
  <c r="M149" i="4"/>
  <c r="K149" i="4"/>
  <c r="G149" i="4"/>
  <c r="H149" i="4"/>
  <c r="P151" i="4"/>
  <c r="L151" i="4"/>
  <c r="M151" i="4"/>
  <c r="K151" i="4"/>
  <c r="G151" i="4"/>
  <c r="H151" i="4"/>
  <c r="P136" i="4"/>
  <c r="L136" i="4"/>
  <c r="M136" i="4"/>
  <c r="K136" i="4"/>
  <c r="G136" i="4"/>
  <c r="H136" i="4"/>
  <c r="P1439" i="4"/>
  <c r="L1439" i="4"/>
  <c r="M1439" i="4"/>
  <c r="K1439" i="4"/>
  <c r="G1439" i="4"/>
  <c r="H1439" i="4"/>
  <c r="P133" i="4"/>
  <c r="L133" i="4"/>
  <c r="M133" i="4"/>
  <c r="K133" i="4"/>
  <c r="G133" i="4"/>
  <c r="H133" i="4"/>
  <c r="P131" i="4"/>
  <c r="L131" i="4"/>
  <c r="M131" i="4"/>
  <c r="K131" i="4"/>
  <c r="G131" i="4"/>
  <c r="H131" i="4"/>
  <c r="P138" i="4"/>
  <c r="L138" i="4"/>
  <c r="M138" i="4"/>
  <c r="K138" i="4"/>
  <c r="G138" i="4"/>
  <c r="H138" i="4"/>
  <c r="P1465" i="4"/>
  <c r="L1465" i="4"/>
  <c r="M1465" i="4"/>
  <c r="K1465" i="4"/>
  <c r="G1465" i="4"/>
  <c r="H1465" i="4"/>
  <c r="P1480" i="4"/>
  <c r="L1480" i="4"/>
  <c r="M1480" i="4"/>
  <c r="K1480" i="4"/>
  <c r="P525" i="4"/>
  <c r="L525" i="4"/>
  <c r="M525" i="4"/>
  <c r="K525" i="4"/>
  <c r="G525" i="4"/>
  <c r="H525" i="4"/>
  <c r="P2214" i="4"/>
  <c r="L2214" i="4"/>
  <c r="M2214" i="4"/>
  <c r="K2214" i="4"/>
  <c r="G2214" i="4"/>
  <c r="H2214" i="4"/>
  <c r="P2085" i="4"/>
  <c r="L2085" i="4"/>
  <c r="M2085" i="4"/>
  <c r="K2085" i="4"/>
  <c r="G2085" i="4"/>
  <c r="H2085" i="4"/>
  <c r="P1454" i="4"/>
  <c r="L1454" i="4"/>
  <c r="M1454" i="4"/>
  <c r="K1454" i="4"/>
  <c r="P2084" i="4"/>
  <c r="L2084" i="4"/>
  <c r="M2084" i="4"/>
  <c r="K2084" i="4"/>
  <c r="G2084" i="4"/>
  <c r="H2084" i="4"/>
  <c r="P2505" i="4"/>
  <c r="L2505" i="4"/>
  <c r="M2505" i="4"/>
  <c r="K2505" i="4"/>
  <c r="G2505" i="4"/>
  <c r="H2505" i="4"/>
  <c r="P2590" i="4"/>
  <c r="P156" i="4"/>
  <c r="L156" i="4"/>
  <c r="M156" i="4"/>
  <c r="K156" i="4"/>
  <c r="G156" i="4"/>
  <c r="H156" i="4"/>
  <c r="P140" i="4"/>
  <c r="L140" i="4"/>
  <c r="M140" i="4"/>
  <c r="K140" i="4"/>
  <c r="G140" i="4"/>
  <c r="H140" i="4"/>
  <c r="P142" i="4"/>
  <c r="L142" i="4"/>
  <c r="M142" i="4"/>
  <c r="K142" i="4"/>
  <c r="G142" i="4"/>
  <c r="H142" i="4"/>
  <c r="P118" i="4"/>
  <c r="L118" i="4"/>
  <c r="M118" i="4"/>
  <c r="K118" i="4"/>
  <c r="G118" i="4"/>
  <c r="H118" i="4"/>
  <c r="P120" i="4"/>
  <c r="L120" i="4"/>
  <c r="M120" i="4"/>
  <c r="K120" i="4"/>
  <c r="G120" i="4"/>
  <c r="H120" i="4"/>
  <c r="P146" i="4"/>
  <c r="L146" i="4"/>
  <c r="M146" i="4"/>
  <c r="K146" i="4"/>
  <c r="G146" i="4"/>
  <c r="H146" i="4"/>
  <c r="P130" i="4"/>
  <c r="L130" i="4"/>
  <c r="M130" i="4"/>
  <c r="K130" i="4"/>
  <c r="G130" i="4"/>
  <c r="H130" i="4"/>
  <c r="P3127" i="4"/>
  <c r="L3127" i="4"/>
  <c r="M3127" i="4"/>
  <c r="K3127" i="4"/>
  <c r="G3127" i="4"/>
  <c r="H3127" i="4"/>
  <c r="G1532" i="4"/>
  <c r="H1532" i="4"/>
  <c r="P148" i="4"/>
  <c r="L148" i="4"/>
  <c r="M148" i="4"/>
  <c r="K148" i="4"/>
  <c r="G148" i="4"/>
  <c r="H148" i="4"/>
  <c r="P129" i="4"/>
  <c r="L129" i="4"/>
  <c r="M129" i="4"/>
  <c r="K129" i="4"/>
  <c r="G129" i="4"/>
  <c r="H129" i="4"/>
  <c r="P1528" i="4"/>
  <c r="L1528" i="4"/>
  <c r="M1528" i="4"/>
  <c r="K1528" i="4"/>
  <c r="G1528" i="4"/>
  <c r="H1528" i="4"/>
  <c r="P1532" i="4"/>
  <c r="L1532" i="4"/>
  <c r="M1532" i="4"/>
  <c r="K1532" i="4"/>
  <c r="P1529" i="4"/>
  <c r="L1529" i="4"/>
  <c r="M1529" i="4"/>
  <c r="K1529" i="4"/>
  <c r="G1529" i="4"/>
  <c r="H1529" i="4"/>
  <c r="P950" i="4"/>
  <c r="L950" i="4"/>
  <c r="M950" i="4"/>
  <c r="K950" i="4"/>
  <c r="G950" i="4"/>
  <c r="H950" i="4"/>
  <c r="P1203" i="4"/>
  <c r="L1203" i="4"/>
  <c r="M1203" i="4"/>
  <c r="K1203" i="4"/>
  <c r="G1203" i="4"/>
  <c r="H1203" i="4"/>
  <c r="P1199" i="4"/>
  <c r="L1199" i="4"/>
  <c r="M1199" i="4"/>
  <c r="K1199" i="4"/>
  <c r="G1199" i="4"/>
  <c r="H1199" i="4"/>
  <c r="P857" i="4"/>
  <c r="L857" i="4"/>
  <c r="M857" i="4"/>
  <c r="K857" i="4"/>
  <c r="G857" i="4"/>
  <c r="H857" i="4"/>
  <c r="P847" i="4"/>
  <c r="L847" i="4"/>
  <c r="M847" i="4"/>
  <c r="K847" i="4"/>
  <c r="G847" i="4"/>
  <c r="H847" i="4"/>
  <c r="P1195" i="4"/>
  <c r="L1195" i="4"/>
  <c r="M1195" i="4"/>
  <c r="K1195" i="4"/>
  <c r="G1195" i="4"/>
  <c r="H1195" i="4"/>
  <c r="P1192" i="4"/>
  <c r="L1192" i="4"/>
  <c r="M1192" i="4"/>
  <c r="K1192" i="4"/>
  <c r="G1192" i="4"/>
  <c r="H1192" i="4"/>
  <c r="P794" i="4"/>
  <c r="L794" i="4"/>
  <c r="M794" i="4"/>
  <c r="K794" i="4"/>
  <c r="G794" i="4"/>
  <c r="H794" i="4"/>
  <c r="P813" i="4"/>
  <c r="L813" i="4"/>
  <c r="M813" i="4"/>
  <c r="K813" i="4"/>
  <c r="G813" i="4"/>
  <c r="H813" i="4"/>
  <c r="P807" i="4"/>
  <c r="L807" i="4"/>
  <c r="M807" i="4"/>
  <c r="K807" i="4"/>
  <c r="G807" i="4"/>
  <c r="H807" i="4"/>
  <c r="P801" i="4"/>
  <c r="L801" i="4"/>
  <c r="M801" i="4"/>
  <c r="K801" i="4"/>
  <c r="G801" i="4"/>
  <c r="H801" i="4"/>
  <c r="P927" i="4"/>
  <c r="L927" i="4"/>
  <c r="M927" i="4"/>
  <c r="K927" i="4"/>
  <c r="G927" i="4"/>
  <c r="H927" i="4"/>
  <c r="P782" i="4"/>
  <c r="L782" i="4"/>
  <c r="M782" i="4"/>
  <c r="K782" i="4"/>
  <c r="G782" i="4"/>
  <c r="H782" i="4"/>
  <c r="P1189" i="4"/>
  <c r="L1189" i="4"/>
  <c r="M1189" i="4"/>
  <c r="K1189" i="4"/>
  <c r="G1189" i="4"/>
  <c r="H1189" i="4"/>
  <c r="P1185" i="4"/>
  <c r="L1185" i="4"/>
  <c r="M1185" i="4"/>
  <c r="K1185" i="4"/>
  <c r="G1185" i="4"/>
  <c r="H1185" i="4"/>
  <c r="P773" i="4"/>
  <c r="L773" i="4"/>
  <c r="M773" i="4"/>
  <c r="K773" i="4"/>
  <c r="G773" i="4"/>
  <c r="H773" i="4"/>
  <c r="P750" i="4"/>
  <c r="L750" i="4"/>
  <c r="M750" i="4"/>
  <c r="K750" i="4"/>
  <c r="G750" i="4"/>
  <c r="H750" i="4"/>
  <c r="P24" i="4"/>
  <c r="L24" i="4"/>
  <c r="M24" i="4"/>
  <c r="K24" i="4"/>
  <c r="G24" i="4"/>
  <c r="H24" i="4"/>
  <c r="P7" i="4"/>
  <c r="L7" i="4"/>
  <c r="M7" i="4"/>
  <c r="K7" i="4"/>
  <c r="G7" i="4"/>
  <c r="H7" i="4"/>
  <c r="G2611" i="4"/>
  <c r="H2611" i="4"/>
  <c r="P1396" i="4"/>
  <c r="L1396" i="4"/>
  <c r="M1396" i="4"/>
  <c r="K1396" i="4"/>
  <c r="G1396" i="4"/>
  <c r="H1396" i="4"/>
  <c r="P2304" i="4"/>
  <c r="L2304" i="4"/>
  <c r="M2304" i="4"/>
  <c r="K2304" i="4"/>
  <c r="G2304" i="4"/>
  <c r="H2304" i="4"/>
  <c r="P2302" i="4"/>
  <c r="L2302" i="4"/>
  <c r="M2302" i="4"/>
  <c r="K2302" i="4"/>
  <c r="G2302" i="4"/>
  <c r="H2302" i="4"/>
  <c r="P2270" i="4"/>
  <c r="L2270" i="4"/>
  <c r="M2270" i="4"/>
  <c r="K2270" i="4"/>
  <c r="G2270" i="4"/>
  <c r="H2270" i="4"/>
  <c r="P2272" i="4"/>
  <c r="L2272" i="4"/>
  <c r="M2272" i="4"/>
  <c r="K2272" i="4"/>
  <c r="G2272" i="4"/>
  <c r="H2272" i="4"/>
  <c r="P2268" i="4"/>
  <c r="L2268" i="4"/>
  <c r="M2268" i="4"/>
  <c r="K2268" i="4"/>
  <c r="G2268" i="4"/>
  <c r="H2268" i="4"/>
  <c r="P1722" i="4"/>
  <c r="L1722" i="4"/>
  <c r="M1722" i="4"/>
  <c r="K1722" i="4"/>
  <c r="G1722" i="4"/>
  <c r="H1722" i="4"/>
  <c r="P2293" i="4"/>
  <c r="L2293" i="4"/>
  <c r="M2293" i="4"/>
  <c r="K2293" i="4"/>
  <c r="G2293" i="4"/>
  <c r="H2293" i="4"/>
  <c r="P2288" i="4"/>
  <c r="L2288" i="4"/>
  <c r="M2288" i="4"/>
  <c r="K2288" i="4"/>
  <c r="G2288" i="4"/>
  <c r="H2288" i="4"/>
  <c r="P2281" i="4"/>
  <c r="L2281" i="4"/>
  <c r="M2281" i="4"/>
  <c r="K2281" i="4"/>
  <c r="G2281" i="4"/>
  <c r="H2281" i="4"/>
  <c r="P2283" i="4"/>
  <c r="L2283" i="4"/>
  <c r="M2283" i="4"/>
  <c r="K2283" i="4"/>
  <c r="G2283" i="4"/>
  <c r="H2283" i="4"/>
  <c r="P2279" i="4"/>
  <c r="L2279" i="4"/>
  <c r="M2279" i="4"/>
  <c r="K2279" i="4"/>
  <c r="G2279" i="4"/>
  <c r="H2279" i="4"/>
  <c r="P2275" i="4"/>
  <c r="L2275" i="4"/>
  <c r="M2275" i="4"/>
  <c r="K2275" i="4"/>
  <c r="G2275" i="4"/>
  <c r="H2275" i="4"/>
  <c r="P1631" i="4"/>
  <c r="L1631" i="4"/>
  <c r="M1631" i="4"/>
  <c r="K1631" i="4"/>
  <c r="G1631" i="4"/>
  <c r="H1631" i="4"/>
  <c r="P2265" i="4"/>
  <c r="L2265" i="4"/>
  <c r="M2265" i="4"/>
  <c r="K2265" i="4"/>
  <c r="G2265" i="4"/>
  <c r="H2265" i="4"/>
  <c r="P2263" i="4"/>
  <c r="L2263" i="4"/>
  <c r="M2263" i="4"/>
  <c r="K2263" i="4"/>
  <c r="G2263" i="4"/>
  <c r="H2263" i="4"/>
  <c r="P2902" i="4"/>
  <c r="L2902" i="4"/>
  <c r="M2902" i="4"/>
  <c r="K2902" i="4"/>
  <c r="P3119" i="4"/>
  <c r="L3119" i="4"/>
  <c r="M3119" i="4"/>
  <c r="K3119" i="4"/>
  <c r="G3119" i="4"/>
  <c r="H3119" i="4"/>
  <c r="P2915" i="4"/>
  <c r="L2915" i="4"/>
  <c r="M2915" i="4"/>
  <c r="K2915" i="4"/>
  <c r="G2915" i="4"/>
  <c r="H2915" i="4"/>
  <c r="P67" i="4"/>
  <c r="L67" i="4"/>
  <c r="M67" i="4"/>
  <c r="K67" i="4"/>
  <c r="G67" i="4"/>
  <c r="H67" i="4"/>
  <c r="P52" i="4"/>
  <c r="L52" i="4"/>
  <c r="M52" i="4"/>
  <c r="K52" i="4"/>
  <c r="G52" i="4"/>
  <c r="H52" i="4"/>
  <c r="P20" i="4"/>
  <c r="L20" i="4"/>
  <c r="M20" i="4"/>
  <c r="K20" i="4"/>
  <c r="G20" i="4"/>
  <c r="H20" i="4"/>
  <c r="P19" i="4"/>
  <c r="L19" i="4"/>
  <c r="M19" i="4"/>
  <c r="K19" i="4"/>
  <c r="G19" i="4"/>
  <c r="H19" i="4"/>
  <c r="P112" i="4"/>
  <c r="L112" i="4"/>
  <c r="M112" i="4"/>
  <c r="K112" i="4"/>
  <c r="G112" i="4"/>
  <c r="H112" i="4"/>
  <c r="P2715" i="4"/>
  <c r="L2715" i="4"/>
  <c r="M2715" i="4"/>
  <c r="K2715" i="4"/>
  <c r="G2715" i="4"/>
  <c r="H2715" i="4"/>
  <c r="P2950" i="4"/>
  <c r="L2950" i="4"/>
  <c r="M2950" i="4"/>
  <c r="K2950" i="4"/>
  <c r="G2950" i="4"/>
  <c r="H2950" i="4"/>
  <c r="P124" i="4"/>
  <c r="L124" i="4"/>
  <c r="M124" i="4"/>
  <c r="K124" i="4"/>
  <c r="G124" i="4"/>
  <c r="H124" i="4"/>
  <c r="P122" i="4"/>
  <c r="L122" i="4"/>
  <c r="M122" i="4"/>
  <c r="K122" i="4"/>
  <c r="G122" i="4"/>
  <c r="H122" i="4"/>
  <c r="P3008" i="4"/>
  <c r="L3008" i="4"/>
  <c r="M3008" i="4"/>
  <c r="K3008" i="4"/>
  <c r="G3008" i="4"/>
  <c r="H3008" i="4"/>
  <c r="P2786" i="4"/>
  <c r="L2786" i="4"/>
  <c r="M2786" i="4"/>
  <c r="K2786" i="4"/>
  <c r="G2786" i="4"/>
  <c r="H2786" i="4"/>
  <c r="P123" i="4"/>
  <c r="L123" i="4"/>
  <c r="M123" i="4"/>
  <c r="K123" i="4"/>
  <c r="G123" i="4"/>
  <c r="H123" i="4"/>
  <c r="P2748" i="4"/>
  <c r="L2748" i="4"/>
  <c r="M2748" i="4"/>
  <c r="K2748" i="4"/>
  <c r="G2748" i="4"/>
  <c r="H2748" i="4"/>
  <c r="P2735" i="4"/>
  <c r="L2735" i="4"/>
  <c r="M2735" i="4"/>
  <c r="K2735" i="4"/>
  <c r="G2735" i="4"/>
  <c r="H2735" i="4"/>
  <c r="P2604" i="4"/>
  <c r="L2604" i="4"/>
  <c r="M2604" i="4"/>
  <c r="K2604" i="4"/>
  <c r="G2604" i="4"/>
  <c r="H2604" i="4"/>
  <c r="P2444" i="4"/>
  <c r="L2444" i="4"/>
  <c r="M2444" i="4"/>
  <c r="K2444" i="4"/>
  <c r="G2444" i="4"/>
  <c r="H2444" i="4"/>
  <c r="P2433" i="4"/>
  <c r="L2433" i="4"/>
  <c r="M2433" i="4"/>
  <c r="K2433" i="4"/>
  <c r="G2433" i="4"/>
  <c r="H2433" i="4"/>
  <c r="P2451" i="4"/>
  <c r="L2451" i="4"/>
  <c r="M2451" i="4"/>
  <c r="K2451" i="4"/>
  <c r="G2451" i="4"/>
  <c r="H2451" i="4"/>
  <c r="P2669" i="4"/>
  <c r="L2669" i="4"/>
  <c r="M2669" i="4"/>
  <c r="K2669" i="4"/>
  <c r="G2669" i="4"/>
  <c r="H2669" i="4"/>
  <c r="P2403" i="4"/>
  <c r="L2403" i="4"/>
  <c r="M2403" i="4"/>
  <c r="K2403" i="4"/>
  <c r="G2403" i="4"/>
  <c r="H2403" i="4"/>
  <c r="P2386" i="4"/>
  <c r="L2386" i="4"/>
  <c r="M2386" i="4"/>
  <c r="K2386" i="4"/>
  <c r="G2386" i="4"/>
  <c r="H2386" i="4"/>
  <c r="P2908" i="4"/>
  <c r="L2908" i="4"/>
  <c r="M2908" i="4"/>
  <c r="K2908" i="4"/>
  <c r="G2908" i="4"/>
  <c r="H2908" i="4"/>
  <c r="P125" i="4"/>
  <c r="L125" i="4"/>
  <c r="M125" i="4"/>
  <c r="K125" i="4"/>
  <c r="G125" i="4"/>
  <c r="H125" i="4"/>
  <c r="P2956" i="4"/>
  <c r="L2956" i="4"/>
  <c r="M2956" i="4"/>
  <c r="K2956" i="4"/>
  <c r="G2956" i="4"/>
  <c r="H2956" i="4"/>
  <c r="P2402" i="4"/>
  <c r="L2402" i="4"/>
  <c r="M2402" i="4"/>
  <c r="K2402" i="4"/>
  <c r="G2402" i="4"/>
  <c r="H2402" i="4"/>
  <c r="P3186" i="4"/>
  <c r="L3186" i="4"/>
  <c r="M3186" i="4"/>
  <c r="K3186" i="4"/>
  <c r="G3186" i="4"/>
  <c r="H3186" i="4"/>
  <c r="P3191" i="4"/>
  <c r="L3191" i="4"/>
  <c r="M3191" i="4"/>
  <c r="K3191" i="4"/>
  <c r="G3191" i="4"/>
  <c r="H3191" i="4"/>
  <c r="P3190" i="4"/>
  <c r="L3190" i="4"/>
  <c r="M3190" i="4"/>
  <c r="K3190" i="4"/>
  <c r="G3190" i="4"/>
  <c r="H3190" i="4"/>
  <c r="P15" i="4"/>
  <c r="L15" i="4"/>
  <c r="M15" i="4"/>
  <c r="K15" i="4"/>
  <c r="G15" i="4"/>
  <c r="H15" i="4"/>
  <c r="P3152" i="4"/>
  <c r="L3152" i="4"/>
  <c r="M3152" i="4"/>
  <c r="K3152" i="4"/>
  <c r="G3152" i="4"/>
  <c r="H3152" i="4"/>
  <c r="P3160" i="4"/>
  <c r="L3160" i="4"/>
  <c r="M3160" i="4"/>
  <c r="K3160" i="4"/>
  <c r="G3160" i="4"/>
  <c r="H3160" i="4"/>
  <c r="P2783" i="4"/>
  <c r="L2783" i="4"/>
  <c r="M2783" i="4"/>
  <c r="K2783" i="4"/>
  <c r="G2783" i="4"/>
  <c r="H2783" i="4"/>
  <c r="P2785" i="4"/>
  <c r="L2785" i="4"/>
  <c r="M2785" i="4"/>
  <c r="K2785" i="4"/>
  <c r="G2785" i="4"/>
  <c r="H2785" i="4"/>
  <c r="P3180" i="4"/>
  <c r="L3180" i="4"/>
  <c r="M3180" i="4"/>
  <c r="K3180" i="4"/>
  <c r="G3180" i="4"/>
  <c r="H3180" i="4"/>
  <c r="P3316" i="4"/>
  <c r="L3316" i="4"/>
  <c r="M3316" i="4"/>
  <c r="K3316" i="4"/>
  <c r="G3316" i="4"/>
  <c r="H3316" i="4"/>
  <c r="P2855" i="4"/>
  <c r="L2855" i="4"/>
  <c r="M2855" i="4"/>
  <c r="K2855" i="4"/>
  <c r="G2855" i="4"/>
  <c r="H2855" i="4"/>
  <c r="P2868" i="4"/>
  <c r="L2868" i="4"/>
  <c r="M2868" i="4"/>
  <c r="K2868" i="4"/>
  <c r="G2868" i="4"/>
  <c r="H2868" i="4"/>
  <c r="P3273" i="4"/>
  <c r="L3273" i="4"/>
  <c r="M3273" i="4"/>
  <c r="K3273" i="4"/>
  <c r="G3273" i="4"/>
  <c r="H3273" i="4"/>
  <c r="P2849" i="4"/>
  <c r="L2849" i="4"/>
  <c r="M2849" i="4"/>
  <c r="K2849" i="4"/>
  <c r="G2849" i="4"/>
  <c r="H2849" i="4"/>
  <c r="P2858" i="4"/>
  <c r="L2858" i="4"/>
  <c r="M2858" i="4"/>
  <c r="K2858" i="4"/>
  <c r="G2858" i="4"/>
  <c r="H2858" i="4"/>
  <c r="P2866" i="4"/>
  <c r="L2866" i="4"/>
  <c r="M2866" i="4"/>
  <c r="K2866" i="4"/>
  <c r="G2866" i="4"/>
  <c r="H2866" i="4"/>
  <c r="P2853" i="4"/>
  <c r="L2853" i="4"/>
  <c r="M2853" i="4"/>
  <c r="K2853" i="4"/>
  <c r="G2853" i="4"/>
  <c r="H2853" i="4"/>
  <c r="P2862" i="4"/>
  <c r="L2862" i="4"/>
  <c r="M2862" i="4"/>
  <c r="K2862" i="4"/>
  <c r="G2862" i="4"/>
  <c r="H2862" i="4"/>
  <c r="P2871" i="4"/>
  <c r="L2871" i="4"/>
  <c r="M2871" i="4"/>
  <c r="K2871" i="4"/>
  <c r="G2871" i="4"/>
  <c r="H2871" i="4"/>
  <c r="P107" i="4"/>
  <c r="L107" i="4"/>
  <c r="M107" i="4"/>
  <c r="K107" i="4"/>
  <c r="G107" i="4"/>
  <c r="H107" i="4"/>
  <c r="P3112" i="4"/>
  <c r="L3112" i="4"/>
  <c r="M3112" i="4"/>
  <c r="K3112" i="4"/>
  <c r="G3112" i="4"/>
  <c r="H3112" i="4"/>
  <c r="P3109" i="4"/>
  <c r="L3109" i="4"/>
  <c r="M3109" i="4"/>
  <c r="K3109" i="4"/>
  <c r="G3109" i="4"/>
  <c r="H3109" i="4"/>
  <c r="P3106" i="4"/>
  <c r="L3106" i="4"/>
  <c r="M3106" i="4"/>
  <c r="K3106" i="4"/>
  <c r="G3106" i="4"/>
  <c r="H3106" i="4"/>
  <c r="P103" i="4"/>
  <c r="L103" i="4"/>
  <c r="M103" i="4"/>
  <c r="K103" i="4"/>
  <c r="G103" i="4"/>
  <c r="H103" i="4"/>
  <c r="P99" i="4"/>
  <c r="L99" i="4"/>
  <c r="M99" i="4"/>
  <c r="K99" i="4"/>
  <c r="G99" i="4"/>
  <c r="H99" i="4"/>
  <c r="P2831" i="4"/>
  <c r="L2831" i="4"/>
  <c r="M2831" i="4"/>
  <c r="K2831" i="4"/>
  <c r="G2831" i="4"/>
  <c r="H2831" i="4"/>
  <c r="P2837" i="4"/>
  <c r="L2837" i="4"/>
  <c r="M2837" i="4"/>
  <c r="K2837" i="4"/>
  <c r="G2837" i="4"/>
  <c r="H2837" i="4"/>
  <c r="P2835" i="4"/>
  <c r="L2835" i="4"/>
  <c r="M2835" i="4"/>
  <c r="K2835" i="4"/>
  <c r="G2835" i="4"/>
  <c r="H2835" i="4"/>
  <c r="P2828" i="4"/>
  <c r="L2828" i="4"/>
  <c r="M2828" i="4"/>
  <c r="K2828" i="4"/>
  <c r="G2828" i="4"/>
  <c r="H2828" i="4"/>
  <c r="P2833" i="4"/>
  <c r="L2833" i="4"/>
  <c r="M2833" i="4"/>
  <c r="K2833" i="4"/>
  <c r="G2833" i="4"/>
  <c r="H2833" i="4"/>
  <c r="P2826" i="4"/>
  <c r="L2826" i="4"/>
  <c r="M2826" i="4"/>
  <c r="K2826" i="4"/>
  <c r="G2826" i="4"/>
  <c r="H2826" i="4"/>
  <c r="P2823" i="4"/>
  <c r="L2823" i="4"/>
  <c r="M2823" i="4"/>
  <c r="K2823" i="4"/>
  <c r="G2823" i="4"/>
  <c r="H2823" i="4"/>
  <c r="P2974" i="4"/>
  <c r="L2974" i="4"/>
  <c r="M2974" i="4"/>
  <c r="K2974" i="4"/>
  <c r="G2974" i="4"/>
  <c r="H2974" i="4"/>
  <c r="P3040" i="4"/>
  <c r="L3040" i="4"/>
  <c r="M3040" i="4"/>
  <c r="K3040" i="4"/>
  <c r="G3040" i="4"/>
  <c r="H3040" i="4"/>
  <c r="P3031" i="4"/>
  <c r="L3031" i="4"/>
  <c r="M3031" i="4"/>
  <c r="K3031" i="4"/>
  <c r="G3031" i="4"/>
  <c r="H3031" i="4"/>
  <c r="P3096" i="4"/>
  <c r="L3096" i="4"/>
  <c r="M3096" i="4"/>
  <c r="K3096" i="4"/>
  <c r="G3096" i="4"/>
  <c r="H3096" i="4"/>
  <c r="P3055" i="4"/>
  <c r="L3055" i="4"/>
  <c r="M3055" i="4"/>
  <c r="K3055" i="4"/>
  <c r="G3055" i="4"/>
  <c r="H3055" i="4"/>
  <c r="P3046" i="4"/>
  <c r="L3046" i="4"/>
  <c r="M3046" i="4"/>
  <c r="K3046" i="4"/>
  <c r="G3046" i="4"/>
  <c r="H3046" i="4"/>
  <c r="P3007" i="4"/>
  <c r="L3007" i="4"/>
  <c r="M3007" i="4"/>
  <c r="K3007" i="4"/>
  <c r="G3007" i="4"/>
  <c r="H3007" i="4"/>
  <c r="P3104" i="4"/>
  <c r="L3104" i="4"/>
  <c r="M3104" i="4"/>
  <c r="K3104" i="4"/>
  <c r="G3104" i="4"/>
  <c r="H3104" i="4"/>
  <c r="P3090" i="4"/>
  <c r="L3090" i="4"/>
  <c r="M3090" i="4"/>
  <c r="K3090" i="4"/>
  <c r="G3090" i="4"/>
  <c r="H3090" i="4"/>
  <c r="P3034" i="4"/>
  <c r="L3034" i="4"/>
  <c r="M3034" i="4"/>
  <c r="K3034" i="4"/>
  <c r="G3034" i="4"/>
  <c r="H3034" i="4"/>
  <c r="P3080" i="4"/>
  <c r="L3080" i="4"/>
  <c r="M3080" i="4"/>
  <c r="K3080" i="4"/>
  <c r="G3080" i="4"/>
  <c r="H3080" i="4"/>
  <c r="P96" i="4"/>
  <c r="L96" i="4"/>
  <c r="M96" i="4"/>
  <c r="K96" i="4"/>
  <c r="G96" i="4"/>
  <c r="H96" i="4"/>
  <c r="P3086" i="4"/>
  <c r="L3086" i="4"/>
  <c r="M3086" i="4"/>
  <c r="K3086" i="4"/>
  <c r="G3086" i="4"/>
  <c r="H3086" i="4"/>
  <c r="P3019" i="4"/>
  <c r="L3019" i="4"/>
  <c r="M3019" i="4"/>
  <c r="K3019" i="4"/>
  <c r="G3019" i="4"/>
  <c r="H3019" i="4"/>
  <c r="P3076" i="4"/>
  <c r="L3076" i="4"/>
  <c r="M3076" i="4"/>
  <c r="K3076" i="4"/>
  <c r="G3076" i="4"/>
  <c r="H3076" i="4"/>
  <c r="P2973" i="4"/>
  <c r="L2973" i="4"/>
  <c r="M2973" i="4"/>
  <c r="K2973" i="4"/>
  <c r="G2973" i="4"/>
  <c r="H2973" i="4"/>
  <c r="P3039" i="4"/>
  <c r="L3039" i="4"/>
  <c r="M3039" i="4"/>
  <c r="K3039" i="4"/>
  <c r="G3039" i="4"/>
  <c r="H3039" i="4"/>
  <c r="P3030" i="4"/>
  <c r="L3030" i="4"/>
  <c r="M3030" i="4"/>
  <c r="K3030" i="4"/>
  <c r="G3030" i="4"/>
  <c r="H3030" i="4"/>
  <c r="P3095" i="4"/>
  <c r="L3095" i="4"/>
  <c r="M3095" i="4"/>
  <c r="K3095" i="4"/>
  <c r="G3095" i="4"/>
  <c r="H3095" i="4"/>
  <c r="P3054" i="4"/>
  <c r="L3054" i="4"/>
  <c r="M3054" i="4"/>
  <c r="K3054" i="4"/>
  <c r="G3054" i="4"/>
  <c r="H3054" i="4"/>
  <c r="P3045" i="4"/>
  <c r="L3045" i="4"/>
  <c r="M3045" i="4"/>
  <c r="K3045" i="4"/>
  <c r="G3045" i="4"/>
  <c r="H3045" i="4"/>
  <c r="P3006" i="4"/>
  <c r="L3006" i="4"/>
  <c r="M3006" i="4"/>
  <c r="K3006" i="4"/>
  <c r="G3006" i="4"/>
  <c r="H3006" i="4"/>
  <c r="P3103" i="4"/>
  <c r="L3103" i="4"/>
  <c r="M3103" i="4"/>
  <c r="K3103" i="4"/>
  <c r="G3103" i="4"/>
  <c r="H3103" i="4"/>
  <c r="P3089" i="4"/>
  <c r="L3089" i="4"/>
  <c r="M3089" i="4"/>
  <c r="K3089" i="4"/>
  <c r="G3089" i="4"/>
  <c r="H3089" i="4"/>
  <c r="P3033" i="4"/>
  <c r="L3033" i="4"/>
  <c r="M3033" i="4"/>
  <c r="K3033" i="4"/>
  <c r="G3033" i="4"/>
  <c r="H3033" i="4"/>
  <c r="P3079" i="4"/>
  <c r="L3079" i="4"/>
  <c r="M3079" i="4"/>
  <c r="K3079" i="4"/>
  <c r="G3079" i="4"/>
  <c r="H3079" i="4"/>
  <c r="P95" i="4"/>
  <c r="L95" i="4"/>
  <c r="M95" i="4"/>
  <c r="K95" i="4"/>
  <c r="G95" i="4"/>
  <c r="H95" i="4"/>
  <c r="P3085" i="4"/>
  <c r="L3085" i="4"/>
  <c r="M3085" i="4"/>
  <c r="K3085" i="4"/>
  <c r="G3085" i="4"/>
  <c r="H3085" i="4"/>
  <c r="P3018" i="4"/>
  <c r="L3018" i="4"/>
  <c r="M3018" i="4"/>
  <c r="K3018" i="4"/>
  <c r="G3018" i="4"/>
  <c r="H3018" i="4"/>
  <c r="P3075" i="4"/>
  <c r="L3075" i="4"/>
  <c r="M3075" i="4"/>
  <c r="K3075" i="4"/>
  <c r="G3075" i="4"/>
  <c r="H3075" i="4"/>
  <c r="P2931" i="4"/>
  <c r="L2931" i="4"/>
  <c r="M2931" i="4"/>
  <c r="K2931" i="4"/>
  <c r="G2931" i="4"/>
  <c r="H2931" i="4"/>
  <c r="P2941" i="4"/>
  <c r="L2941" i="4"/>
  <c r="M2941" i="4"/>
  <c r="K2941" i="4"/>
  <c r="G2941" i="4"/>
  <c r="H2941" i="4"/>
  <c r="P2913" i="4"/>
  <c r="L2913" i="4"/>
  <c r="M2913" i="4"/>
  <c r="K2913" i="4"/>
  <c r="G2913" i="4"/>
  <c r="H2913" i="4"/>
  <c r="P2935" i="4"/>
  <c r="L2935" i="4"/>
  <c r="M2935" i="4"/>
  <c r="K2935" i="4"/>
  <c r="G2935" i="4"/>
  <c r="H2935" i="4"/>
  <c r="P2964" i="4"/>
  <c r="L2964" i="4"/>
  <c r="M2964" i="4"/>
  <c r="K2964" i="4"/>
  <c r="G2964" i="4"/>
  <c r="H2964" i="4"/>
  <c r="P2962" i="4"/>
  <c r="L2962" i="4"/>
  <c r="M2962" i="4"/>
  <c r="K2962" i="4"/>
  <c r="G2962" i="4"/>
  <c r="H2962" i="4"/>
  <c r="P3" i="4"/>
  <c r="L3" i="4"/>
  <c r="M3" i="4"/>
  <c r="K3" i="4"/>
  <c r="G3" i="4"/>
  <c r="H3" i="4"/>
  <c r="P2947" i="4"/>
  <c r="L2947" i="4"/>
  <c r="M2947" i="4"/>
  <c r="K2947" i="4"/>
  <c r="G2947" i="4"/>
  <c r="H2947" i="4"/>
  <c r="P33" i="4"/>
  <c r="L33" i="4"/>
  <c r="M33" i="4"/>
  <c r="K33" i="4"/>
  <c r="G33" i="4"/>
  <c r="H33" i="4"/>
  <c r="P37" i="4"/>
  <c r="L37" i="4"/>
  <c r="M37" i="4"/>
  <c r="K37" i="4"/>
  <c r="G37" i="4"/>
  <c r="H37" i="4"/>
  <c r="P35" i="4"/>
  <c r="L35" i="4"/>
  <c r="M35" i="4"/>
  <c r="K35" i="4"/>
  <c r="G35" i="4"/>
  <c r="H35" i="4"/>
  <c r="P98" i="4"/>
  <c r="L98" i="4"/>
  <c r="M98" i="4"/>
  <c r="K98" i="4"/>
  <c r="G98" i="4"/>
  <c r="H98" i="4"/>
  <c r="P92" i="4"/>
  <c r="L92" i="4"/>
  <c r="M92" i="4"/>
  <c r="K92" i="4"/>
  <c r="G92" i="4"/>
  <c r="H92" i="4"/>
  <c r="P80" i="4"/>
  <c r="L80" i="4"/>
  <c r="M80" i="4"/>
  <c r="K80" i="4"/>
  <c r="G80" i="4"/>
  <c r="H80" i="4"/>
  <c r="P76" i="4"/>
  <c r="L76" i="4"/>
  <c r="M76" i="4"/>
  <c r="K76" i="4"/>
  <c r="G76" i="4"/>
  <c r="H76" i="4"/>
  <c r="P2976" i="4"/>
  <c r="L2976" i="4"/>
  <c r="M2976" i="4"/>
  <c r="K2976" i="4"/>
  <c r="G2976" i="4"/>
  <c r="H2976" i="4"/>
  <c r="P2968" i="4"/>
  <c r="L2968" i="4"/>
  <c r="M2968" i="4"/>
  <c r="K2968" i="4"/>
  <c r="G2968" i="4"/>
  <c r="H2968" i="4"/>
  <c r="P2988" i="4"/>
  <c r="L2988" i="4"/>
  <c r="M2988" i="4"/>
  <c r="K2988" i="4"/>
  <c r="G2988" i="4"/>
  <c r="H2988" i="4"/>
  <c r="P2985" i="4"/>
  <c r="L2985" i="4"/>
  <c r="M2985" i="4"/>
  <c r="K2985" i="4"/>
  <c r="G2985" i="4"/>
  <c r="H2985" i="4"/>
  <c r="P97" i="4"/>
  <c r="L97" i="4"/>
  <c r="M97" i="4"/>
  <c r="K97" i="4"/>
  <c r="G97" i="4"/>
  <c r="H97" i="4"/>
  <c r="P91" i="4"/>
  <c r="L91" i="4"/>
  <c r="M91" i="4"/>
  <c r="K91" i="4"/>
  <c r="G91" i="4"/>
  <c r="H91" i="4"/>
  <c r="P86" i="4"/>
  <c r="L86" i="4"/>
  <c r="M86" i="4"/>
  <c r="K86" i="4"/>
  <c r="G86" i="4"/>
  <c r="H86" i="4"/>
  <c r="P79" i="4"/>
  <c r="L79" i="4"/>
  <c r="M79" i="4"/>
  <c r="K79" i="4"/>
  <c r="G79" i="4"/>
  <c r="H79" i="4"/>
  <c r="P75" i="4"/>
  <c r="L75" i="4"/>
  <c r="M75" i="4"/>
  <c r="K75" i="4"/>
  <c r="G75" i="4"/>
  <c r="H75" i="4"/>
  <c r="P2975" i="4"/>
  <c r="L2975" i="4"/>
  <c r="M2975" i="4"/>
  <c r="K2975" i="4"/>
  <c r="G2975" i="4"/>
  <c r="H2975" i="4"/>
  <c r="P2967" i="4"/>
  <c r="L2967" i="4"/>
  <c r="M2967" i="4"/>
  <c r="K2967" i="4"/>
  <c r="G2967" i="4"/>
  <c r="H2967" i="4"/>
  <c r="P2987" i="4"/>
  <c r="L2987" i="4"/>
  <c r="M2987" i="4"/>
  <c r="K2987" i="4"/>
  <c r="G2987" i="4"/>
  <c r="H2987" i="4"/>
  <c r="P2984" i="4"/>
  <c r="L2984" i="4"/>
  <c r="M2984" i="4"/>
  <c r="K2984" i="4"/>
  <c r="G2984" i="4"/>
  <c r="H2984" i="4"/>
  <c r="P111" i="4"/>
  <c r="L111" i="4"/>
  <c r="M111" i="4"/>
  <c r="K111" i="4"/>
  <c r="G111" i="4"/>
  <c r="H111" i="4"/>
  <c r="P64" i="4"/>
  <c r="L64" i="4"/>
  <c r="M64" i="4"/>
  <c r="K64" i="4"/>
  <c r="G64" i="4"/>
  <c r="H64" i="4"/>
  <c r="P3172" i="4"/>
  <c r="L3172" i="4"/>
  <c r="M3172" i="4"/>
  <c r="K3172" i="4"/>
  <c r="G3172" i="4"/>
  <c r="H3172" i="4"/>
  <c r="P3141" i="4"/>
  <c r="L3141" i="4"/>
  <c r="M3141" i="4"/>
  <c r="K3141" i="4"/>
  <c r="G3141" i="4"/>
  <c r="H3141" i="4"/>
  <c r="P3205" i="4"/>
  <c r="L3205" i="4"/>
  <c r="M3205" i="4"/>
  <c r="K3205" i="4"/>
  <c r="G3205" i="4"/>
  <c r="H3205" i="4"/>
  <c r="P3140" i="4"/>
  <c r="L3140" i="4"/>
  <c r="M3140" i="4"/>
  <c r="K3140" i="4"/>
  <c r="G3140" i="4"/>
  <c r="H3140" i="4"/>
  <c r="P2806" i="4"/>
  <c r="L2806" i="4"/>
  <c r="M2806" i="4"/>
  <c r="K2806" i="4"/>
  <c r="G2806" i="4"/>
  <c r="H2806" i="4"/>
  <c r="P2808" i="4"/>
  <c r="L2808" i="4"/>
  <c r="M2808" i="4"/>
  <c r="K2808" i="4"/>
  <c r="G2808" i="4"/>
  <c r="H2808" i="4"/>
  <c r="P2958" i="4"/>
  <c r="L2958" i="4"/>
  <c r="M2958" i="4"/>
  <c r="K2958" i="4"/>
  <c r="G2958" i="4"/>
  <c r="H2958" i="4"/>
  <c r="P2960" i="4"/>
  <c r="L2960" i="4"/>
  <c r="M2960" i="4"/>
  <c r="K2960" i="4"/>
  <c r="G2960" i="4"/>
  <c r="H2960" i="4"/>
  <c r="P2747" i="4"/>
  <c r="L2747" i="4"/>
  <c r="M2747" i="4"/>
  <c r="K2747" i="4"/>
  <c r="G2747" i="4"/>
  <c r="H2747" i="4"/>
  <c r="P2734" i="4"/>
  <c r="L2734" i="4"/>
  <c r="M2734" i="4"/>
  <c r="K2734" i="4"/>
  <c r="G2734" i="4"/>
  <c r="H2734" i="4"/>
  <c r="P2759" i="4"/>
  <c r="L2759" i="4"/>
  <c r="M2759" i="4"/>
  <c r="K2759" i="4"/>
  <c r="G2759" i="4"/>
  <c r="H2759" i="4"/>
  <c r="P2746" i="4"/>
  <c r="L2746" i="4"/>
  <c r="M2746" i="4"/>
  <c r="K2746" i="4"/>
  <c r="G2746" i="4"/>
  <c r="H2746" i="4"/>
  <c r="P2733" i="4"/>
  <c r="L2733" i="4"/>
  <c r="M2733" i="4"/>
  <c r="K2733" i="4"/>
  <c r="G2733" i="4"/>
  <c r="H2733" i="4"/>
  <c r="P2758" i="4"/>
  <c r="L2758" i="4"/>
  <c r="M2758" i="4"/>
  <c r="K2758" i="4"/>
  <c r="G2758" i="4"/>
  <c r="H2758" i="4"/>
  <c r="P2745" i="4"/>
  <c r="L2745" i="4"/>
  <c r="M2745" i="4"/>
  <c r="K2745" i="4"/>
  <c r="G2745" i="4"/>
  <c r="H2745" i="4"/>
  <c r="P2732" i="4"/>
  <c r="L2732" i="4"/>
  <c r="M2732" i="4"/>
  <c r="K2732" i="4"/>
  <c r="G2732" i="4"/>
  <c r="H2732" i="4"/>
  <c r="P3050" i="4"/>
  <c r="L3050" i="4"/>
  <c r="M3050" i="4"/>
  <c r="K3050" i="4"/>
  <c r="G3050" i="4"/>
  <c r="H3050" i="4"/>
  <c r="P3116" i="4"/>
  <c r="L3116" i="4"/>
  <c r="M3116" i="4"/>
  <c r="K3116" i="4"/>
  <c r="G3116" i="4"/>
  <c r="H3116" i="4"/>
  <c r="P3048" i="4"/>
  <c r="L3048" i="4"/>
  <c r="M3048" i="4"/>
  <c r="K3048" i="4"/>
  <c r="G3048" i="4"/>
  <c r="H3048" i="4"/>
  <c r="P3027" i="4"/>
  <c r="L3027" i="4"/>
  <c r="M3027" i="4"/>
  <c r="K3027" i="4"/>
  <c r="G3027" i="4"/>
  <c r="H3027" i="4"/>
  <c r="P2821" i="4"/>
  <c r="L2821" i="4"/>
  <c r="M2821" i="4"/>
  <c r="K2821" i="4"/>
  <c r="G2821" i="4"/>
  <c r="H2821" i="4"/>
  <c r="P48" i="4"/>
  <c r="L48" i="4"/>
  <c r="M48" i="4"/>
  <c r="K48" i="4"/>
  <c r="G48" i="4"/>
  <c r="H48" i="4"/>
  <c r="P34" i="4"/>
  <c r="L34" i="4"/>
  <c r="M34" i="4"/>
  <c r="K34" i="4"/>
  <c r="G34" i="4"/>
  <c r="H34" i="4"/>
  <c r="P3068" i="4"/>
  <c r="L3068" i="4"/>
  <c r="M3068" i="4"/>
  <c r="K3068" i="4"/>
  <c r="G3068" i="4"/>
  <c r="H3068" i="4"/>
  <c r="P3070" i="4"/>
  <c r="L3070" i="4"/>
  <c r="M3070" i="4"/>
  <c r="K3070" i="4"/>
  <c r="G3070" i="4"/>
  <c r="H3070" i="4"/>
  <c r="P2811" i="4"/>
  <c r="L2811" i="4"/>
  <c r="M2811" i="4"/>
  <c r="K2811" i="4"/>
  <c r="G2811" i="4"/>
  <c r="H2811" i="4"/>
  <c r="P2603" i="4"/>
  <c r="L2603" i="4"/>
  <c r="M2603" i="4"/>
  <c r="K2603" i="4"/>
  <c r="G2603" i="4"/>
  <c r="H2603" i="4"/>
  <c r="P2443" i="4"/>
  <c r="L2443" i="4"/>
  <c r="M2443" i="4"/>
  <c r="K2443" i="4"/>
  <c r="G2443" i="4"/>
  <c r="H2443" i="4"/>
  <c r="P2432" i="4"/>
  <c r="L2432" i="4"/>
  <c r="M2432" i="4"/>
  <c r="K2432" i="4"/>
  <c r="G2432" i="4"/>
  <c r="H2432" i="4"/>
  <c r="P2450" i="4"/>
  <c r="L2450" i="4"/>
  <c r="M2450" i="4"/>
  <c r="K2450" i="4"/>
  <c r="G2450" i="4"/>
  <c r="H2450" i="4"/>
  <c r="P2461" i="4"/>
  <c r="L2461" i="4"/>
  <c r="M2461" i="4"/>
  <c r="K2461" i="4"/>
  <c r="G2461" i="4"/>
  <c r="H2461" i="4"/>
  <c r="P2385" i="4"/>
  <c r="L2385" i="4"/>
  <c r="M2385" i="4"/>
  <c r="K2385" i="4"/>
  <c r="G2385" i="4"/>
  <c r="H2385" i="4"/>
  <c r="P2668" i="4"/>
  <c r="L2668" i="4"/>
  <c r="M2668" i="4"/>
  <c r="K2668" i="4"/>
  <c r="G2668" i="4"/>
  <c r="H2668" i="4"/>
  <c r="P2401" i="4"/>
  <c r="L2401" i="4"/>
  <c r="M2401" i="4"/>
  <c r="K2401" i="4"/>
  <c r="G2401" i="4"/>
  <c r="H2401" i="4"/>
  <c r="P6" i="4"/>
  <c r="L6" i="4"/>
  <c r="M6" i="4"/>
  <c r="K6" i="4"/>
  <c r="G6" i="4"/>
  <c r="H6" i="4"/>
  <c r="P2846" i="4"/>
  <c r="L2846" i="4"/>
  <c r="M2846" i="4"/>
  <c r="K2846" i="4"/>
  <c r="G2846" i="4"/>
  <c r="H2846" i="4"/>
  <c r="P2901" i="4"/>
  <c r="L2901" i="4"/>
  <c r="M2901" i="4"/>
  <c r="K2901" i="4"/>
  <c r="G2901" i="4"/>
  <c r="H2901" i="4"/>
  <c r="P44" i="4"/>
  <c r="L44" i="4"/>
  <c r="M44" i="4"/>
  <c r="K44" i="4"/>
  <c r="G44" i="4"/>
  <c r="H44" i="4"/>
  <c r="P43" i="4"/>
  <c r="L43" i="4"/>
  <c r="M43" i="4"/>
  <c r="K43" i="4"/>
  <c r="G43" i="4"/>
  <c r="H43" i="4"/>
  <c r="P42" i="4"/>
  <c r="L42" i="4"/>
  <c r="M42" i="4"/>
  <c r="K42" i="4"/>
  <c r="G42" i="4"/>
  <c r="H42" i="4"/>
  <c r="P40" i="4"/>
  <c r="L40" i="4"/>
  <c r="M40" i="4"/>
  <c r="K40" i="4"/>
  <c r="G40" i="4"/>
  <c r="H40" i="4"/>
  <c r="P41" i="4"/>
  <c r="L41" i="4"/>
  <c r="M41" i="4"/>
  <c r="K41" i="4"/>
  <c r="G41" i="4"/>
  <c r="H41" i="4"/>
  <c r="P2495" i="4"/>
  <c r="L2495" i="4"/>
  <c r="M2495" i="4"/>
  <c r="K2495" i="4"/>
  <c r="G2495" i="4"/>
  <c r="H2495" i="4"/>
  <c r="P764" i="4"/>
  <c r="L764" i="4"/>
  <c r="M764" i="4"/>
  <c r="K764" i="4"/>
  <c r="G764" i="4"/>
  <c r="H764" i="4"/>
  <c r="P1475" i="4"/>
  <c r="L1475" i="4"/>
  <c r="M1475" i="4"/>
  <c r="K1475" i="4"/>
  <c r="G1475" i="4"/>
  <c r="H1475" i="4"/>
  <c r="P1754" i="4"/>
  <c r="L1754" i="4"/>
  <c r="M1754" i="4"/>
  <c r="K1754" i="4"/>
  <c r="G1754" i="4"/>
  <c r="H1754" i="4"/>
  <c r="P1116" i="4"/>
  <c r="L1116" i="4"/>
  <c r="M1116" i="4"/>
  <c r="K1116" i="4"/>
  <c r="G1116" i="4"/>
  <c r="H1116" i="4"/>
  <c r="P1033" i="4"/>
  <c r="G1033" i="4"/>
  <c r="H1033" i="4"/>
  <c r="P1446" i="4"/>
  <c r="L1446" i="4"/>
  <c r="M1446" i="4"/>
  <c r="K1446" i="4"/>
  <c r="G1446" i="4"/>
  <c r="H1446" i="4"/>
  <c r="P1765" i="4"/>
  <c r="L1765" i="4"/>
  <c r="M1765" i="4"/>
  <c r="K1765" i="4"/>
  <c r="G1765" i="4"/>
  <c r="H1765" i="4"/>
  <c r="P3259" i="4"/>
  <c r="L3259" i="4"/>
  <c r="M3259" i="4"/>
  <c r="K3259" i="4"/>
  <c r="G3259" i="4"/>
  <c r="H3259" i="4"/>
  <c r="P39" i="4"/>
  <c r="L39" i="4"/>
  <c r="M39" i="4"/>
  <c r="K39" i="4"/>
  <c r="G39" i="4"/>
  <c r="H39" i="4"/>
  <c r="P2933" i="4"/>
  <c r="L2933" i="4"/>
  <c r="M2933" i="4"/>
  <c r="K2933" i="4"/>
  <c r="G2933" i="4"/>
  <c r="H2933" i="4"/>
  <c r="P61" i="4"/>
  <c r="L61" i="4"/>
  <c r="M61" i="4"/>
  <c r="K61" i="4"/>
  <c r="G61" i="4"/>
  <c r="H61" i="4"/>
  <c r="P60" i="4"/>
  <c r="L60" i="4"/>
  <c r="M60" i="4"/>
  <c r="K60" i="4"/>
  <c r="G60" i="4"/>
  <c r="H60" i="4"/>
  <c r="P2704" i="4"/>
  <c r="L2704" i="4"/>
  <c r="M2704" i="4"/>
  <c r="K2704" i="4"/>
  <c r="G2704" i="4"/>
  <c r="H2704" i="4"/>
  <c r="P2703" i="4"/>
  <c r="L2703" i="4"/>
  <c r="M2703" i="4"/>
  <c r="K2703" i="4"/>
  <c r="G2703" i="4"/>
  <c r="H2703" i="4"/>
  <c r="P2702" i="4"/>
  <c r="L2702" i="4"/>
  <c r="M2702" i="4"/>
  <c r="K2702" i="4"/>
  <c r="G2702" i="4"/>
  <c r="H2702" i="4"/>
  <c r="P2396" i="4"/>
  <c r="L2396" i="4"/>
  <c r="M2396" i="4"/>
  <c r="K2396" i="4"/>
  <c r="G2396" i="4"/>
  <c r="H2396" i="4"/>
  <c r="P2390" i="4"/>
  <c r="L2390" i="4"/>
  <c r="M2390" i="4"/>
  <c r="K2390" i="4"/>
  <c r="G2390" i="4"/>
  <c r="H2390" i="4"/>
  <c r="P819" i="4"/>
  <c r="L819" i="4"/>
  <c r="M819" i="4"/>
  <c r="K819" i="4"/>
  <c r="G819" i="4"/>
  <c r="H819" i="4"/>
  <c r="P2700" i="4"/>
  <c r="L2700" i="4"/>
  <c r="M2700" i="4"/>
  <c r="K2700" i="4"/>
  <c r="G2700" i="4"/>
  <c r="H2700" i="4"/>
  <c r="P3272" i="4"/>
  <c r="L3272" i="4"/>
  <c r="M3272" i="4"/>
  <c r="K3272" i="4"/>
  <c r="G3272" i="4"/>
  <c r="H3272" i="4"/>
  <c r="P3271" i="4"/>
  <c r="L3271" i="4"/>
  <c r="M3271" i="4"/>
  <c r="K3271" i="4"/>
  <c r="G3271" i="4"/>
  <c r="H3271" i="4"/>
  <c r="P1438" i="4"/>
  <c r="L1438" i="4"/>
  <c r="M1438" i="4"/>
  <c r="K1438" i="4"/>
  <c r="G1438" i="4"/>
  <c r="H1438" i="4"/>
  <c r="P1435" i="4"/>
  <c r="L1435" i="4"/>
  <c r="M1435" i="4"/>
  <c r="K1435" i="4"/>
  <c r="G1435" i="4"/>
  <c r="H1435" i="4"/>
  <c r="P1433" i="4"/>
  <c r="L1433" i="4"/>
  <c r="M1433" i="4"/>
  <c r="K1433" i="4"/>
  <c r="G1433" i="4"/>
  <c r="H1433" i="4"/>
  <c r="P1429" i="4"/>
  <c r="L1429" i="4"/>
  <c r="M1429" i="4"/>
  <c r="K1429" i="4"/>
  <c r="G1429" i="4"/>
  <c r="H1429" i="4"/>
  <c r="P749" i="4"/>
  <c r="L749" i="4"/>
  <c r="M749" i="4"/>
  <c r="K749" i="4"/>
  <c r="G749" i="4"/>
  <c r="H749" i="4"/>
  <c r="P3270" i="4"/>
  <c r="L3270" i="4"/>
  <c r="M3270" i="4"/>
  <c r="K3270" i="4"/>
  <c r="G3270" i="4"/>
  <c r="H3270" i="4"/>
  <c r="P5" i="4"/>
  <c r="L5" i="4"/>
  <c r="M5" i="4"/>
  <c r="K5" i="4"/>
  <c r="G5" i="4"/>
  <c r="H5" i="4"/>
  <c r="P2845" i="4"/>
  <c r="L2845" i="4"/>
  <c r="M2845" i="4"/>
  <c r="K2845" i="4"/>
  <c r="G2845" i="4"/>
  <c r="H2845" i="4"/>
  <c r="P2900" i="4"/>
  <c r="L2900" i="4"/>
  <c r="M2900" i="4"/>
  <c r="K2900" i="4"/>
  <c r="G2900" i="4"/>
  <c r="H2900" i="4"/>
  <c r="P3253" i="4"/>
  <c r="L3253" i="4"/>
  <c r="M3253" i="4"/>
  <c r="K3253" i="4"/>
  <c r="G3253" i="4"/>
  <c r="H3253" i="4"/>
  <c r="P3266" i="4"/>
  <c r="L3266" i="4"/>
  <c r="M3266" i="4"/>
  <c r="K3266" i="4"/>
  <c r="G3266" i="4"/>
  <c r="H3266" i="4"/>
  <c r="P3265" i="4"/>
  <c r="L3265" i="4"/>
  <c r="M3265" i="4"/>
  <c r="K3265" i="4"/>
  <c r="G3265" i="4"/>
  <c r="H3265" i="4"/>
  <c r="P3267" i="4"/>
  <c r="L3267" i="4"/>
  <c r="M3267" i="4"/>
  <c r="K3267" i="4"/>
  <c r="G3267" i="4"/>
  <c r="H3267" i="4"/>
  <c r="P3249" i="4"/>
  <c r="L3249" i="4"/>
  <c r="M3249" i="4"/>
  <c r="K3249" i="4"/>
  <c r="G3249" i="4"/>
  <c r="H3249" i="4"/>
  <c r="P3248" i="4"/>
  <c r="L3248" i="4"/>
  <c r="M3248" i="4"/>
  <c r="K3248" i="4"/>
  <c r="G3248" i="4"/>
  <c r="H3248" i="4"/>
  <c r="P3247" i="4"/>
  <c r="L3247" i="4"/>
  <c r="M3247" i="4"/>
  <c r="K3247" i="4"/>
  <c r="G3247" i="4"/>
  <c r="H3247" i="4"/>
  <c r="P3246" i="4"/>
  <c r="L3246" i="4"/>
  <c r="M3246" i="4"/>
  <c r="K3246" i="4"/>
  <c r="G3246" i="4"/>
  <c r="H3246" i="4"/>
  <c r="P1419" i="4"/>
  <c r="L1419" i="4"/>
  <c r="M1419" i="4"/>
  <c r="K1419" i="4"/>
  <c r="G1419" i="4"/>
  <c r="H1419" i="4"/>
  <c r="P3258" i="4"/>
  <c r="L3258" i="4"/>
  <c r="M3258" i="4"/>
  <c r="K3258" i="4"/>
  <c r="G3258" i="4"/>
  <c r="H3258" i="4"/>
  <c r="P3257" i="4"/>
  <c r="L3257" i="4"/>
  <c r="M3257" i="4"/>
  <c r="K3257" i="4"/>
  <c r="G3257" i="4"/>
  <c r="H3257" i="4"/>
  <c r="P3255" i="4"/>
  <c r="L3255" i="4"/>
  <c r="M3255" i="4"/>
  <c r="K3255" i="4"/>
  <c r="H3255" i="4"/>
  <c r="P3250" i="4"/>
  <c r="L3250" i="4"/>
  <c r="M3250" i="4"/>
  <c r="K3250" i="4"/>
  <c r="G3250" i="4"/>
  <c r="H3250" i="4"/>
  <c r="P3254" i="4"/>
  <c r="L3254" i="4"/>
  <c r="M3254" i="4"/>
  <c r="K3254" i="4"/>
  <c r="G3254" i="4"/>
  <c r="H3254" i="4"/>
  <c r="P3252" i="4"/>
  <c r="L3252" i="4"/>
  <c r="M3252" i="4"/>
  <c r="K3252" i="4"/>
  <c r="G3252" i="4"/>
  <c r="H3252" i="4"/>
  <c r="P3251" i="4"/>
  <c r="L3251" i="4"/>
  <c r="M3251" i="4"/>
  <c r="K3251" i="4"/>
  <c r="G3251" i="4"/>
  <c r="H3251" i="4"/>
  <c r="P3264" i="4"/>
  <c r="L3264" i="4"/>
  <c r="M3264" i="4"/>
  <c r="K3264" i="4"/>
  <c r="G3264" i="4"/>
  <c r="H3264" i="4"/>
  <c r="P3256" i="4"/>
  <c r="L3256" i="4"/>
  <c r="M3256" i="4"/>
  <c r="K3256" i="4"/>
  <c r="G3256" i="4"/>
  <c r="H3256" i="4"/>
  <c r="P2872" i="4"/>
  <c r="L2872" i="4"/>
  <c r="M2872" i="4"/>
  <c r="K2872" i="4"/>
  <c r="G2872" i="4"/>
  <c r="H2872" i="4"/>
  <c r="P2844" i="4"/>
  <c r="L2844" i="4"/>
  <c r="M2844" i="4"/>
  <c r="K2844" i="4"/>
  <c r="G2844" i="4"/>
  <c r="H2844" i="4"/>
  <c r="P2839" i="4"/>
  <c r="L2839" i="4"/>
  <c r="M2839" i="4"/>
  <c r="K2839" i="4"/>
  <c r="G2839" i="4"/>
  <c r="H2839" i="4"/>
  <c r="P3245" i="4"/>
  <c r="L3245" i="4"/>
  <c r="M3245" i="4"/>
  <c r="K3245" i="4"/>
  <c r="G3245" i="4"/>
  <c r="H3245" i="4"/>
  <c r="P3268" i="4"/>
  <c r="L3268" i="4"/>
  <c r="M3268" i="4"/>
  <c r="K3268" i="4"/>
  <c r="G3268" i="4"/>
  <c r="H3268" i="4"/>
  <c r="P537" i="4"/>
  <c r="L537" i="4"/>
  <c r="M537" i="4"/>
  <c r="K537" i="4"/>
  <c r="G537" i="4"/>
  <c r="H537" i="4"/>
  <c r="P533" i="4"/>
  <c r="L533" i="4"/>
  <c r="M533" i="4"/>
  <c r="K533" i="4"/>
  <c r="G533" i="4"/>
  <c r="H533" i="4"/>
  <c r="P530" i="4"/>
  <c r="L530" i="4"/>
  <c r="M530" i="4"/>
  <c r="K530" i="4"/>
  <c r="G530" i="4"/>
  <c r="H530" i="4"/>
  <c r="P763" i="4"/>
  <c r="L763" i="4"/>
  <c r="M763" i="4"/>
  <c r="K763" i="4"/>
  <c r="G763" i="4"/>
  <c r="H763" i="4"/>
  <c r="P1931" i="4"/>
  <c r="L1931" i="4"/>
  <c r="M1931" i="4"/>
  <c r="K1931" i="4"/>
  <c r="G1931" i="4"/>
  <c r="H1931" i="4"/>
  <c r="P558" i="4"/>
  <c r="L558" i="4"/>
  <c r="M558" i="4"/>
  <c r="K558" i="4"/>
  <c r="G558" i="4"/>
  <c r="H558" i="4"/>
  <c r="P1997" i="4"/>
  <c r="L1997" i="4"/>
  <c r="M1997" i="4"/>
  <c r="K1997" i="4"/>
  <c r="G1997" i="4"/>
  <c r="H1997" i="4"/>
  <c r="P1460" i="4"/>
  <c r="L1460" i="4"/>
  <c r="M1460" i="4"/>
  <c r="K1460" i="4"/>
  <c r="G1460" i="4"/>
  <c r="H1460" i="4"/>
  <c r="P1156" i="4"/>
  <c r="L1156" i="4"/>
  <c r="M1156" i="4"/>
  <c r="K1156" i="4"/>
  <c r="G1156" i="4"/>
  <c r="H1156" i="4"/>
  <c r="P1928" i="4"/>
  <c r="L1928" i="4"/>
  <c r="M1928" i="4"/>
  <c r="K1928" i="4"/>
  <c r="G1928" i="4"/>
  <c r="H1928" i="4"/>
  <c r="P1155" i="4"/>
  <c r="L1155" i="4"/>
  <c r="M1155" i="4"/>
  <c r="K1155" i="4"/>
  <c r="G1155" i="4"/>
  <c r="H1155" i="4"/>
  <c r="P1925" i="4"/>
  <c r="L1925" i="4"/>
  <c r="M1925" i="4"/>
  <c r="K1925" i="4"/>
  <c r="G1925" i="4"/>
  <c r="H1925" i="4"/>
  <c r="P3244" i="4"/>
  <c r="L3244" i="4"/>
  <c r="M3244" i="4"/>
  <c r="K3244" i="4"/>
  <c r="G3244" i="4"/>
  <c r="H3244" i="4"/>
  <c r="P3243" i="4"/>
  <c r="L3243" i="4"/>
  <c r="M3243" i="4"/>
  <c r="K3243" i="4"/>
  <c r="G3243" i="4"/>
  <c r="H3243" i="4"/>
  <c r="P3242" i="4"/>
  <c r="L3242" i="4"/>
  <c r="M3242" i="4"/>
  <c r="K3242" i="4"/>
  <c r="G3242" i="4"/>
  <c r="H3242" i="4"/>
  <c r="P3241" i="4"/>
  <c r="L3241" i="4"/>
  <c r="M3241" i="4"/>
  <c r="K3241" i="4"/>
  <c r="G3241" i="4"/>
  <c r="H3241" i="4"/>
  <c r="P3240" i="4"/>
  <c r="L3240" i="4"/>
  <c r="M3240" i="4"/>
  <c r="K3240" i="4"/>
  <c r="G3240" i="4"/>
  <c r="H3240" i="4"/>
  <c r="P3239" i="4"/>
  <c r="L3239" i="4"/>
  <c r="M3239" i="4"/>
  <c r="K3239" i="4"/>
  <c r="G3239" i="4"/>
  <c r="H3239" i="4"/>
  <c r="P3238" i="4"/>
  <c r="L3238" i="4"/>
  <c r="M3238" i="4"/>
  <c r="K3238" i="4"/>
  <c r="G3238" i="4"/>
  <c r="H3238" i="4"/>
  <c r="P3233" i="4"/>
  <c r="L3233" i="4"/>
  <c r="M3233" i="4"/>
  <c r="K3233" i="4"/>
  <c r="G3233" i="4"/>
  <c r="H3233" i="4"/>
  <c r="P3232" i="4"/>
  <c r="L3232" i="4"/>
  <c r="M3232" i="4"/>
  <c r="K3232" i="4"/>
  <c r="G3232" i="4"/>
  <c r="H3232" i="4"/>
  <c r="P2400" i="4"/>
  <c r="L2400" i="4"/>
  <c r="M2400" i="4"/>
  <c r="K2400" i="4"/>
  <c r="G2400" i="4"/>
  <c r="H2400" i="4"/>
  <c r="P2399" i="4"/>
  <c r="L2399" i="4"/>
  <c r="M2399" i="4"/>
  <c r="K2399" i="4"/>
  <c r="G2399" i="4"/>
  <c r="H2399" i="4"/>
  <c r="P3234" i="4"/>
  <c r="L3234" i="4"/>
  <c r="M3234" i="4"/>
  <c r="K3234" i="4"/>
  <c r="G3234" i="4"/>
  <c r="H3234" i="4"/>
  <c r="P2932" i="4"/>
  <c r="L2932" i="4"/>
  <c r="M2932" i="4"/>
  <c r="K2932" i="4"/>
  <c r="G2932" i="4"/>
  <c r="H2932" i="4"/>
  <c r="P2929" i="4"/>
  <c r="L2929" i="4"/>
  <c r="M2929" i="4"/>
  <c r="K2929" i="4"/>
  <c r="G2929" i="4"/>
  <c r="H2929" i="4"/>
  <c r="P1851" i="4"/>
  <c r="L1851" i="4"/>
  <c r="M1851" i="4"/>
  <c r="K1851" i="4"/>
  <c r="G1851" i="4"/>
  <c r="H1851" i="4"/>
  <c r="P2787" i="4"/>
  <c r="L2787" i="4"/>
  <c r="M2787" i="4"/>
  <c r="K2787" i="4"/>
  <c r="G2787" i="4"/>
  <c r="H2787" i="4"/>
  <c r="P2762" i="4"/>
  <c r="L2762" i="4"/>
  <c r="M2762" i="4"/>
  <c r="K2762" i="4"/>
  <c r="G2762" i="4"/>
  <c r="H2762" i="4"/>
  <c r="P2763" i="4"/>
  <c r="L2763" i="4"/>
  <c r="M2763" i="4"/>
  <c r="K2763" i="4"/>
  <c r="G2763" i="4"/>
  <c r="H2763" i="4"/>
  <c r="P2752" i="4"/>
  <c r="L2752" i="4"/>
  <c r="M2752" i="4"/>
  <c r="K2752" i="4"/>
  <c r="G2752" i="4"/>
  <c r="H2752" i="4"/>
  <c r="P2794" i="4"/>
  <c r="L2794" i="4"/>
  <c r="M2794" i="4"/>
  <c r="K2794" i="4"/>
  <c r="G2794" i="4"/>
  <c r="H2794" i="4"/>
  <c r="P2799" i="4"/>
  <c r="L2799" i="4"/>
  <c r="M2799" i="4"/>
  <c r="K2799" i="4"/>
  <c r="G2799" i="4"/>
  <c r="H2799" i="4"/>
  <c r="P2757" i="4"/>
  <c r="L2757" i="4"/>
  <c r="M2757" i="4"/>
  <c r="K2757" i="4"/>
  <c r="G2757" i="4"/>
  <c r="H2757" i="4"/>
  <c r="P2756" i="4"/>
  <c r="L2756" i="4"/>
  <c r="M2756" i="4"/>
  <c r="K2756" i="4"/>
  <c r="G2756" i="4"/>
  <c r="H2756" i="4"/>
  <c r="P3230" i="4"/>
  <c r="L3230" i="4"/>
  <c r="M3230" i="4"/>
  <c r="K3230" i="4"/>
  <c r="G3230" i="4"/>
  <c r="H3230" i="4"/>
  <c r="P3208" i="4"/>
  <c r="L3208" i="4"/>
  <c r="M3208" i="4"/>
  <c r="K3208" i="4"/>
  <c r="G3208" i="4"/>
  <c r="H3208" i="4"/>
  <c r="P3195" i="4"/>
  <c r="L3195" i="4"/>
  <c r="M3195" i="4"/>
  <c r="K3195" i="4"/>
  <c r="G3195" i="4"/>
  <c r="H3195" i="4"/>
  <c r="P3194" i="4"/>
  <c r="L3194" i="4"/>
  <c r="M3194" i="4"/>
  <c r="K3194" i="4"/>
  <c r="G3194" i="4"/>
  <c r="H3194" i="4"/>
  <c r="P3136" i="4"/>
  <c r="L3136" i="4"/>
  <c r="M3136" i="4"/>
  <c r="K3136" i="4"/>
  <c r="G3136" i="4"/>
  <c r="H3136" i="4"/>
  <c r="P3131" i="4"/>
  <c r="L3131" i="4"/>
  <c r="M3131" i="4"/>
  <c r="K3131" i="4"/>
  <c r="G3131" i="4"/>
  <c r="H3131" i="4"/>
  <c r="P3130" i="4"/>
  <c r="L3130" i="4"/>
  <c r="M3130" i="4"/>
  <c r="K3130" i="4"/>
  <c r="G3130" i="4"/>
  <c r="H3130" i="4"/>
  <c r="P3128" i="4"/>
  <c r="L3128" i="4"/>
  <c r="M3128" i="4"/>
  <c r="K3128" i="4"/>
  <c r="G3128" i="4"/>
  <c r="H3128" i="4"/>
  <c r="P3118" i="4"/>
  <c r="L3118" i="4"/>
  <c r="M3118" i="4"/>
  <c r="K3118" i="4"/>
  <c r="G3118" i="4"/>
  <c r="H3118" i="4"/>
  <c r="P3117" i="4"/>
  <c r="L3117" i="4"/>
  <c r="M3117" i="4"/>
  <c r="K3117" i="4"/>
  <c r="G3117" i="4"/>
  <c r="H3117" i="4"/>
  <c r="P3072" i="4"/>
  <c r="L3072" i="4"/>
  <c r="M3072" i="4"/>
  <c r="K3072" i="4"/>
  <c r="G3072" i="4"/>
  <c r="H3072" i="4"/>
  <c r="P3071" i="4"/>
  <c r="L3071" i="4"/>
  <c r="M3071" i="4"/>
  <c r="K3071" i="4"/>
  <c r="G3071" i="4"/>
  <c r="H3071" i="4"/>
  <c r="P3053" i="4"/>
  <c r="L3053" i="4"/>
  <c r="M3053" i="4"/>
  <c r="K3053" i="4"/>
  <c r="G3053" i="4"/>
  <c r="H3053" i="4"/>
  <c r="P3052" i="4"/>
  <c r="L3052" i="4"/>
  <c r="M3052" i="4"/>
  <c r="K3052" i="4"/>
  <c r="G3052" i="4"/>
  <c r="H3052" i="4"/>
  <c r="P3017" i="4"/>
  <c r="L3017" i="4"/>
  <c r="M3017" i="4"/>
  <c r="K3017" i="4"/>
  <c r="G3017" i="4"/>
  <c r="H3017" i="4"/>
  <c r="P3016" i="4"/>
  <c r="L3016" i="4"/>
  <c r="M3016" i="4"/>
  <c r="K3016" i="4"/>
  <c r="G3016" i="4"/>
  <c r="H3016" i="4"/>
  <c r="P3129" i="4"/>
  <c r="L3129" i="4"/>
  <c r="M3129" i="4"/>
  <c r="K3129" i="4"/>
  <c r="G3129" i="4"/>
  <c r="H3129" i="4"/>
  <c r="P2865" i="4"/>
  <c r="L2865" i="4"/>
  <c r="M2865" i="4"/>
  <c r="K2865" i="4"/>
  <c r="G2865" i="4"/>
  <c r="H2865" i="4"/>
  <c r="P3094" i="4"/>
  <c r="L3094" i="4"/>
  <c r="M3094" i="4"/>
  <c r="K3094" i="4"/>
  <c r="G3094" i="4"/>
  <c r="H3094" i="4"/>
  <c r="P3093" i="4"/>
  <c r="L3093" i="4"/>
  <c r="M3093" i="4"/>
  <c r="K3093" i="4"/>
  <c r="G3093" i="4"/>
  <c r="H3093" i="4"/>
  <c r="P2852" i="4"/>
  <c r="L2852" i="4"/>
  <c r="M2852" i="4"/>
  <c r="K2852" i="4"/>
  <c r="G2852" i="4"/>
  <c r="H2852" i="4"/>
  <c r="P3237" i="4"/>
  <c r="L3237" i="4"/>
  <c r="M3237" i="4"/>
  <c r="K3237" i="4"/>
  <c r="G3237" i="4"/>
  <c r="H3237" i="4"/>
  <c r="P3236" i="4"/>
  <c r="L3236" i="4"/>
  <c r="M3236" i="4"/>
  <c r="K3236" i="4"/>
  <c r="G3236" i="4"/>
  <c r="H3236" i="4"/>
  <c r="P3235" i="4"/>
  <c r="L3235" i="4"/>
  <c r="M3235" i="4"/>
  <c r="K3235" i="4"/>
  <c r="G3235" i="4"/>
  <c r="H3235" i="4"/>
  <c r="P1803" i="4"/>
  <c r="L1803" i="4"/>
  <c r="M1803" i="4"/>
  <c r="K1803" i="4"/>
  <c r="G1803" i="4"/>
  <c r="H1803" i="4"/>
  <c r="P2744" i="4"/>
  <c r="L2744" i="4"/>
  <c r="M2744" i="4"/>
  <c r="K2744" i="4"/>
  <c r="G2744" i="4"/>
  <c r="H2744" i="4"/>
  <c r="P2731" i="4"/>
  <c r="L2731" i="4"/>
  <c r="M2731" i="4"/>
  <c r="K2731" i="4"/>
  <c r="G2731" i="4"/>
  <c r="H2731" i="4"/>
  <c r="P2743" i="4"/>
  <c r="L2743" i="4"/>
  <c r="M2743" i="4"/>
  <c r="K2743" i="4"/>
  <c r="G2743" i="4"/>
  <c r="H2743" i="4"/>
  <c r="P2730" i="4"/>
  <c r="L2730" i="4"/>
  <c r="M2730" i="4"/>
  <c r="K2730" i="4"/>
  <c r="G2730" i="4"/>
  <c r="H2730" i="4"/>
  <c r="P2602" i="4"/>
  <c r="L2602" i="4"/>
  <c r="M2602" i="4"/>
  <c r="K2602" i="4"/>
  <c r="G2602" i="4"/>
  <c r="H2602" i="4"/>
  <c r="P2442" i="4"/>
  <c r="L2442" i="4"/>
  <c r="M2442" i="4"/>
  <c r="K2442" i="4"/>
  <c r="G2442" i="4"/>
  <c r="H2442" i="4"/>
  <c r="P2431" i="4"/>
  <c r="L2431" i="4"/>
  <c r="M2431" i="4"/>
  <c r="K2431" i="4"/>
  <c r="G2431" i="4"/>
  <c r="H2431" i="4"/>
  <c r="P2449" i="4"/>
  <c r="L2449" i="4"/>
  <c r="M2449" i="4"/>
  <c r="K2449" i="4"/>
  <c r="G2449" i="4"/>
  <c r="H2449" i="4"/>
  <c r="P2742" i="4"/>
  <c r="L2742" i="4"/>
  <c r="M2742" i="4"/>
  <c r="K2742" i="4"/>
  <c r="G2742" i="4"/>
  <c r="H2742" i="4"/>
  <c r="P2741" i="4"/>
  <c r="L2741" i="4"/>
  <c r="M2741" i="4"/>
  <c r="K2741" i="4"/>
  <c r="G2741" i="4"/>
  <c r="H2741" i="4"/>
  <c r="P2729" i="4"/>
  <c r="L2729" i="4"/>
  <c r="M2729" i="4"/>
  <c r="K2729" i="4"/>
  <c r="G2729" i="4"/>
  <c r="H2729" i="4"/>
  <c r="P2728" i="4"/>
  <c r="L2728" i="4"/>
  <c r="M2728" i="4"/>
  <c r="K2728" i="4"/>
  <c r="G2728" i="4"/>
  <c r="H2728" i="4"/>
  <c r="P2656" i="4"/>
  <c r="L2656" i="4"/>
  <c r="M2656" i="4"/>
  <c r="K2656" i="4"/>
  <c r="G2656" i="4"/>
  <c r="H2656" i="4"/>
  <c r="P2601" i="4"/>
  <c r="L2601" i="4"/>
  <c r="M2601" i="4"/>
  <c r="K2601" i="4"/>
  <c r="G2601" i="4"/>
  <c r="H2601" i="4"/>
  <c r="P2448" i="4"/>
  <c r="L2448" i="4"/>
  <c r="M2448" i="4"/>
  <c r="K2448" i="4"/>
  <c r="G2448" i="4"/>
  <c r="H2448" i="4"/>
  <c r="P2441" i="4"/>
  <c r="L2441" i="4"/>
  <c r="M2441" i="4"/>
  <c r="K2441" i="4"/>
  <c r="G2441" i="4"/>
  <c r="H2441" i="4"/>
  <c r="P2430" i="4"/>
  <c r="L2430" i="4"/>
  <c r="M2430" i="4"/>
  <c r="K2430" i="4"/>
  <c r="G2430" i="4"/>
  <c r="H2430" i="4"/>
  <c r="P2423" i="4"/>
  <c r="L2423" i="4"/>
  <c r="M2423" i="4"/>
  <c r="K2423" i="4"/>
  <c r="G2423" i="4"/>
  <c r="H2423" i="4"/>
  <c r="P2416" i="4"/>
  <c r="L2416" i="4"/>
  <c r="M2416" i="4"/>
  <c r="K2416" i="4"/>
  <c r="G2416" i="4"/>
  <c r="H2416" i="4"/>
  <c r="P2384" i="4"/>
  <c r="L2384" i="4"/>
  <c r="M2384" i="4"/>
  <c r="K2384" i="4"/>
  <c r="G2384" i="4"/>
  <c r="H2384" i="4"/>
  <c r="P2354" i="4"/>
  <c r="L2354" i="4"/>
  <c r="M2354" i="4"/>
  <c r="K2354" i="4"/>
  <c r="G2354" i="4"/>
  <c r="H2354" i="4"/>
  <c r="P2353" i="4"/>
  <c r="L2353" i="4"/>
  <c r="M2353" i="4"/>
  <c r="K2353" i="4"/>
  <c r="G2353" i="4"/>
  <c r="H2353" i="4"/>
  <c r="P3228" i="4"/>
  <c r="L3228" i="4"/>
  <c r="M3228" i="4"/>
  <c r="K3228" i="4"/>
  <c r="G3228" i="4"/>
  <c r="H3228" i="4"/>
  <c r="P3227" i="4"/>
  <c r="L3227" i="4"/>
  <c r="M3227" i="4"/>
  <c r="K3227" i="4"/>
  <c r="G3227" i="4"/>
  <c r="H3227" i="4"/>
  <c r="P3221" i="4"/>
  <c r="L3221" i="4"/>
  <c r="M3221" i="4"/>
  <c r="K3221" i="4"/>
  <c r="G3221" i="4"/>
  <c r="H3221" i="4"/>
  <c r="P1488" i="4"/>
  <c r="L1488" i="4"/>
  <c r="M1488" i="4"/>
  <c r="K1488" i="4"/>
  <c r="G1488" i="4"/>
  <c r="H1488" i="4"/>
  <c r="P3215" i="4"/>
  <c r="L3215" i="4"/>
  <c r="M3215" i="4"/>
  <c r="K3215" i="4"/>
  <c r="G3215" i="4"/>
  <c r="H3215" i="4"/>
  <c r="P1487" i="4"/>
  <c r="L1487" i="4"/>
  <c r="M1487" i="4"/>
  <c r="K1487" i="4"/>
  <c r="G1487" i="4"/>
  <c r="H1487" i="4"/>
  <c r="P1494" i="4"/>
  <c r="L1494" i="4"/>
  <c r="M1494" i="4"/>
  <c r="K1494" i="4"/>
  <c r="G1494" i="4"/>
  <c r="H1494" i="4"/>
  <c r="P930" i="4"/>
  <c r="L930" i="4"/>
  <c r="M930" i="4"/>
  <c r="K930" i="4"/>
  <c r="G930" i="4"/>
  <c r="H930" i="4"/>
  <c r="P812" i="4"/>
  <c r="L812" i="4"/>
  <c r="M812" i="4"/>
  <c r="K812" i="4"/>
  <c r="G812" i="4"/>
  <c r="H812" i="4"/>
  <c r="P806" i="4"/>
  <c r="L806" i="4"/>
  <c r="M806" i="4"/>
  <c r="K806" i="4"/>
  <c r="G806" i="4"/>
  <c r="H806" i="4"/>
  <c r="P2991" i="4"/>
  <c r="L2991" i="4"/>
  <c r="M2991" i="4"/>
  <c r="K2991" i="4"/>
  <c r="G2991" i="4"/>
  <c r="H2991" i="4"/>
  <c r="P3217" i="4"/>
  <c r="L3217" i="4"/>
  <c r="M3217" i="4"/>
  <c r="K3217" i="4"/>
  <c r="G3217" i="4"/>
  <c r="H3217" i="4"/>
  <c r="P3220" i="4"/>
  <c r="L3220" i="4"/>
  <c r="M3220" i="4"/>
  <c r="K3220" i="4"/>
  <c r="G3220" i="4"/>
  <c r="H3220" i="4"/>
  <c r="P557" i="4"/>
  <c r="L557" i="4"/>
  <c r="M557" i="4"/>
  <c r="K557" i="4"/>
  <c r="G557" i="4"/>
  <c r="H557" i="4"/>
  <c r="P1115" i="4"/>
  <c r="L1115" i="4"/>
  <c r="M1115" i="4"/>
  <c r="K1115" i="4"/>
  <c r="G1115" i="4"/>
  <c r="H1115" i="4"/>
  <c r="P1032" i="4"/>
  <c r="G1032" i="4"/>
  <c r="H1032" i="4"/>
  <c r="P1161" i="4"/>
  <c r="L1161" i="4"/>
  <c r="M1161" i="4"/>
  <c r="K1161" i="4"/>
  <c r="G1161" i="4"/>
  <c r="H1161" i="4"/>
  <c r="P1418" i="4"/>
  <c r="L1418" i="4"/>
  <c r="M1418" i="4"/>
  <c r="K1418" i="4"/>
  <c r="G1418" i="4"/>
  <c r="H1418" i="4"/>
  <c r="P1977" i="4"/>
  <c r="L1977" i="4"/>
  <c r="M1977" i="4"/>
  <c r="K1977" i="4"/>
  <c r="G1977" i="4"/>
  <c r="H1977" i="4"/>
  <c r="P1335" i="4"/>
  <c r="L1335" i="4"/>
  <c r="M1335" i="4"/>
  <c r="K1335" i="4"/>
  <c r="G1335" i="4"/>
  <c r="H1335" i="4"/>
  <c r="P2082" i="4"/>
  <c r="L2082" i="4"/>
  <c r="M2082" i="4"/>
  <c r="K2082" i="4"/>
  <c r="G2082" i="4"/>
  <c r="H2082" i="4"/>
  <c r="P3226" i="4"/>
  <c r="L3226" i="4"/>
  <c r="M3226" i="4"/>
  <c r="K3226" i="4"/>
  <c r="G3226" i="4"/>
  <c r="H3226" i="4"/>
  <c r="P3225" i="4"/>
  <c r="L3225" i="4"/>
  <c r="M3225" i="4"/>
  <c r="K3225" i="4"/>
  <c r="G3225" i="4"/>
  <c r="H3225" i="4"/>
  <c r="P3224" i="4"/>
  <c r="L3224" i="4"/>
  <c r="M3224" i="4"/>
  <c r="K3224" i="4"/>
  <c r="G3224" i="4"/>
  <c r="H3224" i="4"/>
  <c r="P2684" i="4"/>
  <c r="L2684" i="4"/>
  <c r="M2684" i="4"/>
  <c r="K2684" i="4"/>
  <c r="G2684" i="4"/>
  <c r="H2684" i="4"/>
  <c r="P2682" i="4"/>
  <c r="L2682" i="4"/>
  <c r="M2682" i="4"/>
  <c r="K2682" i="4"/>
  <c r="G2682" i="4"/>
  <c r="H2682" i="4"/>
  <c r="P2686" i="4"/>
  <c r="L2686" i="4"/>
  <c r="M2686" i="4"/>
  <c r="K2686" i="4"/>
  <c r="G2686" i="4"/>
  <c r="H2686" i="4"/>
  <c r="P540" i="4"/>
  <c r="L540" i="4"/>
  <c r="M540" i="4"/>
  <c r="K540" i="4"/>
  <c r="G540" i="4"/>
  <c r="H540" i="4"/>
  <c r="P1453" i="4"/>
  <c r="L1453" i="4"/>
  <c r="M1453" i="4"/>
  <c r="K1453" i="4"/>
  <c r="G1453" i="4"/>
  <c r="H1453" i="4"/>
  <c r="P551" i="4"/>
  <c r="L551" i="4"/>
  <c r="M551" i="4"/>
  <c r="K551" i="4"/>
  <c r="G551" i="4"/>
  <c r="H551" i="4"/>
  <c r="P547" i="4"/>
  <c r="L547" i="4"/>
  <c r="M547" i="4"/>
  <c r="K547" i="4"/>
  <c r="G547" i="4"/>
  <c r="H547" i="4"/>
  <c r="P1160" i="4"/>
  <c r="L1160" i="4"/>
  <c r="M1160" i="4"/>
  <c r="K1160" i="4"/>
  <c r="G1160" i="4"/>
  <c r="H1160" i="4"/>
  <c r="P536" i="4"/>
  <c r="L536" i="4"/>
  <c r="M536" i="4"/>
  <c r="K536" i="4"/>
  <c r="G536" i="4"/>
  <c r="H536" i="4"/>
  <c r="P532" i="4"/>
  <c r="L532" i="4"/>
  <c r="M532" i="4"/>
  <c r="K532" i="4"/>
  <c r="G532" i="4"/>
  <c r="H532" i="4"/>
  <c r="P529" i="4"/>
  <c r="L529" i="4"/>
  <c r="M529" i="4"/>
  <c r="K529" i="4"/>
  <c r="G529" i="4"/>
  <c r="H529" i="4"/>
  <c r="P762" i="4"/>
  <c r="L762" i="4"/>
  <c r="M762" i="4"/>
  <c r="K762" i="4"/>
  <c r="G762" i="4"/>
  <c r="H762" i="4"/>
  <c r="P1442" i="4"/>
  <c r="L1442" i="4"/>
  <c r="M1442" i="4"/>
  <c r="K1442" i="4"/>
  <c r="G1442" i="4"/>
  <c r="H1442" i="4"/>
  <c r="P2533" i="4"/>
  <c r="L2533" i="4"/>
  <c r="M2533" i="4"/>
  <c r="K2533" i="4"/>
  <c r="G2533" i="4"/>
  <c r="H2533" i="4"/>
  <c r="P522" i="4"/>
  <c r="L522" i="4"/>
  <c r="M522" i="4"/>
  <c r="K522" i="4"/>
  <c r="G522" i="4"/>
  <c r="H522" i="4"/>
  <c r="P2680" i="4"/>
  <c r="L2680" i="4"/>
  <c r="M2680" i="4"/>
  <c r="K2680" i="4"/>
  <c r="G2680" i="4"/>
  <c r="H2680" i="4"/>
  <c r="P2678" i="4"/>
  <c r="L2678" i="4"/>
  <c r="M2678" i="4"/>
  <c r="K2678" i="4"/>
  <c r="G2678" i="4"/>
  <c r="H2678" i="4"/>
  <c r="P2676" i="4"/>
  <c r="L2676" i="4"/>
  <c r="M2676" i="4"/>
  <c r="K2676" i="4"/>
  <c r="G2676" i="4"/>
  <c r="H2676" i="4"/>
  <c r="P2674" i="4"/>
  <c r="L2674" i="4"/>
  <c r="M2674" i="4"/>
  <c r="K2674" i="4"/>
  <c r="G2674" i="4"/>
  <c r="H2674" i="4"/>
  <c r="P2672" i="4"/>
  <c r="L2672" i="4"/>
  <c r="M2672" i="4"/>
  <c r="K2672" i="4"/>
  <c r="G2672" i="4"/>
  <c r="H2672" i="4"/>
  <c r="P2544" i="4"/>
  <c r="L2544" i="4"/>
  <c r="M2544" i="4"/>
  <c r="K2544" i="4"/>
  <c r="G2544" i="4"/>
  <c r="H2544" i="4"/>
  <c r="P2920" i="4"/>
  <c r="L2920" i="4"/>
  <c r="M2920" i="4"/>
  <c r="K2920" i="4"/>
  <c r="G2920" i="4"/>
  <c r="H2920" i="4"/>
  <c r="P2899" i="4"/>
  <c r="L2899" i="4"/>
  <c r="M2899" i="4"/>
  <c r="K2899" i="4"/>
  <c r="G2899" i="4"/>
  <c r="H2899" i="4"/>
  <c r="P2487" i="4"/>
  <c r="L2487" i="4"/>
  <c r="M2487" i="4"/>
  <c r="K2487" i="4"/>
  <c r="G2487" i="4"/>
  <c r="H2487" i="4"/>
  <c r="P2324" i="4"/>
  <c r="L2324" i="4"/>
  <c r="M2324" i="4"/>
  <c r="K2324" i="4"/>
  <c r="G2324" i="4"/>
  <c r="H2324" i="4"/>
  <c r="P2645" i="4"/>
  <c r="L2645" i="4"/>
  <c r="M2645" i="4"/>
  <c r="K2645" i="4"/>
  <c r="G2645" i="4"/>
  <c r="H2645" i="4"/>
  <c r="P2350" i="4"/>
  <c r="L2350" i="4"/>
  <c r="M2350" i="4"/>
  <c r="K2350" i="4"/>
  <c r="G2350" i="4"/>
  <c r="H2350" i="4"/>
  <c r="P2644" i="4"/>
  <c r="L2644" i="4"/>
  <c r="M2644" i="4"/>
  <c r="K2644" i="4"/>
  <c r="G2644" i="4"/>
  <c r="H2644" i="4"/>
  <c r="P2584" i="4"/>
  <c r="L2584" i="4"/>
  <c r="M2584" i="4"/>
  <c r="K2584" i="4"/>
  <c r="G2584" i="4"/>
  <c r="H2584" i="4"/>
  <c r="P2641" i="4"/>
  <c r="L2641" i="4"/>
  <c r="M2641" i="4"/>
  <c r="K2641" i="4"/>
  <c r="G2641" i="4"/>
  <c r="H2641" i="4"/>
  <c r="P3122" i="4"/>
  <c r="L3122" i="4"/>
  <c r="M3122" i="4"/>
  <c r="K3122" i="4"/>
  <c r="G3122" i="4"/>
  <c r="H3122" i="4"/>
  <c r="P3125" i="4"/>
  <c r="L3125" i="4"/>
  <c r="M3125" i="4"/>
  <c r="K3125" i="4"/>
  <c r="G3125" i="4"/>
  <c r="H3125" i="4"/>
  <c r="P3123" i="4"/>
  <c r="L3123" i="4"/>
  <c r="M3123" i="4"/>
  <c r="K3123" i="4"/>
  <c r="G3123" i="4"/>
  <c r="H3123" i="4"/>
  <c r="P1268" i="4"/>
  <c r="L1268" i="4"/>
  <c r="M1268" i="4"/>
  <c r="K1268" i="4"/>
  <c r="G1268" i="4"/>
  <c r="H1268" i="4"/>
  <c r="P3121" i="4"/>
  <c r="L3121" i="4"/>
  <c r="M3121" i="4"/>
  <c r="K3121" i="4"/>
  <c r="G3121" i="4"/>
  <c r="H3121" i="4"/>
  <c r="P2925" i="4"/>
  <c r="L2925" i="4"/>
  <c r="M2925" i="4"/>
  <c r="K2925" i="4"/>
  <c r="G2925" i="4"/>
  <c r="H2925" i="4"/>
  <c r="P2924" i="4"/>
  <c r="L2924" i="4"/>
  <c r="M2924" i="4"/>
  <c r="K2924" i="4"/>
  <c r="G2924" i="4"/>
  <c r="H2924" i="4"/>
  <c r="P2923" i="4"/>
  <c r="L2923" i="4"/>
  <c r="M2923" i="4"/>
  <c r="K2923" i="4"/>
  <c r="G2923" i="4"/>
  <c r="H2923" i="4"/>
  <c r="P2922" i="4"/>
  <c r="L2922" i="4"/>
  <c r="M2922" i="4"/>
  <c r="K2922" i="4"/>
  <c r="G2922" i="4"/>
  <c r="H2922" i="4"/>
  <c r="P2838" i="4"/>
  <c r="L2838" i="4"/>
  <c r="M2838" i="4"/>
  <c r="K2838" i="4"/>
  <c r="G2838" i="4"/>
  <c r="H2838" i="4"/>
  <c r="R2532" i="4"/>
  <c r="P2532" i="4"/>
  <c r="L2532" i="4"/>
  <c r="M2532" i="4"/>
  <c r="K2532" i="4"/>
  <c r="G2532" i="4"/>
  <c r="H2532" i="4"/>
  <c r="R2679" i="4"/>
  <c r="P2679" i="4"/>
  <c r="L2679" i="4"/>
  <c r="M2679" i="4"/>
  <c r="K2679" i="4"/>
  <c r="G2679" i="4"/>
  <c r="H2679" i="4"/>
  <c r="P3114" i="4"/>
  <c r="L3114" i="4"/>
  <c r="M3114" i="4"/>
  <c r="K3114" i="4"/>
  <c r="G3114" i="4"/>
  <c r="H3114" i="4"/>
  <c r="P3111" i="4"/>
  <c r="L3111" i="4"/>
  <c r="M3111" i="4"/>
  <c r="K3111" i="4"/>
  <c r="G3111" i="4"/>
  <c r="H3111" i="4"/>
  <c r="P3108" i="4"/>
  <c r="L3108" i="4"/>
  <c r="M3108" i="4"/>
  <c r="K3108" i="4"/>
  <c r="G3108" i="4"/>
  <c r="H3108" i="4"/>
  <c r="P3105" i="4"/>
  <c r="L3105" i="4"/>
  <c r="M3105" i="4"/>
  <c r="K3105" i="4"/>
  <c r="G3105" i="4"/>
  <c r="H3105" i="4"/>
  <c r="P3049" i="4"/>
  <c r="L3049" i="4"/>
  <c r="M3049" i="4"/>
  <c r="K3049" i="4"/>
  <c r="G3049" i="4"/>
  <c r="H3049" i="4"/>
  <c r="P2954" i="4"/>
  <c r="L2954" i="4"/>
  <c r="M2954" i="4"/>
  <c r="K2954" i="4"/>
  <c r="G2954" i="4"/>
  <c r="H2954" i="4"/>
  <c r="P2955" i="4"/>
  <c r="L2955" i="4"/>
  <c r="M2955" i="4"/>
  <c r="K2955" i="4"/>
  <c r="G2955" i="4"/>
  <c r="H2955" i="4"/>
  <c r="P3115" i="4"/>
  <c r="L3115" i="4"/>
  <c r="M3115" i="4"/>
  <c r="K3115" i="4"/>
  <c r="G3115" i="4"/>
  <c r="H3115" i="4"/>
  <c r="P3047" i="4"/>
  <c r="L3047" i="4"/>
  <c r="M3047" i="4"/>
  <c r="K3047" i="4"/>
  <c r="G3047" i="4"/>
  <c r="H3047" i="4"/>
  <c r="P3026" i="4"/>
  <c r="L3026" i="4"/>
  <c r="M3026" i="4"/>
  <c r="K3026" i="4"/>
  <c r="G3026" i="4"/>
  <c r="H3026" i="4"/>
  <c r="P3002" i="4"/>
  <c r="L3002" i="4"/>
  <c r="M3002" i="4"/>
  <c r="K3002" i="4"/>
  <c r="G3002" i="4"/>
  <c r="H3002" i="4"/>
  <c r="P3001" i="4"/>
  <c r="L3001" i="4"/>
  <c r="M3001" i="4"/>
  <c r="K3001" i="4"/>
  <c r="G3001" i="4"/>
  <c r="H3001" i="4"/>
  <c r="P3102" i="4"/>
  <c r="L3102" i="4"/>
  <c r="M3102" i="4"/>
  <c r="K3102" i="4"/>
  <c r="G3102" i="4"/>
  <c r="H3102" i="4"/>
  <c r="P3101" i="4"/>
  <c r="L3101" i="4"/>
  <c r="M3101" i="4"/>
  <c r="K3101" i="4"/>
  <c r="G3101" i="4"/>
  <c r="H3101" i="4"/>
  <c r="P3092" i="4"/>
  <c r="L3092" i="4"/>
  <c r="M3092" i="4"/>
  <c r="K3092" i="4"/>
  <c r="G3092" i="4"/>
  <c r="H3092" i="4"/>
  <c r="P3091" i="4"/>
  <c r="L3091" i="4"/>
  <c r="M3091" i="4"/>
  <c r="K3091" i="4"/>
  <c r="G3091" i="4"/>
  <c r="H3091" i="4"/>
  <c r="P3088" i="4"/>
  <c r="L3088" i="4"/>
  <c r="M3088" i="4"/>
  <c r="K3088" i="4"/>
  <c r="G3088" i="4"/>
  <c r="H3088" i="4"/>
  <c r="P3087" i="4"/>
  <c r="L3087" i="4"/>
  <c r="M3087" i="4"/>
  <c r="K3087" i="4"/>
  <c r="G3087" i="4"/>
  <c r="H3087" i="4"/>
  <c r="P3084" i="4"/>
  <c r="L3084" i="4"/>
  <c r="M3084" i="4"/>
  <c r="K3084" i="4"/>
  <c r="G3084" i="4"/>
  <c r="H3084" i="4"/>
  <c r="P3083" i="4"/>
  <c r="L3083" i="4"/>
  <c r="M3083" i="4"/>
  <c r="K3083" i="4"/>
  <c r="G3083" i="4"/>
  <c r="H3083" i="4"/>
  <c r="P3082" i="4"/>
  <c r="L3082" i="4"/>
  <c r="M3082" i="4"/>
  <c r="K3082" i="4"/>
  <c r="G3082" i="4"/>
  <c r="H3082" i="4"/>
  <c r="P3081" i="4"/>
  <c r="L3081" i="4"/>
  <c r="M3081" i="4"/>
  <c r="K3081" i="4"/>
  <c r="G3081" i="4"/>
  <c r="H3081" i="4"/>
  <c r="P3078" i="4"/>
  <c r="L3078" i="4"/>
  <c r="M3078" i="4"/>
  <c r="K3078" i="4"/>
  <c r="G3078" i="4"/>
  <c r="H3078" i="4"/>
  <c r="P3077" i="4"/>
  <c r="L3077" i="4"/>
  <c r="M3077" i="4"/>
  <c r="K3077" i="4"/>
  <c r="G3077" i="4"/>
  <c r="H3077" i="4"/>
  <c r="P3074" i="4"/>
  <c r="L3074" i="4"/>
  <c r="M3074" i="4"/>
  <c r="K3074" i="4"/>
  <c r="G3074" i="4"/>
  <c r="H3074" i="4"/>
  <c r="P3073" i="4"/>
  <c r="L3073" i="4"/>
  <c r="M3073" i="4"/>
  <c r="K3073" i="4"/>
  <c r="G3073" i="4"/>
  <c r="H3073" i="4"/>
  <c r="P3069" i="4"/>
  <c r="L3069" i="4"/>
  <c r="M3069" i="4"/>
  <c r="K3069" i="4"/>
  <c r="G3069" i="4"/>
  <c r="H3069" i="4"/>
  <c r="P3067" i="4"/>
  <c r="L3067" i="4"/>
  <c r="M3067" i="4"/>
  <c r="K3067" i="4"/>
  <c r="G3067" i="4"/>
  <c r="H3067" i="4"/>
  <c r="P3051" i="4"/>
  <c r="L3051" i="4"/>
  <c r="M3051" i="4"/>
  <c r="K3051" i="4"/>
  <c r="G3051" i="4"/>
  <c r="H3051" i="4"/>
  <c r="P3044" i="4"/>
  <c r="L3044" i="4"/>
  <c r="M3044" i="4"/>
  <c r="K3044" i="4"/>
  <c r="G3044" i="4"/>
  <c r="H3044" i="4"/>
  <c r="P3038" i="4"/>
  <c r="L3038" i="4"/>
  <c r="M3038" i="4"/>
  <c r="K3038" i="4"/>
  <c r="G3038" i="4"/>
  <c r="H3038" i="4"/>
  <c r="P3037" i="4"/>
  <c r="L3037" i="4"/>
  <c r="M3037" i="4"/>
  <c r="K3037" i="4"/>
  <c r="G3037" i="4"/>
  <c r="H3037" i="4"/>
  <c r="P3032" i="4"/>
  <c r="L3032" i="4"/>
  <c r="M3032" i="4"/>
  <c r="K3032" i="4"/>
  <c r="G3032" i="4"/>
  <c r="H3032" i="4"/>
  <c r="P3029" i="4"/>
  <c r="L3029" i="4"/>
  <c r="M3029" i="4"/>
  <c r="K3029" i="4"/>
  <c r="G3029" i="4"/>
  <c r="H3029" i="4"/>
  <c r="P3015" i="4"/>
  <c r="L3015" i="4"/>
  <c r="M3015" i="4"/>
  <c r="K3015" i="4"/>
  <c r="G3015" i="4"/>
  <c r="H3015" i="4"/>
  <c r="P3014" i="4"/>
  <c r="L3014" i="4"/>
  <c r="M3014" i="4"/>
  <c r="K3014" i="4"/>
  <c r="G3014" i="4"/>
  <c r="H3014" i="4"/>
  <c r="P3005" i="4"/>
  <c r="L3005" i="4"/>
  <c r="M3005" i="4"/>
  <c r="K3005" i="4"/>
  <c r="G3005" i="4"/>
  <c r="H3005" i="4"/>
  <c r="P3004" i="4"/>
  <c r="L3004" i="4"/>
  <c r="M3004" i="4"/>
  <c r="K3004" i="4"/>
  <c r="G3004" i="4"/>
  <c r="H3004" i="4"/>
  <c r="P2990" i="4"/>
  <c r="L2990" i="4"/>
  <c r="M2990" i="4"/>
  <c r="K2990" i="4"/>
  <c r="G2990" i="4"/>
  <c r="H2990" i="4"/>
  <c r="P2989" i="4"/>
  <c r="L2989" i="4"/>
  <c r="M2989" i="4"/>
  <c r="K2989" i="4"/>
  <c r="G2989" i="4"/>
  <c r="H2989" i="4"/>
  <c r="P2986" i="4"/>
  <c r="L2986" i="4"/>
  <c r="M2986" i="4"/>
  <c r="K2986" i="4"/>
  <c r="G2986" i="4"/>
  <c r="H2986" i="4"/>
  <c r="P2983" i="4"/>
  <c r="L2983" i="4"/>
  <c r="M2983" i="4"/>
  <c r="K2983" i="4"/>
  <c r="G2983" i="4"/>
  <c r="H2983" i="4"/>
  <c r="P2982" i="4"/>
  <c r="L2982" i="4"/>
  <c r="M2982" i="4"/>
  <c r="K2982" i="4"/>
  <c r="G2982" i="4"/>
  <c r="H2982" i="4"/>
  <c r="P2981" i="4"/>
  <c r="L2981" i="4"/>
  <c r="M2981" i="4"/>
  <c r="K2981" i="4"/>
  <c r="G2981" i="4"/>
  <c r="H2981" i="4"/>
  <c r="P2972" i="4"/>
  <c r="L2972" i="4"/>
  <c r="M2972" i="4"/>
  <c r="K2972" i="4"/>
  <c r="G2972" i="4"/>
  <c r="H2972" i="4"/>
  <c r="P2966" i="4"/>
  <c r="L2966" i="4"/>
  <c r="M2966" i="4"/>
  <c r="K2966" i="4"/>
  <c r="G2966" i="4"/>
  <c r="H2966" i="4"/>
  <c r="P2928" i="4"/>
  <c r="L2928" i="4"/>
  <c r="M2928" i="4"/>
  <c r="K2928" i="4"/>
  <c r="G2928" i="4"/>
  <c r="H2928" i="4"/>
  <c r="P1922" i="4"/>
  <c r="L1922" i="4"/>
  <c r="M1922" i="4"/>
  <c r="K1922" i="4"/>
  <c r="G1922" i="4"/>
  <c r="H1922" i="4"/>
  <c r="P2927" i="4"/>
  <c r="L2927" i="4"/>
  <c r="M2927" i="4"/>
  <c r="K2927" i="4"/>
  <c r="G2927" i="4"/>
  <c r="H2927" i="4"/>
  <c r="P2890" i="4"/>
  <c r="L2890" i="4"/>
  <c r="M2890" i="4"/>
  <c r="K2890" i="4"/>
  <c r="G2890" i="4"/>
  <c r="H2890" i="4"/>
  <c r="P2949" i="4"/>
  <c r="L2949" i="4"/>
  <c r="M2949" i="4"/>
  <c r="K2949" i="4"/>
  <c r="G2949" i="4"/>
  <c r="H2949" i="4"/>
  <c r="P2957" i="4"/>
  <c r="L2957" i="4"/>
  <c r="M2957" i="4"/>
  <c r="K2957" i="4"/>
  <c r="G2957" i="4"/>
  <c r="H2957" i="4"/>
  <c r="P2959" i="4"/>
  <c r="L2959" i="4"/>
  <c r="M2959" i="4"/>
  <c r="K2959" i="4"/>
  <c r="G2959" i="4"/>
  <c r="H2959" i="4"/>
  <c r="P3000" i="4"/>
  <c r="L3000" i="4"/>
  <c r="M3000" i="4"/>
  <c r="K3000" i="4"/>
  <c r="G3000" i="4"/>
  <c r="H3000" i="4"/>
  <c r="P2995" i="4"/>
  <c r="L2995" i="4"/>
  <c r="M2995" i="4"/>
  <c r="K2995" i="4"/>
  <c r="G2995" i="4"/>
  <c r="H2995" i="4"/>
  <c r="P2998" i="4"/>
  <c r="L2998" i="4"/>
  <c r="M2998" i="4"/>
  <c r="K2998" i="4"/>
  <c r="G2998" i="4"/>
  <c r="H2998" i="4"/>
  <c r="P2996" i="4"/>
  <c r="L2996" i="4"/>
  <c r="M2996" i="4"/>
  <c r="K2996" i="4"/>
  <c r="G2996" i="4"/>
  <c r="H2996" i="4"/>
  <c r="P2994" i="4"/>
  <c r="L2994" i="4"/>
  <c r="M2994" i="4"/>
  <c r="K2994" i="4"/>
  <c r="G2994" i="4"/>
  <c r="H2994" i="4"/>
  <c r="P2999" i="4"/>
  <c r="L2999" i="4"/>
  <c r="M2999" i="4"/>
  <c r="K2999" i="4"/>
  <c r="G2999" i="4"/>
  <c r="H2999" i="4"/>
  <c r="P2740" i="4"/>
  <c r="L2740" i="4"/>
  <c r="M2740" i="4"/>
  <c r="K2740" i="4"/>
  <c r="G2740" i="4"/>
  <c r="H2740" i="4"/>
  <c r="P2727" i="4"/>
  <c r="L2727" i="4"/>
  <c r="M2727" i="4"/>
  <c r="K2727" i="4"/>
  <c r="G2727" i="4"/>
  <c r="H2727" i="4"/>
  <c r="P2965" i="4"/>
  <c r="L2965" i="4"/>
  <c r="M2965" i="4"/>
  <c r="K2965" i="4"/>
  <c r="G2965" i="4"/>
  <c r="H2965" i="4"/>
  <c r="P2963" i="4"/>
  <c r="L2963" i="4"/>
  <c r="M2963" i="4"/>
  <c r="K2963" i="4"/>
  <c r="G2963" i="4"/>
  <c r="H2963" i="4"/>
  <c r="P2961" i="4"/>
  <c r="L2961" i="4"/>
  <c r="M2961" i="4"/>
  <c r="K2961" i="4"/>
  <c r="G2961" i="4"/>
  <c r="H2961" i="4"/>
  <c r="G2997" i="4"/>
  <c r="H2997" i="4"/>
  <c r="K2997" i="4"/>
  <c r="L2997" i="4"/>
  <c r="M2997" i="4"/>
  <c r="P2997" i="4"/>
  <c r="P913" i="4"/>
  <c r="L913" i="4"/>
  <c r="M913" i="4"/>
  <c r="K913" i="4"/>
  <c r="G913" i="4"/>
  <c r="H913" i="4"/>
  <c r="P912" i="4"/>
  <c r="L912" i="4"/>
  <c r="M912" i="4"/>
  <c r="K912" i="4"/>
  <c r="G912" i="4"/>
  <c r="H912" i="4"/>
  <c r="P878" i="4"/>
  <c r="L878" i="4"/>
  <c r="M878" i="4"/>
  <c r="K878" i="4"/>
  <c r="G878" i="4"/>
  <c r="H878" i="4"/>
  <c r="P877" i="4"/>
  <c r="L877" i="4"/>
  <c r="M877" i="4"/>
  <c r="K877" i="4"/>
  <c r="G877" i="4"/>
  <c r="H877" i="4"/>
  <c r="P2943" i="4"/>
  <c r="L2943" i="4"/>
  <c r="M2943" i="4"/>
  <c r="K2943" i="4"/>
  <c r="G2943" i="4"/>
  <c r="H2943" i="4"/>
  <c r="P2946" i="4"/>
  <c r="L2946" i="4"/>
  <c r="M2946" i="4"/>
  <c r="K2946" i="4"/>
  <c r="G2946" i="4"/>
  <c r="H2946" i="4"/>
  <c r="P2945" i="4"/>
  <c r="L2945" i="4"/>
  <c r="M2945" i="4"/>
  <c r="K2945" i="4"/>
  <c r="G2945" i="4"/>
  <c r="H2945" i="4"/>
  <c r="P2944" i="4"/>
  <c r="L2944" i="4"/>
  <c r="M2944" i="4"/>
  <c r="K2944" i="4"/>
  <c r="G2944" i="4"/>
  <c r="H2944" i="4"/>
  <c r="P2910" i="4"/>
  <c r="L2910" i="4"/>
  <c r="M2910" i="4"/>
  <c r="K2910" i="4"/>
  <c r="G2910" i="4"/>
  <c r="H2910" i="4"/>
  <c r="P2919" i="4"/>
  <c r="L2919" i="4"/>
  <c r="M2919" i="4"/>
  <c r="K2919" i="4"/>
  <c r="G2919" i="4"/>
  <c r="H2919" i="4"/>
  <c r="P2918" i="4"/>
  <c r="L2918" i="4"/>
  <c r="M2918" i="4"/>
  <c r="K2918" i="4"/>
  <c r="G2918" i="4"/>
  <c r="H2918" i="4"/>
  <c r="G2374" i="4"/>
  <c r="H2374" i="4"/>
  <c r="K2374" i="4"/>
  <c r="L2374" i="4"/>
  <c r="M2374" i="4"/>
  <c r="P2374" i="4"/>
  <c r="G2193" i="4"/>
  <c r="H2193" i="4"/>
  <c r="K2193" i="4"/>
  <c r="L2193" i="4"/>
  <c r="M2193" i="4"/>
  <c r="P2193" i="4"/>
  <c r="G1840" i="4"/>
  <c r="H1840" i="4"/>
  <c r="K1840" i="4"/>
  <c r="L1840" i="4"/>
  <c r="M1840" i="4"/>
  <c r="P1840" i="4"/>
  <c r="G2417" i="4"/>
  <c r="H2417" i="4"/>
  <c r="K2417" i="4"/>
  <c r="L2417" i="4"/>
  <c r="M2417" i="4"/>
  <c r="P2417" i="4"/>
  <c r="P1716" i="4"/>
  <c r="L1716" i="4"/>
  <c r="M1716" i="4"/>
  <c r="K1716" i="4"/>
  <c r="G1716" i="4"/>
  <c r="H1716" i="4"/>
  <c r="P1812" i="4"/>
  <c r="L1812" i="4"/>
  <c r="M1812" i="4"/>
  <c r="K1812" i="4"/>
  <c r="G1812" i="4"/>
  <c r="H1812" i="4"/>
  <c r="P2942" i="4"/>
  <c r="L2942" i="4"/>
  <c r="M2942" i="4"/>
  <c r="K2942" i="4"/>
  <c r="G2942" i="4"/>
  <c r="H2942" i="4"/>
  <c r="P909" i="4"/>
  <c r="L909" i="4"/>
  <c r="M909" i="4"/>
  <c r="K909" i="4"/>
  <c r="G909" i="4"/>
  <c r="H909" i="4"/>
  <c r="P2916" i="4"/>
  <c r="L2916" i="4"/>
  <c r="M2916" i="4"/>
  <c r="K2916" i="4"/>
  <c r="G2916" i="4"/>
  <c r="H2916" i="4"/>
  <c r="P2106" i="4"/>
  <c r="L2106" i="4"/>
  <c r="M2106" i="4"/>
  <c r="K2106" i="4"/>
  <c r="G2106" i="4"/>
  <c r="H2106" i="4"/>
  <c r="P2101" i="4"/>
  <c r="L2101" i="4"/>
  <c r="M2101" i="4"/>
  <c r="K2101" i="4"/>
  <c r="G2101" i="4"/>
  <c r="H2101" i="4"/>
  <c r="P2952" i="4"/>
  <c r="L2952" i="4"/>
  <c r="M2952" i="4"/>
  <c r="K2952" i="4"/>
  <c r="G2952" i="4"/>
  <c r="H2952" i="4"/>
  <c r="P2953" i="4"/>
  <c r="L2953" i="4"/>
  <c r="M2953" i="4"/>
  <c r="K2953" i="4"/>
  <c r="G2953" i="4"/>
  <c r="H2953" i="4"/>
  <c r="P1794" i="4"/>
  <c r="L1794" i="4"/>
  <c r="M1794" i="4"/>
  <c r="K1794" i="4"/>
  <c r="G1794" i="4"/>
  <c r="H1794" i="4"/>
  <c r="P2951" i="4"/>
  <c r="L2951" i="4"/>
  <c r="M2951" i="4"/>
  <c r="K2951" i="4"/>
  <c r="G2951" i="4"/>
  <c r="H2951" i="4"/>
  <c r="P937" i="4"/>
  <c r="L937" i="4"/>
  <c r="M937" i="4"/>
  <c r="K937" i="4"/>
  <c r="G937" i="4"/>
  <c r="H937" i="4"/>
  <c r="R1703" i="4"/>
  <c r="P1703" i="4"/>
  <c r="L1703" i="4"/>
  <c r="M1703" i="4"/>
  <c r="K1703" i="4"/>
  <c r="G1703" i="4"/>
  <c r="H1703" i="4"/>
  <c r="R711" i="4"/>
  <c r="P711" i="4"/>
  <c r="L711" i="4"/>
  <c r="M711" i="4"/>
  <c r="K711" i="4"/>
  <c r="G711" i="4"/>
  <c r="H711" i="4"/>
  <c r="R709" i="4"/>
  <c r="P709" i="4"/>
  <c r="L709" i="4"/>
  <c r="M709" i="4"/>
  <c r="K709" i="4"/>
  <c r="G709" i="4"/>
  <c r="H709" i="4"/>
  <c r="R706" i="4"/>
  <c r="P706" i="4"/>
  <c r="L706" i="4"/>
  <c r="M706" i="4"/>
  <c r="K706" i="4"/>
  <c r="G706" i="4"/>
  <c r="H706" i="4"/>
  <c r="L1566" i="4"/>
  <c r="M1566" i="4"/>
  <c r="K1566" i="4"/>
  <c r="G1566" i="4"/>
  <c r="H1566" i="4"/>
  <c r="P1026" i="4"/>
  <c r="L1026" i="4"/>
  <c r="M1026" i="4"/>
  <c r="K1026" i="4"/>
  <c r="G1026" i="4"/>
  <c r="H1026" i="4"/>
  <c r="R702" i="4"/>
  <c r="P702" i="4"/>
  <c r="L702" i="4"/>
  <c r="M702" i="4"/>
  <c r="K702" i="4"/>
  <c r="G702" i="4"/>
  <c r="H702" i="4"/>
  <c r="R524" i="4"/>
  <c r="P524" i="4"/>
  <c r="L524" i="4"/>
  <c r="M524" i="4"/>
  <c r="K524" i="4"/>
  <c r="G524" i="4"/>
  <c r="H524" i="4"/>
  <c r="R727" i="4"/>
  <c r="P727" i="4"/>
  <c r="L727" i="4"/>
  <c r="M727" i="4"/>
  <c r="K727" i="4"/>
  <c r="G727" i="4"/>
  <c r="H727" i="4"/>
  <c r="P1669" i="4"/>
  <c r="L1669" i="4"/>
  <c r="M1669" i="4"/>
  <c r="K1669" i="4"/>
  <c r="G1669" i="4"/>
  <c r="H1669" i="4"/>
  <c r="P1711" i="4"/>
  <c r="L1711" i="4"/>
  <c r="M1711" i="4"/>
  <c r="K1711" i="4"/>
  <c r="G1711" i="4"/>
  <c r="H1711" i="4"/>
  <c r="R1728" i="4"/>
  <c r="P1728" i="4"/>
  <c r="L1728" i="4"/>
  <c r="M1728" i="4"/>
  <c r="K1728" i="4"/>
  <c r="G1728" i="4"/>
  <c r="H1728" i="4"/>
  <c r="P2314" i="4"/>
  <c r="L2314" i="4"/>
  <c r="M2314" i="4"/>
  <c r="K2314" i="4"/>
  <c r="G2314" i="4"/>
  <c r="H2314" i="4"/>
  <c r="P2930" i="4"/>
  <c r="L2930" i="4"/>
  <c r="M2930" i="4"/>
  <c r="K2930" i="4"/>
  <c r="G2930" i="4"/>
  <c r="H2930" i="4"/>
  <c r="P2940" i="4"/>
  <c r="L2940" i="4"/>
  <c r="M2940" i="4"/>
  <c r="K2940" i="4"/>
  <c r="G2940" i="4"/>
  <c r="H2940" i="4"/>
  <c r="P2912" i="4"/>
  <c r="L2912" i="4"/>
  <c r="M2912" i="4"/>
  <c r="K2912" i="4"/>
  <c r="G2912" i="4"/>
  <c r="H2912" i="4"/>
  <c r="P2934" i="4"/>
  <c r="L2934" i="4"/>
  <c r="M2934" i="4"/>
  <c r="K2934" i="4"/>
  <c r="G2934" i="4"/>
  <c r="H2934" i="4"/>
  <c r="P2830" i="4"/>
  <c r="L2830" i="4"/>
  <c r="M2830" i="4"/>
  <c r="K2830" i="4"/>
  <c r="G2830" i="4"/>
  <c r="H2830" i="4"/>
  <c r="P2836" i="4"/>
  <c r="L2836" i="4"/>
  <c r="M2836" i="4"/>
  <c r="K2836" i="4"/>
  <c r="G2836" i="4"/>
  <c r="H2836" i="4"/>
  <c r="P2834" i="4"/>
  <c r="L2834" i="4"/>
  <c r="M2834" i="4"/>
  <c r="K2834" i="4"/>
  <c r="G2834" i="4"/>
  <c r="H2834" i="4"/>
  <c r="P2827" i="4"/>
  <c r="L2827" i="4"/>
  <c r="M2827" i="4"/>
  <c r="K2827" i="4"/>
  <c r="G2827" i="4"/>
  <c r="H2827" i="4"/>
  <c r="P2832" i="4"/>
  <c r="L2832" i="4"/>
  <c r="M2832" i="4"/>
  <c r="K2832" i="4"/>
  <c r="G2832" i="4"/>
  <c r="H2832" i="4"/>
  <c r="P2825" i="4"/>
  <c r="L2825" i="4"/>
  <c r="M2825" i="4"/>
  <c r="K2825" i="4"/>
  <c r="G2825" i="4"/>
  <c r="H2825" i="4"/>
  <c r="P2822" i="4"/>
  <c r="L2822" i="4"/>
  <c r="M2822" i="4"/>
  <c r="K2822" i="4"/>
  <c r="G2822" i="4"/>
  <c r="H2822" i="4"/>
  <c r="P2797" i="4"/>
  <c r="L2797" i="4"/>
  <c r="M2797" i="4"/>
  <c r="K2797" i="4"/>
  <c r="G2797" i="4"/>
  <c r="H2797" i="4"/>
  <c r="P2798" i="4"/>
  <c r="L2798" i="4"/>
  <c r="M2798" i="4"/>
  <c r="K2798" i="4"/>
  <c r="G2798" i="4"/>
  <c r="H2798" i="4"/>
  <c r="P1768" i="4"/>
  <c r="L1768" i="4"/>
  <c r="M1768" i="4"/>
  <c r="K1768" i="4"/>
  <c r="G1768" i="4"/>
  <c r="H1768" i="4"/>
  <c r="P2498" i="4"/>
  <c r="L2498" i="4"/>
  <c r="M2498" i="4"/>
  <c r="K2498" i="4"/>
  <c r="G2498" i="4"/>
  <c r="H2498" i="4"/>
  <c r="P2501" i="4"/>
  <c r="L2501" i="4"/>
  <c r="M2501" i="4"/>
  <c r="K2501" i="4"/>
  <c r="G2501" i="4"/>
  <c r="H2501" i="4"/>
  <c r="P2911" i="4"/>
  <c r="L2911" i="4"/>
  <c r="M2911" i="4"/>
  <c r="K2911" i="4"/>
  <c r="G2911" i="4"/>
  <c r="H2911" i="4"/>
  <c r="P1445" i="4"/>
  <c r="L1445" i="4"/>
  <c r="M1445" i="4"/>
  <c r="K1445" i="4"/>
  <c r="G1445" i="4"/>
  <c r="H1445" i="4"/>
  <c r="P1473" i="4"/>
  <c r="L1473" i="4"/>
  <c r="M1473" i="4"/>
  <c r="K1473" i="4"/>
  <c r="G1473" i="4"/>
  <c r="H1473" i="4"/>
  <c r="P1753" i="4"/>
  <c r="L1753" i="4"/>
  <c r="M1753" i="4"/>
  <c r="K1753" i="4"/>
  <c r="G1753" i="4"/>
  <c r="H1753" i="4"/>
  <c r="P1944" i="4"/>
  <c r="L1944" i="4"/>
  <c r="M1944" i="4"/>
  <c r="K1944" i="4"/>
  <c r="G1944" i="4"/>
  <c r="H1944" i="4"/>
  <c r="P1764" i="4"/>
  <c r="L1764" i="4"/>
  <c r="M1764" i="4"/>
  <c r="K1764" i="4"/>
  <c r="G1764" i="4"/>
  <c r="H1764" i="4"/>
  <c r="P936" i="4"/>
  <c r="L936" i="4"/>
  <c r="M936" i="4"/>
  <c r="K936" i="4"/>
  <c r="G936" i="4"/>
  <c r="H936" i="4"/>
  <c r="P761" i="4"/>
  <c r="L761" i="4"/>
  <c r="M761" i="4"/>
  <c r="K761" i="4"/>
  <c r="G761" i="4"/>
  <c r="H761" i="4"/>
  <c r="P563" i="4"/>
  <c r="L563" i="4"/>
  <c r="M563" i="4"/>
  <c r="K563" i="4"/>
  <c r="G563" i="4"/>
  <c r="H563" i="4"/>
  <c r="P561" i="4"/>
  <c r="L561" i="4"/>
  <c r="M561" i="4"/>
  <c r="K561" i="4"/>
  <c r="G561" i="4"/>
  <c r="H561" i="4"/>
  <c r="P1114" i="4"/>
  <c r="L1114" i="4"/>
  <c r="M1114" i="4"/>
  <c r="K1114" i="4"/>
  <c r="G1114" i="4"/>
  <c r="H1114" i="4"/>
  <c r="P1031" i="4"/>
  <c r="G1031" i="4"/>
  <c r="H1031" i="4"/>
  <c r="P2494" i="4"/>
  <c r="L2494" i="4"/>
  <c r="M2494" i="4"/>
  <c r="K2494" i="4"/>
  <c r="G2494" i="4"/>
  <c r="H2494" i="4"/>
  <c r="P542" i="4"/>
  <c r="L542" i="4"/>
  <c r="M542" i="4"/>
  <c r="K542" i="4"/>
  <c r="G542" i="4"/>
  <c r="H542" i="4"/>
  <c r="P1702" i="4"/>
  <c r="L1702" i="4"/>
  <c r="M1702" i="4"/>
  <c r="K1702" i="4"/>
  <c r="G1702" i="4"/>
  <c r="H1702" i="4"/>
  <c r="P544" i="4"/>
  <c r="L544" i="4"/>
  <c r="M544" i="4"/>
  <c r="K544" i="4"/>
  <c r="G544" i="4"/>
  <c r="H544" i="4"/>
  <c r="P2492" i="4"/>
  <c r="L2492" i="4"/>
  <c r="M2492" i="4"/>
  <c r="K2492" i="4"/>
  <c r="G2492" i="4"/>
  <c r="H2492" i="4"/>
  <c r="P2490" i="4"/>
  <c r="L2490" i="4"/>
  <c r="M2490" i="4"/>
  <c r="K2490" i="4"/>
  <c r="G2490" i="4"/>
  <c r="H2490" i="4"/>
  <c r="P2252" i="4"/>
  <c r="L2252" i="4"/>
  <c r="M2252" i="4"/>
  <c r="K2252" i="4"/>
  <c r="G2252" i="4"/>
  <c r="H2252" i="4"/>
  <c r="P1727" i="4"/>
  <c r="L1727" i="4"/>
  <c r="M1727" i="4"/>
  <c r="K1727" i="4"/>
  <c r="G1727" i="4"/>
  <c r="H1727" i="4"/>
  <c r="P2887" i="4"/>
  <c r="L2887" i="4"/>
  <c r="M2887" i="4"/>
  <c r="K2887" i="4"/>
  <c r="G2887" i="4"/>
  <c r="H2887" i="4"/>
  <c r="P1371" i="4"/>
  <c r="L1371" i="4"/>
  <c r="M1371" i="4"/>
  <c r="K1371" i="4"/>
  <c r="G1371" i="4"/>
  <c r="H1371" i="4"/>
  <c r="P1381" i="4"/>
  <c r="L1381" i="4"/>
  <c r="M1381" i="4"/>
  <c r="K1381" i="4"/>
  <c r="G1381" i="4"/>
  <c r="H1381" i="4"/>
  <c r="P2886" i="4"/>
  <c r="L2886" i="4"/>
  <c r="M2886" i="4"/>
  <c r="K2886" i="4"/>
  <c r="G2886" i="4"/>
  <c r="H2886" i="4"/>
  <c r="P2885" i="4"/>
  <c r="L2885" i="4"/>
  <c r="M2885" i="4"/>
  <c r="K2885" i="4"/>
  <c r="G2885" i="4"/>
  <c r="H2885" i="4"/>
  <c r="P722" i="4"/>
  <c r="L722" i="4"/>
  <c r="M722" i="4"/>
  <c r="K722" i="4"/>
  <c r="G722" i="4"/>
  <c r="H722" i="4"/>
  <c r="P2884" i="4"/>
  <c r="L2884" i="4"/>
  <c r="M2884" i="4"/>
  <c r="K2884" i="4"/>
  <c r="G2884" i="4"/>
  <c r="H2884" i="4"/>
  <c r="P2881" i="4"/>
  <c r="L2881" i="4"/>
  <c r="M2881" i="4"/>
  <c r="K2881" i="4"/>
  <c r="G2881" i="4"/>
  <c r="H2881" i="4"/>
  <c r="P2880" i="4"/>
  <c r="L2880" i="4"/>
  <c r="M2880" i="4"/>
  <c r="K2880" i="4"/>
  <c r="G2880" i="4"/>
  <c r="H2880" i="4"/>
  <c r="P2875" i="4"/>
  <c r="L2875" i="4"/>
  <c r="M2875" i="4"/>
  <c r="K2875" i="4"/>
  <c r="G2875" i="4"/>
  <c r="H2875" i="4"/>
  <c r="P2876" i="4"/>
  <c r="L2876" i="4"/>
  <c r="M2876" i="4"/>
  <c r="K2876" i="4"/>
  <c r="G2876" i="4"/>
  <c r="H2876" i="4"/>
  <c r="P2877" i="4"/>
  <c r="L2877" i="4"/>
  <c r="M2877" i="4"/>
  <c r="K2877" i="4"/>
  <c r="G2877" i="4"/>
  <c r="H2877" i="4"/>
  <c r="P1167" i="4"/>
  <c r="L1167" i="4"/>
  <c r="M1167" i="4"/>
  <c r="K1167" i="4"/>
  <c r="G1167" i="4"/>
  <c r="H1167" i="4"/>
  <c r="P2878" i="4"/>
  <c r="L2878" i="4"/>
  <c r="M2878" i="4"/>
  <c r="K2878" i="4"/>
  <c r="G2878" i="4"/>
  <c r="H2878" i="4"/>
  <c r="P982" i="4"/>
  <c r="L982" i="4"/>
  <c r="M982" i="4"/>
  <c r="K982" i="4"/>
  <c r="G982" i="4"/>
  <c r="H982" i="4"/>
  <c r="P988" i="4"/>
  <c r="L988" i="4"/>
  <c r="M988" i="4"/>
  <c r="K988" i="4"/>
  <c r="G988" i="4"/>
  <c r="H988" i="4"/>
  <c r="P695" i="4"/>
  <c r="L695" i="4"/>
  <c r="M695" i="4"/>
  <c r="K695" i="4"/>
  <c r="G695" i="4"/>
  <c r="H695" i="4"/>
  <c r="P1086" i="4"/>
  <c r="L1086" i="4"/>
  <c r="M1086" i="4"/>
  <c r="K1086" i="4"/>
  <c r="G1086" i="4"/>
  <c r="H1086" i="4"/>
  <c r="P690" i="4"/>
  <c r="L690" i="4"/>
  <c r="M690" i="4"/>
  <c r="K690" i="4"/>
  <c r="G690" i="4"/>
  <c r="H690" i="4"/>
  <c r="R1340" i="4"/>
  <c r="P1340" i="4"/>
  <c r="L1340" i="4"/>
  <c r="M1340" i="4"/>
  <c r="K1340" i="4"/>
  <c r="G1340" i="4"/>
  <c r="H1340" i="4"/>
  <c r="P678" i="4"/>
  <c r="L678" i="4"/>
  <c r="M678" i="4"/>
  <c r="K678" i="4"/>
  <c r="G678" i="4"/>
  <c r="H678" i="4"/>
  <c r="P681" i="4"/>
  <c r="L681" i="4"/>
  <c r="M681" i="4"/>
  <c r="K681" i="4"/>
  <c r="G681" i="4"/>
  <c r="H681" i="4"/>
  <c r="R687" i="4"/>
  <c r="P687" i="4"/>
  <c r="L687" i="4"/>
  <c r="M687" i="4"/>
  <c r="K687" i="4"/>
  <c r="G687" i="4"/>
  <c r="H687" i="4"/>
  <c r="R684" i="4"/>
  <c r="P684" i="4"/>
  <c r="L684" i="4"/>
  <c r="M684" i="4"/>
  <c r="K684" i="4"/>
  <c r="G684" i="4"/>
  <c r="H684" i="4"/>
  <c r="R676" i="4"/>
  <c r="P676" i="4"/>
  <c r="L676" i="4"/>
  <c r="M676" i="4"/>
  <c r="K676" i="4"/>
  <c r="G676" i="4"/>
  <c r="H676" i="4"/>
  <c r="P657" i="4"/>
  <c r="L657" i="4"/>
  <c r="M657" i="4"/>
  <c r="K657" i="4"/>
  <c r="G657" i="4"/>
  <c r="H657" i="4"/>
  <c r="P653" i="4"/>
  <c r="L653" i="4"/>
  <c r="M653" i="4"/>
  <c r="K653" i="4"/>
  <c r="G653" i="4"/>
  <c r="H653" i="4"/>
  <c r="P651" i="4"/>
  <c r="L651" i="4"/>
  <c r="M651" i="4"/>
  <c r="K651" i="4"/>
  <c r="G651" i="4"/>
  <c r="H651" i="4"/>
  <c r="P649" i="4"/>
  <c r="L649" i="4"/>
  <c r="M649" i="4"/>
  <c r="K649" i="4"/>
  <c r="G649" i="4"/>
  <c r="H649" i="4"/>
  <c r="P667" i="4"/>
  <c r="L667" i="4"/>
  <c r="M667" i="4"/>
  <c r="K667" i="4"/>
  <c r="G667" i="4"/>
  <c r="H667" i="4"/>
  <c r="P673" i="4"/>
  <c r="L673" i="4"/>
  <c r="M673" i="4"/>
  <c r="K673" i="4"/>
  <c r="G673" i="4"/>
  <c r="H673" i="4"/>
  <c r="P662" i="4"/>
  <c r="L662" i="4"/>
  <c r="M662" i="4"/>
  <c r="K662" i="4"/>
  <c r="G662" i="4"/>
  <c r="H662" i="4"/>
  <c r="P664" i="4"/>
  <c r="L664" i="4"/>
  <c r="M664" i="4"/>
  <c r="K664" i="4"/>
  <c r="G664" i="4"/>
  <c r="H664" i="4"/>
  <c r="P660" i="4"/>
  <c r="L660" i="4"/>
  <c r="M660" i="4"/>
  <c r="K660" i="4"/>
  <c r="G660" i="4"/>
  <c r="H660" i="4"/>
  <c r="P644" i="4"/>
  <c r="L644" i="4"/>
  <c r="M644" i="4"/>
  <c r="K644" i="4"/>
  <c r="G644" i="4"/>
  <c r="H644" i="4"/>
  <c r="P3315" i="4"/>
  <c r="L3315" i="4"/>
  <c r="M3315" i="4"/>
  <c r="K3315" i="4"/>
  <c r="G3315" i="4"/>
  <c r="H3315" i="4"/>
  <c r="P3326" i="4"/>
  <c r="L3326" i="4"/>
  <c r="M3326" i="4"/>
  <c r="K3326" i="4"/>
  <c r="G3326" i="4"/>
  <c r="H3326" i="4"/>
  <c r="P3291" i="4"/>
  <c r="L3291" i="4"/>
  <c r="M3291" i="4"/>
  <c r="K3291" i="4"/>
  <c r="G3291" i="4"/>
  <c r="H3291" i="4"/>
  <c r="P3305" i="4"/>
  <c r="L3305" i="4"/>
  <c r="M3305" i="4"/>
  <c r="K3305" i="4"/>
  <c r="G3305" i="4"/>
  <c r="H3305" i="4"/>
  <c r="P3304" i="4"/>
  <c r="L3304" i="4"/>
  <c r="M3304" i="4"/>
  <c r="K3304" i="4"/>
  <c r="G3304" i="4"/>
  <c r="H3304" i="4"/>
  <c r="P1697" i="4"/>
  <c r="L1697" i="4"/>
  <c r="M1697" i="4"/>
  <c r="K1697" i="4"/>
  <c r="G1697" i="4"/>
  <c r="H1697" i="4"/>
  <c r="P670" i="4"/>
  <c r="L670" i="4"/>
  <c r="M670" i="4"/>
  <c r="K670" i="4"/>
  <c r="G670" i="4"/>
  <c r="H670" i="4"/>
  <c r="P647" i="4"/>
  <c r="L647" i="4"/>
  <c r="M647" i="4"/>
  <c r="K647" i="4"/>
  <c r="G647" i="4"/>
  <c r="H647" i="4"/>
  <c r="P642" i="4"/>
  <c r="L642" i="4"/>
  <c r="M642" i="4"/>
  <c r="K642" i="4"/>
  <c r="G642" i="4"/>
  <c r="H642" i="4"/>
  <c r="P1883" i="4"/>
  <c r="L1883" i="4"/>
  <c r="M1883" i="4"/>
  <c r="K1883" i="4"/>
  <c r="G1883" i="4"/>
  <c r="H1883" i="4"/>
  <c r="P1148" i="4"/>
  <c r="L1148" i="4"/>
  <c r="M1148" i="4"/>
  <c r="K1148" i="4"/>
  <c r="G1148" i="4"/>
  <c r="H1148" i="4"/>
  <c r="P1874" i="4"/>
  <c r="L1874" i="4"/>
  <c r="M1874" i="4"/>
  <c r="K1874" i="4"/>
  <c r="G1874" i="4"/>
  <c r="H1874" i="4"/>
  <c r="P1892" i="4"/>
  <c r="L1892" i="4"/>
  <c r="M1892" i="4"/>
  <c r="K1892" i="4"/>
  <c r="G1892" i="4"/>
  <c r="H1892" i="4"/>
  <c r="P1000" i="4"/>
  <c r="L1000" i="4"/>
  <c r="M1000" i="4"/>
  <c r="K1000" i="4"/>
  <c r="G1000" i="4"/>
  <c r="H1000" i="4"/>
  <c r="P631" i="4"/>
  <c r="L631" i="4"/>
  <c r="M631" i="4"/>
  <c r="K631" i="4"/>
  <c r="G631" i="4"/>
  <c r="H631" i="4"/>
  <c r="P2882" i="4"/>
  <c r="L2882" i="4"/>
  <c r="M2882" i="4"/>
  <c r="K2882" i="4"/>
  <c r="G2882" i="4"/>
  <c r="H2882" i="4"/>
  <c r="P2879" i="4"/>
  <c r="L2879" i="4"/>
  <c r="M2879" i="4"/>
  <c r="K2879" i="4"/>
  <c r="G2879" i="4"/>
  <c r="H2879" i="4"/>
  <c r="P1902" i="4"/>
  <c r="L1902" i="4"/>
  <c r="M1902" i="4"/>
  <c r="K1902" i="4"/>
  <c r="G1902" i="4"/>
  <c r="H1902" i="4"/>
  <c r="P1142" i="4"/>
  <c r="L1142" i="4"/>
  <c r="M1142" i="4"/>
  <c r="K1142" i="4"/>
  <c r="G1142" i="4"/>
  <c r="H1142" i="4"/>
  <c r="P903" i="4"/>
  <c r="L903" i="4"/>
  <c r="M903" i="4"/>
  <c r="K903" i="4"/>
  <c r="G903" i="4"/>
  <c r="H903" i="4"/>
  <c r="P2883" i="4"/>
  <c r="L2883" i="4"/>
  <c r="M2883" i="4"/>
  <c r="K2883" i="4"/>
  <c r="G2883" i="4"/>
  <c r="H2883" i="4"/>
  <c r="P898" i="4"/>
  <c r="L898" i="4"/>
  <c r="M898" i="4"/>
  <c r="K898" i="4"/>
  <c r="G898" i="4"/>
  <c r="H898" i="4"/>
  <c r="P893" i="4"/>
  <c r="L893" i="4"/>
  <c r="M893" i="4"/>
  <c r="K893" i="4"/>
  <c r="G893" i="4"/>
  <c r="H893" i="4"/>
  <c r="P1100" i="4"/>
  <c r="L1100" i="4"/>
  <c r="M1100" i="4"/>
  <c r="K1100" i="4"/>
  <c r="G1100" i="4"/>
  <c r="H1100" i="4"/>
  <c r="P1175" i="4"/>
  <c r="L1175" i="4"/>
  <c r="M1175" i="4"/>
  <c r="K1175" i="4"/>
  <c r="G1175" i="4"/>
  <c r="H1175" i="4"/>
  <c r="P1107" i="4"/>
  <c r="L1107" i="4"/>
  <c r="M1107" i="4"/>
  <c r="K1107" i="4"/>
  <c r="G1107" i="4"/>
  <c r="H1107" i="4"/>
  <c r="P1099" i="4"/>
  <c r="L1099" i="4"/>
  <c r="M1099" i="4"/>
  <c r="K1099" i="4"/>
  <c r="G1099" i="4"/>
  <c r="H1099" i="4"/>
  <c r="R1605" i="4"/>
  <c r="P1605" i="4"/>
  <c r="L1605" i="4"/>
  <c r="M1605" i="4"/>
  <c r="K1605" i="4"/>
  <c r="G1605" i="4"/>
  <c r="H1605" i="4"/>
  <c r="P619" i="4"/>
  <c r="L619" i="4"/>
  <c r="M619" i="4"/>
  <c r="K619" i="4"/>
  <c r="G619" i="4"/>
  <c r="H619" i="4"/>
  <c r="P612" i="4"/>
  <c r="L612" i="4"/>
  <c r="M612" i="4"/>
  <c r="K612" i="4"/>
  <c r="G612" i="4"/>
  <c r="H612" i="4"/>
  <c r="P624" i="4"/>
  <c r="L624" i="4"/>
  <c r="M624" i="4"/>
  <c r="K624" i="4"/>
  <c r="G624" i="4"/>
  <c r="H624" i="4"/>
  <c r="P604" i="4"/>
  <c r="L604" i="4"/>
  <c r="M604" i="4"/>
  <c r="K604" i="4"/>
  <c r="G604" i="4"/>
  <c r="H604" i="4"/>
  <c r="P887" i="4"/>
  <c r="L887" i="4"/>
  <c r="M887" i="4"/>
  <c r="K887" i="4"/>
  <c r="G887" i="4"/>
  <c r="H887" i="4"/>
  <c r="P1151" i="4"/>
  <c r="L1151" i="4"/>
  <c r="M1151" i="4"/>
  <c r="K1151" i="4"/>
  <c r="G1151" i="4"/>
  <c r="H1151" i="4"/>
  <c r="P602" i="4"/>
  <c r="L602" i="4"/>
  <c r="M602" i="4"/>
  <c r="K602" i="4"/>
  <c r="G602" i="4"/>
  <c r="H602" i="4"/>
  <c r="P1016" i="4"/>
  <c r="L1016" i="4"/>
  <c r="M1016" i="4"/>
  <c r="K1016" i="4"/>
  <c r="G1016" i="4"/>
  <c r="H1016" i="4"/>
  <c r="P597" i="4"/>
  <c r="L597" i="4"/>
  <c r="M597" i="4"/>
  <c r="K597" i="4"/>
  <c r="G597" i="4"/>
  <c r="H597" i="4"/>
  <c r="P1022" i="4"/>
  <c r="L1022" i="4"/>
  <c r="M1022" i="4"/>
  <c r="K1022" i="4"/>
  <c r="G1022" i="4"/>
  <c r="H1022" i="4"/>
  <c r="P1015" i="4"/>
  <c r="L1015" i="4"/>
  <c r="M1015" i="4"/>
  <c r="K1015" i="4"/>
  <c r="G1015" i="4"/>
  <c r="H1015" i="4"/>
  <c r="P1901" i="4"/>
  <c r="L1901" i="4"/>
  <c r="M1901" i="4"/>
  <c r="K1901" i="4"/>
  <c r="G1901" i="4"/>
  <c r="H1901" i="4"/>
  <c r="P1074" i="4"/>
  <c r="L1074" i="4"/>
  <c r="M1074" i="4"/>
  <c r="K1074" i="4"/>
  <c r="G1074" i="4"/>
  <c r="H1074" i="4"/>
  <c r="P1132" i="4"/>
  <c r="L1132" i="4"/>
  <c r="M1132" i="4"/>
  <c r="K1132" i="4"/>
  <c r="G1132" i="4"/>
  <c r="H1132" i="4"/>
  <c r="P1914" i="4"/>
  <c r="L1914" i="4"/>
  <c r="M1914" i="4"/>
  <c r="K1914" i="4"/>
  <c r="G1914" i="4"/>
  <c r="H1914" i="4"/>
  <c r="P1063" i="4"/>
  <c r="L1063" i="4"/>
  <c r="M1063" i="4"/>
  <c r="K1063" i="4"/>
  <c r="G1063" i="4"/>
  <c r="H1063" i="4"/>
  <c r="P1301" i="4"/>
  <c r="L1301" i="4"/>
  <c r="M1301" i="4"/>
  <c r="K1301" i="4"/>
  <c r="G1301" i="4"/>
  <c r="H1301" i="4"/>
  <c r="P2139" i="4"/>
  <c r="L2139" i="4"/>
  <c r="M2139" i="4"/>
  <c r="K2139" i="4"/>
  <c r="G2139" i="4"/>
  <c r="H2139" i="4"/>
  <c r="P577" i="4"/>
  <c r="L577" i="4"/>
  <c r="M577" i="4"/>
  <c r="K577" i="4"/>
  <c r="G577" i="4"/>
  <c r="H577" i="4"/>
  <c r="P1090" i="4"/>
  <c r="L1090" i="4"/>
  <c r="M1090" i="4"/>
  <c r="K1090" i="4"/>
  <c r="G1090" i="4"/>
  <c r="H1090" i="4"/>
  <c r="P995" i="4"/>
  <c r="L995" i="4"/>
  <c r="M995" i="4"/>
  <c r="K995" i="4"/>
  <c r="G995" i="4"/>
  <c r="H995" i="4"/>
  <c r="P580" i="4"/>
  <c r="L580" i="4"/>
  <c r="M580" i="4"/>
  <c r="K580" i="4"/>
  <c r="G580" i="4"/>
  <c r="H580" i="4"/>
  <c r="P973" i="4"/>
  <c r="L973" i="4"/>
  <c r="M973" i="4"/>
  <c r="K973" i="4"/>
  <c r="G973" i="4"/>
  <c r="H973" i="4"/>
  <c r="P972" i="4"/>
  <c r="L972" i="4"/>
  <c r="M972" i="4"/>
  <c r="K972" i="4"/>
  <c r="G972" i="4"/>
  <c r="H972" i="4"/>
  <c r="P609" i="4"/>
  <c r="L609" i="4"/>
  <c r="M609" i="4"/>
  <c r="K609" i="4"/>
  <c r="G609" i="4"/>
  <c r="H609" i="4"/>
  <c r="P962" i="4"/>
  <c r="L962" i="4"/>
  <c r="M962" i="4"/>
  <c r="K962" i="4"/>
  <c r="G962" i="4"/>
  <c r="H962" i="4"/>
  <c r="P2891" i="4"/>
  <c r="L2891" i="4"/>
  <c r="M2891" i="4"/>
  <c r="K2891" i="4"/>
  <c r="G2891" i="4"/>
  <c r="H2891" i="4"/>
  <c r="P2897" i="4"/>
  <c r="L2897" i="4"/>
  <c r="M2897" i="4"/>
  <c r="K2897" i="4"/>
  <c r="G2897" i="4"/>
  <c r="H2897" i="4"/>
  <c r="P2336" i="4"/>
  <c r="L2336" i="4"/>
  <c r="M2336" i="4"/>
  <c r="K2336" i="4"/>
  <c r="G2336" i="4"/>
  <c r="H2336" i="4"/>
  <c r="P2422" i="4"/>
  <c r="L2422" i="4"/>
  <c r="M2422" i="4"/>
  <c r="K2422" i="4"/>
  <c r="G2422" i="4"/>
  <c r="H2422" i="4"/>
  <c r="P2331" i="4"/>
  <c r="L2331" i="4"/>
  <c r="M2331" i="4"/>
  <c r="K2331" i="4"/>
  <c r="G2331" i="4"/>
  <c r="H2331" i="4"/>
  <c r="P2896" i="4"/>
  <c r="L2896" i="4"/>
  <c r="M2896" i="4"/>
  <c r="K2896" i="4"/>
  <c r="G2896" i="4"/>
  <c r="H2896" i="4"/>
  <c r="P2339" i="4"/>
  <c r="L2339" i="4"/>
  <c r="M2339" i="4"/>
  <c r="K2339" i="4"/>
  <c r="G2339" i="4"/>
  <c r="H2339" i="4"/>
  <c r="P2346" i="4"/>
  <c r="L2346" i="4"/>
  <c r="M2346" i="4"/>
  <c r="K2346" i="4"/>
  <c r="G2346" i="4"/>
  <c r="H2346" i="4"/>
  <c r="P2415" i="4"/>
  <c r="L2415" i="4"/>
  <c r="M2415" i="4"/>
  <c r="K2415" i="4"/>
  <c r="G2415" i="4"/>
  <c r="H2415" i="4"/>
  <c r="P2895" i="4"/>
  <c r="L2895" i="4"/>
  <c r="M2895" i="4"/>
  <c r="K2895" i="4"/>
  <c r="G2895" i="4"/>
  <c r="H2895" i="4"/>
  <c r="P2739" i="4"/>
  <c r="L2739" i="4"/>
  <c r="M2739" i="4"/>
  <c r="K2739" i="4"/>
  <c r="G2739" i="4"/>
  <c r="H2739" i="4"/>
  <c r="P2726" i="4"/>
  <c r="L2726" i="4"/>
  <c r="M2726" i="4"/>
  <c r="K2726" i="4"/>
  <c r="G2726" i="4"/>
  <c r="H2726" i="4"/>
  <c r="P2440" i="4"/>
  <c r="L2440" i="4"/>
  <c r="M2440" i="4"/>
  <c r="K2440" i="4"/>
  <c r="G2440" i="4"/>
  <c r="H2440" i="4"/>
  <c r="P2429" i="4"/>
  <c r="L2429" i="4"/>
  <c r="M2429" i="4"/>
  <c r="K2429" i="4"/>
  <c r="G2429" i="4"/>
  <c r="H2429" i="4"/>
  <c r="P2447" i="4"/>
  <c r="L2447" i="4"/>
  <c r="M2447" i="4"/>
  <c r="K2447" i="4"/>
  <c r="G2447" i="4"/>
  <c r="H2447" i="4"/>
  <c r="P2398" i="4"/>
  <c r="L2398" i="4"/>
  <c r="M2398" i="4"/>
  <c r="K2398" i="4"/>
  <c r="G2398" i="4"/>
  <c r="H2398" i="4"/>
  <c r="P2383" i="4"/>
  <c r="L2383" i="4"/>
  <c r="M2383" i="4"/>
  <c r="K2383" i="4"/>
  <c r="G2383" i="4"/>
  <c r="H2383" i="4"/>
  <c r="P2894" i="4"/>
  <c r="L2894" i="4"/>
  <c r="M2894" i="4"/>
  <c r="K2894" i="4"/>
  <c r="G2894" i="4"/>
  <c r="H2894" i="4"/>
  <c r="R1479" i="4"/>
  <c r="P1479" i="4"/>
  <c r="L1479" i="4"/>
  <c r="M1479" i="4"/>
  <c r="K1479" i="4"/>
  <c r="G1474" i="4"/>
  <c r="H1474" i="4"/>
  <c r="P1472" i="4"/>
  <c r="L1472" i="4"/>
  <c r="M1472" i="4"/>
  <c r="K1472" i="4"/>
  <c r="G1472" i="4"/>
  <c r="H1472" i="4"/>
  <c r="G1065" i="4"/>
  <c r="H1065" i="4"/>
  <c r="P1065" i="4"/>
  <c r="L1065" i="4"/>
  <c r="M1065" i="4"/>
  <c r="K1065" i="4"/>
  <c r="P2907" i="4"/>
  <c r="L2907" i="4"/>
  <c r="M2907" i="4"/>
  <c r="K2907" i="4"/>
  <c r="G2907" i="4"/>
  <c r="H2907" i="4"/>
  <c r="P1950" i="4"/>
  <c r="L1950" i="4"/>
  <c r="M1950" i="4"/>
  <c r="K1950" i="4"/>
  <c r="G1950" i="4"/>
  <c r="H1950" i="4"/>
  <c r="P2842" i="4"/>
  <c r="L2842" i="4"/>
  <c r="M2842" i="4"/>
  <c r="K2842" i="4"/>
  <c r="G2842" i="4"/>
  <c r="H2842" i="4"/>
  <c r="P2843" i="4"/>
  <c r="L2843" i="4"/>
  <c r="M2843" i="4"/>
  <c r="K2843" i="4"/>
  <c r="G2843" i="4"/>
  <c r="H2843" i="4"/>
  <c r="P2898" i="4"/>
  <c r="L2898" i="4"/>
  <c r="M2898" i="4"/>
  <c r="K2898" i="4"/>
  <c r="G2898" i="4"/>
  <c r="H2898" i="4"/>
  <c r="G1980" i="4"/>
  <c r="H1980" i="4"/>
  <c r="K1980" i="4"/>
  <c r="L1980" i="4"/>
  <c r="M1980" i="4"/>
  <c r="P1980" i="4"/>
  <c r="R1980" i="4"/>
  <c r="P2697" i="4"/>
  <c r="L2697" i="4"/>
  <c r="M2697" i="4"/>
  <c r="K2697" i="4"/>
  <c r="G2697" i="4"/>
  <c r="H2697" i="4"/>
  <c r="P996" i="4"/>
  <c r="L996" i="4"/>
  <c r="M996" i="4"/>
  <c r="K996" i="4"/>
  <c r="G996" i="4"/>
  <c r="H996" i="4"/>
  <c r="P1002" i="4"/>
  <c r="L1002" i="4"/>
  <c r="M1002" i="4"/>
  <c r="K1002" i="4"/>
  <c r="G1002" i="4"/>
  <c r="H1002" i="4"/>
  <c r="P1003" i="4"/>
  <c r="L1003" i="4"/>
  <c r="M1003" i="4"/>
  <c r="K1003" i="4"/>
  <c r="G1003" i="4"/>
  <c r="H1003" i="4"/>
  <c r="P2909" i="4"/>
  <c r="L2909" i="4"/>
  <c r="M2909" i="4"/>
  <c r="K2909" i="4"/>
  <c r="G2909" i="4"/>
  <c r="H2909" i="4"/>
  <c r="P2906" i="4"/>
  <c r="L2906" i="4"/>
  <c r="M2906" i="4"/>
  <c r="K2906" i="4"/>
  <c r="G2906" i="4"/>
  <c r="H2906" i="4"/>
  <c r="P2905" i="4"/>
  <c r="L2905" i="4"/>
  <c r="M2905" i="4"/>
  <c r="K2905" i="4"/>
  <c r="G2905" i="4"/>
  <c r="H2905" i="4"/>
  <c r="P2904" i="4"/>
  <c r="L2904" i="4"/>
  <c r="M2904" i="4"/>
  <c r="K2904" i="4"/>
  <c r="G2904" i="4"/>
  <c r="H2904" i="4"/>
  <c r="P2870" i="4"/>
  <c r="L2870" i="4"/>
  <c r="M2870" i="4"/>
  <c r="K2870" i="4"/>
  <c r="G2870" i="4"/>
  <c r="H2870" i="4"/>
  <c r="P2867" i="4"/>
  <c r="L2867" i="4"/>
  <c r="M2867" i="4"/>
  <c r="K2867" i="4"/>
  <c r="G2867" i="4"/>
  <c r="H2867" i="4"/>
  <c r="P2864" i="4"/>
  <c r="L2864" i="4"/>
  <c r="M2864" i="4"/>
  <c r="K2864" i="4"/>
  <c r="G2864" i="4"/>
  <c r="H2864" i="4"/>
  <c r="P2861" i="4"/>
  <c r="L2861" i="4"/>
  <c r="M2861" i="4"/>
  <c r="K2861" i="4"/>
  <c r="G2861" i="4"/>
  <c r="H2861" i="4"/>
  <c r="P2857" i="4"/>
  <c r="L2857" i="4"/>
  <c r="M2857" i="4"/>
  <c r="K2857" i="4"/>
  <c r="G2857" i="4"/>
  <c r="H2857" i="4"/>
  <c r="P2854" i="4"/>
  <c r="L2854" i="4"/>
  <c r="M2854" i="4"/>
  <c r="K2854" i="4"/>
  <c r="G2854" i="4"/>
  <c r="H2854" i="4"/>
  <c r="P2851" i="4"/>
  <c r="L2851" i="4"/>
  <c r="M2851" i="4"/>
  <c r="K2851" i="4"/>
  <c r="G2851" i="4"/>
  <c r="H2851" i="4"/>
  <c r="P2848" i="4"/>
  <c r="L2848" i="4"/>
  <c r="M2848" i="4"/>
  <c r="K2848" i="4"/>
  <c r="G2848" i="4"/>
  <c r="H2848" i="4"/>
  <c r="P2847" i="4"/>
  <c r="L2847" i="4"/>
  <c r="M2847" i="4"/>
  <c r="K2847" i="4"/>
  <c r="G2847" i="4"/>
  <c r="H2847" i="4"/>
  <c r="P2820" i="4"/>
  <c r="L2820" i="4"/>
  <c r="M2820" i="4"/>
  <c r="K2820" i="4"/>
  <c r="G2820" i="4"/>
  <c r="H2820" i="4"/>
  <c r="P2810" i="4"/>
  <c r="L2810" i="4"/>
  <c r="M2810" i="4"/>
  <c r="K2810" i="4"/>
  <c r="G2810" i="4"/>
  <c r="H2810" i="4"/>
  <c r="P2807" i="4"/>
  <c r="L2807" i="4"/>
  <c r="M2807" i="4"/>
  <c r="K2807" i="4"/>
  <c r="G2807" i="4"/>
  <c r="H2807" i="4"/>
  <c r="P2805" i="4"/>
  <c r="L2805" i="4"/>
  <c r="M2805" i="4"/>
  <c r="K2805" i="4"/>
  <c r="G2805" i="4"/>
  <c r="H2805" i="4"/>
  <c r="P2784" i="4"/>
  <c r="L2784" i="4"/>
  <c r="M2784" i="4"/>
  <c r="K2784" i="4"/>
  <c r="G2784" i="4"/>
  <c r="H2784" i="4"/>
  <c r="P2782" i="4"/>
  <c r="L2782" i="4"/>
  <c r="M2782" i="4"/>
  <c r="K2782" i="4"/>
  <c r="G2782" i="4"/>
  <c r="H2782" i="4"/>
  <c r="R2224" i="4"/>
  <c r="P2874" i="4"/>
  <c r="L2874" i="4"/>
  <c r="M2874" i="4"/>
  <c r="K2874" i="4"/>
  <c r="G2874" i="4"/>
  <c r="H2874" i="4"/>
  <c r="P2892" i="4"/>
  <c r="L2892" i="4"/>
  <c r="M2892" i="4"/>
  <c r="K2892" i="4"/>
  <c r="G2892" i="4"/>
  <c r="H2892" i="4"/>
  <c r="P2893" i="4"/>
  <c r="L2893" i="4"/>
  <c r="M2893" i="4"/>
  <c r="K2893" i="4"/>
  <c r="G2893" i="4"/>
  <c r="H2893" i="4"/>
  <c r="P2889" i="4"/>
  <c r="L2889" i="4"/>
  <c r="M2889" i="4"/>
  <c r="K2889" i="4"/>
  <c r="G2889" i="4"/>
  <c r="H2889" i="4"/>
  <c r="P2888" i="4"/>
  <c r="L2888" i="4"/>
  <c r="M2888" i="4"/>
  <c r="K2888" i="4"/>
  <c r="G2888" i="4"/>
  <c r="H2888" i="4"/>
  <c r="R2166" i="4"/>
  <c r="P2166" i="4"/>
  <c r="L2166" i="4"/>
  <c r="M2166" i="4"/>
  <c r="K2166" i="4"/>
  <c r="G2166" i="4"/>
  <c r="H2166" i="4"/>
  <c r="R2819" i="4"/>
  <c r="P2819" i="4"/>
  <c r="L2819" i="4"/>
  <c r="M2819" i="4"/>
  <c r="K2819" i="4"/>
  <c r="G2819" i="4"/>
  <c r="H2819" i="4"/>
  <c r="R2818" i="4"/>
  <c r="P2818" i="4"/>
  <c r="L2818" i="4"/>
  <c r="M2818" i="4"/>
  <c r="K2818" i="4"/>
  <c r="G2818" i="4"/>
  <c r="H2818" i="4"/>
  <c r="R1342" i="4"/>
  <c r="P1342" i="4"/>
  <c r="L1342" i="4"/>
  <c r="M1342" i="4"/>
  <c r="K1342" i="4"/>
  <c r="G1342" i="4"/>
  <c r="H1342" i="4"/>
  <c r="P935" i="4"/>
  <c r="L935" i="4"/>
  <c r="M935" i="4"/>
  <c r="K935" i="4"/>
  <c r="G935" i="4"/>
  <c r="H935" i="4"/>
  <c r="R2817" i="4"/>
  <c r="P2817" i="4"/>
  <c r="L2817" i="4"/>
  <c r="M2817" i="4"/>
  <c r="K2817" i="4"/>
  <c r="G2817" i="4"/>
  <c r="H2817" i="4"/>
  <c r="R2816" i="4"/>
  <c r="P2816" i="4"/>
  <c r="L2816" i="4"/>
  <c r="M2816" i="4"/>
  <c r="K2816" i="4"/>
  <c r="G2816" i="4"/>
  <c r="H2816" i="4"/>
  <c r="P1793" i="4"/>
  <c r="L1793" i="4"/>
  <c r="M1793" i="4"/>
  <c r="K1793" i="4"/>
  <c r="G1793" i="4"/>
  <c r="H1793" i="4"/>
  <c r="R1701" i="4"/>
  <c r="P1701" i="4"/>
  <c r="L1701" i="4"/>
  <c r="M1701" i="4"/>
  <c r="K1701" i="4"/>
  <c r="G1701" i="4"/>
  <c r="H1701" i="4"/>
  <c r="R2031" i="4"/>
  <c r="P2031" i="4"/>
  <c r="L2031" i="4"/>
  <c r="M2031" i="4"/>
  <c r="K2031" i="4"/>
  <c r="G2031" i="4"/>
  <c r="H2031" i="4"/>
  <c r="R1437" i="4"/>
  <c r="P1437" i="4"/>
  <c r="L1437" i="4"/>
  <c r="M1437" i="4"/>
  <c r="K1437" i="4"/>
  <c r="G1437" i="4"/>
  <c r="H1437" i="4"/>
  <c r="P2029" i="4"/>
  <c r="L2029" i="4"/>
  <c r="M2029" i="4"/>
  <c r="K2029" i="4"/>
  <c r="G2029" i="4"/>
  <c r="H2029" i="4"/>
  <c r="P2814" i="4"/>
  <c r="L2814" i="4"/>
  <c r="M2814" i="4"/>
  <c r="K2814" i="4"/>
  <c r="G2814" i="4"/>
  <c r="H2814" i="4"/>
  <c r="R2813" i="4"/>
  <c r="P2813" i="4"/>
  <c r="L2813" i="4"/>
  <c r="M2813" i="4"/>
  <c r="K2813" i="4"/>
  <c r="G2813" i="4"/>
  <c r="H2813" i="4"/>
  <c r="R2815" i="4"/>
  <c r="P2815" i="4"/>
  <c r="L2815" i="4"/>
  <c r="M2815" i="4"/>
  <c r="K2815" i="4"/>
  <c r="G2815" i="4"/>
  <c r="H2815" i="4"/>
  <c r="R2812" i="4"/>
  <c r="P2812" i="4"/>
  <c r="L2812" i="4"/>
  <c r="M2812" i="4"/>
  <c r="K2812" i="4"/>
  <c r="G2812" i="4"/>
  <c r="H2812" i="4"/>
  <c r="P2011" i="4"/>
  <c r="L2011" i="4"/>
  <c r="M2011" i="4"/>
  <c r="K2011" i="4"/>
  <c r="G2011" i="4"/>
  <c r="H2011" i="4"/>
  <c r="R748" i="4"/>
  <c r="P748" i="4"/>
  <c r="L748" i="4"/>
  <c r="M748" i="4"/>
  <c r="K748" i="4"/>
  <c r="G748" i="4"/>
  <c r="H748" i="4"/>
  <c r="P2781" i="4"/>
  <c r="L2781" i="4"/>
  <c r="M2781" i="4"/>
  <c r="K2781" i="4"/>
  <c r="G2781" i="4"/>
  <c r="H2781" i="4"/>
  <c r="R2779" i="4"/>
  <c r="P2779" i="4"/>
  <c r="L2779" i="4"/>
  <c r="M2779" i="4"/>
  <c r="K2779" i="4"/>
  <c r="G2779" i="4"/>
  <c r="H2779" i="4"/>
  <c r="R2777" i="4"/>
  <c r="P2777" i="4"/>
  <c r="L2777" i="4"/>
  <c r="M2777" i="4"/>
  <c r="K2777" i="4"/>
  <c r="G2777" i="4"/>
  <c r="H2777" i="4"/>
  <c r="R2775" i="4"/>
  <c r="P2775" i="4"/>
  <c r="L2775" i="4"/>
  <c r="M2775" i="4"/>
  <c r="K2775" i="4"/>
  <c r="G2775" i="4"/>
  <c r="H2775" i="4"/>
  <c r="P2773" i="4"/>
  <c r="L2773" i="4"/>
  <c r="M2773" i="4"/>
  <c r="K2773" i="4"/>
  <c r="G2773" i="4"/>
  <c r="H2773" i="4"/>
  <c r="P2771" i="4"/>
  <c r="L2771" i="4"/>
  <c r="M2771" i="4"/>
  <c r="K2771" i="4"/>
  <c r="G2771" i="4"/>
  <c r="H2771" i="4"/>
  <c r="R2769" i="4"/>
  <c r="P2769" i="4"/>
  <c r="L2769" i="4"/>
  <c r="M2769" i="4"/>
  <c r="K2769" i="4"/>
  <c r="G2769" i="4"/>
  <c r="H2769" i="4"/>
  <c r="R2768" i="4"/>
  <c r="P2768" i="4"/>
  <c r="L2768" i="4"/>
  <c r="M2768" i="4"/>
  <c r="K2768" i="4"/>
  <c r="G2768" i="4"/>
  <c r="H2768" i="4"/>
  <c r="R2766" i="4"/>
  <c r="P2766" i="4"/>
  <c r="L2766" i="4"/>
  <c r="M2766" i="4"/>
  <c r="K2766" i="4"/>
  <c r="G2766" i="4"/>
  <c r="H2766" i="4"/>
  <c r="R2764" i="4"/>
  <c r="P2764" i="4"/>
  <c r="L2764" i="4"/>
  <c r="M2764" i="4"/>
  <c r="K2764" i="4"/>
  <c r="G2764" i="4"/>
  <c r="H2764" i="4"/>
  <c r="P2761" i="4"/>
  <c r="L2761" i="4"/>
  <c r="M2761" i="4"/>
  <c r="K2761" i="4"/>
  <c r="G2761" i="4"/>
  <c r="H2761" i="4"/>
  <c r="P2753" i="4"/>
  <c r="L2753" i="4"/>
  <c r="M2753" i="4"/>
  <c r="K2753" i="4"/>
  <c r="G2753" i="4"/>
  <c r="H2753" i="4"/>
  <c r="P2795" i="4"/>
  <c r="L2795" i="4"/>
  <c r="M2795" i="4"/>
  <c r="K2795" i="4"/>
  <c r="G2795" i="4"/>
  <c r="H2795" i="4"/>
  <c r="P2800" i="4"/>
  <c r="L2800" i="4"/>
  <c r="M2800" i="4"/>
  <c r="K2800" i="4"/>
  <c r="G2800" i="4"/>
  <c r="H2800" i="4"/>
  <c r="P1943" i="4"/>
  <c r="L1943" i="4"/>
  <c r="M1943" i="4"/>
  <c r="K1943" i="4"/>
  <c r="G1943" i="4"/>
  <c r="H1943" i="4"/>
  <c r="P760" i="4"/>
  <c r="L760" i="4"/>
  <c r="M760" i="4"/>
  <c r="K760" i="4"/>
  <c r="G760" i="4"/>
  <c r="H760" i="4"/>
  <c r="P1474" i="4"/>
  <c r="L1474" i="4"/>
  <c r="M1474" i="4"/>
  <c r="K1474" i="4"/>
  <c r="P1907" i="4"/>
  <c r="L1907" i="4"/>
  <c r="M1907" i="4"/>
  <c r="K1907" i="4"/>
  <c r="G1907" i="4"/>
  <c r="H1907" i="4"/>
  <c r="P1113" i="4"/>
  <c r="L1113" i="4"/>
  <c r="M1113" i="4"/>
  <c r="K1113" i="4"/>
  <c r="G1113" i="4"/>
  <c r="H1113" i="4"/>
  <c r="P1030" i="4"/>
  <c r="G1030" i="4"/>
  <c r="H1030" i="4"/>
  <c r="P1025" i="4"/>
  <c r="L1025" i="4"/>
  <c r="M1025" i="4"/>
  <c r="K1025" i="4"/>
  <c r="G1025" i="4"/>
  <c r="H1025" i="4"/>
  <c r="P1942" i="4"/>
  <c r="L1942" i="4"/>
  <c r="M1942" i="4"/>
  <c r="K1942" i="4"/>
  <c r="G1942" i="4"/>
  <c r="H1942" i="4"/>
  <c r="P1444" i="4"/>
  <c r="L1444" i="4"/>
  <c r="M1444" i="4"/>
  <c r="K1444" i="4"/>
  <c r="G1444" i="4"/>
  <c r="H1444" i="4"/>
  <c r="P1763" i="4"/>
  <c r="L1763" i="4"/>
  <c r="M1763" i="4"/>
  <c r="K1763" i="4"/>
  <c r="G1763" i="4"/>
  <c r="H1763" i="4"/>
  <c r="P2789" i="4"/>
  <c r="L2789" i="4"/>
  <c r="K2789" i="4"/>
  <c r="G2789" i="4"/>
  <c r="H2789" i="4"/>
  <c r="P2788" i="4"/>
  <c r="L2788" i="4"/>
  <c r="K2788" i="4"/>
  <c r="G2788" i="4"/>
  <c r="H2788" i="4"/>
  <c r="R1511" i="4"/>
  <c r="P1511" i="4"/>
  <c r="L1511" i="4"/>
  <c r="M1511" i="4"/>
  <c r="K1511" i="4"/>
  <c r="G1511" i="4"/>
  <c r="H1511" i="4"/>
  <c r="R1506" i="4"/>
  <c r="P1506" i="4"/>
  <c r="L1506" i="4"/>
  <c r="M1506" i="4"/>
  <c r="K1506" i="4"/>
  <c r="G1506" i="4"/>
  <c r="H1506" i="4"/>
  <c r="P2803" i="4"/>
  <c r="L2803" i="4"/>
  <c r="M2803" i="4"/>
  <c r="K2803" i="4"/>
  <c r="G2803" i="4"/>
  <c r="H2803" i="4"/>
  <c r="P2105" i="4"/>
  <c r="L2105" i="4"/>
  <c r="M2105" i="4"/>
  <c r="K2105" i="4"/>
  <c r="G2105" i="4"/>
  <c r="H2105" i="4"/>
  <c r="P2100" i="4"/>
  <c r="L2100" i="4"/>
  <c r="M2100" i="4"/>
  <c r="K2100" i="4"/>
  <c r="G2100" i="4"/>
  <c r="H2100" i="4"/>
  <c r="P3275" i="4"/>
  <c r="L3275" i="4"/>
  <c r="M3275" i="4"/>
  <c r="K3275" i="4"/>
  <c r="G3275" i="4"/>
  <c r="H3275" i="4"/>
  <c r="P3277" i="4"/>
  <c r="L3277" i="4"/>
  <c r="M3277" i="4"/>
  <c r="K3277" i="4"/>
  <c r="G3277" i="4"/>
  <c r="H3277" i="4"/>
  <c r="R2667" i="4"/>
  <c r="P2667" i="4"/>
  <c r="L2667" i="4"/>
  <c r="M2667" i="4"/>
  <c r="K2667" i="4"/>
  <c r="G2667" i="4"/>
  <c r="H2667" i="4"/>
  <c r="R2470" i="4"/>
  <c r="P2470" i="4"/>
  <c r="L2470" i="4"/>
  <c r="M2470" i="4"/>
  <c r="K2470" i="4"/>
  <c r="G2470" i="4"/>
  <c r="H2470" i="4"/>
  <c r="R2469" i="4"/>
  <c r="P2469" i="4"/>
  <c r="L2469" i="4"/>
  <c r="M2469" i="4"/>
  <c r="K2469" i="4"/>
  <c r="G2469" i="4"/>
  <c r="H2469" i="4"/>
  <c r="R2460" i="4"/>
  <c r="P2460" i="4"/>
  <c r="L2460" i="4"/>
  <c r="M2460" i="4"/>
  <c r="K2460" i="4"/>
  <c r="G2460" i="4"/>
  <c r="H2460" i="4"/>
  <c r="R2428" i="4"/>
  <c r="P2428" i="4"/>
  <c r="L2428" i="4"/>
  <c r="M2428" i="4"/>
  <c r="K2428" i="4"/>
  <c r="G2428" i="4"/>
  <c r="H2428" i="4"/>
  <c r="R2421" i="4"/>
  <c r="P2421" i="4"/>
  <c r="L2421" i="4"/>
  <c r="M2421" i="4"/>
  <c r="K2421" i="4"/>
  <c r="G2421" i="4"/>
  <c r="H2421" i="4"/>
  <c r="R2414" i="4"/>
  <c r="P2414" i="4"/>
  <c r="L2414" i="4"/>
  <c r="M2414" i="4"/>
  <c r="K2414" i="4"/>
  <c r="G2414" i="4"/>
  <c r="H2414" i="4"/>
  <c r="R2397" i="4"/>
  <c r="P2397" i="4"/>
  <c r="L2397" i="4"/>
  <c r="M2397" i="4"/>
  <c r="K2397" i="4"/>
  <c r="G2397" i="4"/>
  <c r="H2397" i="4"/>
  <c r="R2391" i="4"/>
  <c r="P2391" i="4"/>
  <c r="L2391" i="4"/>
  <c r="M2391" i="4"/>
  <c r="K2391" i="4"/>
  <c r="G2391" i="4"/>
  <c r="H2391" i="4"/>
  <c r="R2382" i="4"/>
  <c r="P2382" i="4"/>
  <c r="L2382" i="4"/>
  <c r="M2382" i="4"/>
  <c r="K2382" i="4"/>
  <c r="G2382" i="4"/>
  <c r="H2382" i="4"/>
  <c r="R2345" i="4"/>
  <c r="P2345" i="4"/>
  <c r="L2345" i="4"/>
  <c r="M2345" i="4"/>
  <c r="K2345" i="4"/>
  <c r="G2345" i="4"/>
  <c r="H2345" i="4"/>
  <c r="R2338" i="4"/>
  <c r="P2338" i="4"/>
  <c r="L2338" i="4"/>
  <c r="M2338" i="4"/>
  <c r="K2338" i="4"/>
  <c r="G2338" i="4"/>
  <c r="H2338" i="4"/>
  <c r="R2335" i="4"/>
  <c r="P2335" i="4"/>
  <c r="L2335" i="4"/>
  <c r="M2335" i="4"/>
  <c r="K2335" i="4"/>
  <c r="G2335" i="4"/>
  <c r="H2335" i="4"/>
  <c r="P2330" i="4"/>
  <c r="L2330" i="4"/>
  <c r="M2330" i="4"/>
  <c r="K2330" i="4"/>
  <c r="G2330" i="4"/>
  <c r="H2330" i="4"/>
  <c r="P2738" i="4"/>
  <c r="L2738" i="4"/>
  <c r="M2738" i="4"/>
  <c r="K2738" i="4"/>
  <c r="G2738" i="4"/>
  <c r="H2738" i="4"/>
  <c r="P2725" i="4"/>
  <c r="L2725" i="4"/>
  <c r="M2725" i="4"/>
  <c r="K2725" i="4"/>
  <c r="G2725" i="4"/>
  <c r="H2725" i="4"/>
  <c r="P2453" i="4"/>
  <c r="L2453" i="4"/>
  <c r="M2453" i="4"/>
  <c r="K2453" i="4"/>
  <c r="G2453" i="4"/>
  <c r="H2453" i="4"/>
  <c r="P2793" i="4"/>
  <c r="L2793" i="4"/>
  <c r="M2793" i="4"/>
  <c r="K2793" i="4"/>
  <c r="G2793" i="4"/>
  <c r="H2793" i="4"/>
  <c r="P2696" i="4"/>
  <c r="L2696" i="4"/>
  <c r="M2696" i="4"/>
  <c r="K2696" i="4"/>
  <c r="G2696" i="4"/>
  <c r="H2696" i="4"/>
  <c r="P2693" i="4"/>
  <c r="L2693" i="4"/>
  <c r="M2693" i="4"/>
  <c r="K2693" i="4"/>
  <c r="G2693" i="4"/>
  <c r="H2693" i="4"/>
  <c r="P2690" i="4"/>
  <c r="L2690" i="4"/>
  <c r="M2690" i="4"/>
  <c r="K2690" i="4"/>
  <c r="G2690" i="4"/>
  <c r="H2690" i="4"/>
  <c r="P1959" i="4"/>
  <c r="L1959" i="4"/>
  <c r="M1959" i="4"/>
  <c r="K1959" i="4"/>
  <c r="G1959" i="4"/>
  <c r="H1959" i="4"/>
  <c r="P1956" i="4"/>
  <c r="L1956" i="4"/>
  <c r="M1956" i="4"/>
  <c r="K1956" i="4"/>
  <c r="G1956" i="4"/>
  <c r="H1956" i="4"/>
  <c r="P1962" i="4"/>
  <c r="L1962" i="4"/>
  <c r="M1962" i="4"/>
  <c r="K1962" i="4"/>
  <c r="G1962" i="4"/>
  <c r="H1962" i="4"/>
  <c r="P1849" i="4"/>
  <c r="L1849" i="4"/>
  <c r="M1849" i="4"/>
  <c r="K1849" i="4"/>
  <c r="G1849" i="4"/>
  <c r="H1849" i="4"/>
  <c r="P1836" i="4"/>
  <c r="L1836" i="4"/>
  <c r="M1836" i="4"/>
  <c r="K1836" i="4"/>
  <c r="G1836" i="4"/>
  <c r="H1836" i="4"/>
  <c r="P1839" i="4"/>
  <c r="L1839" i="4"/>
  <c r="M1839" i="4"/>
  <c r="K1839" i="4"/>
  <c r="G1839" i="4"/>
  <c r="H1839" i="4"/>
  <c r="P1293" i="4"/>
  <c r="L1293" i="4"/>
  <c r="M1293" i="4"/>
  <c r="K1293" i="4"/>
  <c r="G1293" i="4"/>
  <c r="H1293" i="4"/>
  <c r="P1290" i="4"/>
  <c r="L1290" i="4"/>
  <c r="M1290" i="4"/>
  <c r="K1290" i="4"/>
  <c r="G1290" i="4"/>
  <c r="H1290" i="4"/>
  <c r="P1286" i="4"/>
  <c r="L1286" i="4"/>
  <c r="M1286" i="4"/>
  <c r="K1286" i="4"/>
  <c r="G1286" i="4"/>
  <c r="H1286" i="4"/>
  <c r="P1891" i="4"/>
  <c r="L1891" i="4"/>
  <c r="M1891" i="4"/>
  <c r="K1891" i="4"/>
  <c r="G1891" i="4"/>
  <c r="H1891" i="4"/>
  <c r="P1890" i="4"/>
  <c r="L1890" i="4"/>
  <c r="M1890" i="4"/>
  <c r="K1890" i="4"/>
  <c r="G1890" i="4"/>
  <c r="H1890" i="4"/>
  <c r="P1882" i="4"/>
  <c r="L1882" i="4"/>
  <c r="M1882" i="4"/>
  <c r="K1882" i="4"/>
  <c r="G1882" i="4"/>
  <c r="H1882" i="4"/>
  <c r="P1881" i="4"/>
  <c r="L1881" i="4"/>
  <c r="M1881" i="4"/>
  <c r="K1881" i="4"/>
  <c r="G1881" i="4"/>
  <c r="H1881" i="4"/>
  <c r="P1873" i="4"/>
  <c r="L1873" i="4"/>
  <c r="M1873" i="4"/>
  <c r="K1873" i="4"/>
  <c r="G1873" i="4"/>
  <c r="H1873" i="4"/>
  <c r="P1872" i="4"/>
  <c r="L1872" i="4"/>
  <c r="M1872" i="4"/>
  <c r="K1872" i="4"/>
  <c r="G1872" i="4"/>
  <c r="H1872" i="4"/>
  <c r="P1696" i="4"/>
  <c r="L1696" i="4"/>
  <c r="M1696" i="4"/>
  <c r="K1696" i="4"/>
  <c r="G1696" i="4"/>
  <c r="H1696" i="4"/>
  <c r="P1366" i="4"/>
  <c r="L1366" i="4"/>
  <c r="M1366" i="4"/>
  <c r="K1366" i="4"/>
  <c r="G1366" i="4"/>
  <c r="H1366" i="4"/>
  <c r="P906" i="4"/>
  <c r="L906" i="4"/>
  <c r="M906" i="4"/>
  <c r="K906" i="4"/>
  <c r="G906" i="4"/>
  <c r="H906" i="4"/>
  <c r="P1900" i="4"/>
  <c r="L1900" i="4"/>
  <c r="M1900" i="4"/>
  <c r="K1900" i="4"/>
  <c r="G1900" i="4"/>
  <c r="H1900" i="4"/>
  <c r="P1135" i="4"/>
  <c r="L1135" i="4"/>
  <c r="M1135" i="4"/>
  <c r="K1135" i="4"/>
  <c r="G1135" i="4"/>
  <c r="H1135" i="4"/>
  <c r="P1141" i="4"/>
  <c r="L1141" i="4"/>
  <c r="M1141" i="4"/>
  <c r="K1141" i="4"/>
  <c r="G1141" i="4"/>
  <c r="H1141" i="4"/>
  <c r="P902" i="4"/>
  <c r="L902" i="4"/>
  <c r="M902" i="4"/>
  <c r="K902" i="4"/>
  <c r="G902" i="4"/>
  <c r="H902" i="4"/>
  <c r="P897" i="4"/>
  <c r="L897" i="4"/>
  <c r="M897" i="4"/>
  <c r="K897" i="4"/>
  <c r="G897" i="4"/>
  <c r="H897" i="4"/>
  <c r="P892" i="4"/>
  <c r="L892" i="4"/>
  <c r="M892" i="4"/>
  <c r="K892" i="4"/>
  <c r="G892" i="4"/>
  <c r="H892" i="4"/>
  <c r="P2370" i="4"/>
  <c r="L2370" i="4"/>
  <c r="M2370" i="4"/>
  <c r="K2370" i="4"/>
  <c r="G2370" i="4"/>
  <c r="H2370" i="4"/>
  <c r="P2042" i="4"/>
  <c r="L2042" i="4"/>
  <c r="M2042" i="4"/>
  <c r="K2042" i="4"/>
  <c r="G2042" i="4"/>
  <c r="H2042" i="4"/>
  <c r="P1865" i="4"/>
  <c r="L1865" i="4"/>
  <c r="M1865" i="4"/>
  <c r="K1865" i="4"/>
  <c r="G1865" i="4"/>
  <c r="H1865" i="4"/>
  <c r="P1864" i="4"/>
  <c r="L1864" i="4"/>
  <c r="M1864" i="4"/>
  <c r="K1864" i="4"/>
  <c r="G1864" i="4"/>
  <c r="H1864" i="4"/>
  <c r="P1106" i="4"/>
  <c r="L1106" i="4"/>
  <c r="M1106" i="4"/>
  <c r="K1106" i="4"/>
  <c r="G1106" i="4"/>
  <c r="H1106" i="4"/>
  <c r="P1098" i="4"/>
  <c r="L1098" i="4"/>
  <c r="M1098" i="4"/>
  <c r="K1098" i="4"/>
  <c r="G1098" i="4"/>
  <c r="H1098" i="4"/>
  <c r="P2791" i="4"/>
  <c r="L2791" i="4"/>
  <c r="M2791" i="4"/>
  <c r="K2791" i="4"/>
  <c r="G2791" i="4"/>
  <c r="H2791" i="4"/>
  <c r="P1604" i="4"/>
  <c r="L1604" i="4"/>
  <c r="M1604" i="4"/>
  <c r="K1604" i="4"/>
  <c r="G1604" i="4"/>
  <c r="H1604" i="4"/>
  <c r="P886" i="4"/>
  <c r="L886" i="4"/>
  <c r="M886" i="4"/>
  <c r="K886" i="4"/>
  <c r="G886" i="4"/>
  <c r="H886" i="4"/>
  <c r="P881" i="4"/>
  <c r="L881" i="4"/>
  <c r="M881" i="4"/>
  <c r="K881" i="4"/>
  <c r="G881" i="4"/>
  <c r="H881" i="4"/>
  <c r="P1021" i="4"/>
  <c r="L1021" i="4"/>
  <c r="M1021" i="4"/>
  <c r="K1021" i="4"/>
  <c r="G1021" i="4"/>
  <c r="H1021" i="4"/>
  <c r="P1014" i="4"/>
  <c r="L1014" i="4"/>
  <c r="M1014" i="4"/>
  <c r="K1014" i="4"/>
  <c r="G1014" i="4"/>
  <c r="H1014" i="4"/>
  <c r="P1013" i="4"/>
  <c r="L1013" i="4"/>
  <c r="M1013" i="4"/>
  <c r="K1013" i="4"/>
  <c r="G1013" i="4"/>
  <c r="H1013" i="4"/>
  <c r="P1012" i="4"/>
  <c r="L1012" i="4"/>
  <c r="M1012" i="4"/>
  <c r="K1012" i="4"/>
  <c r="G1012" i="4"/>
  <c r="H1012" i="4"/>
  <c r="P1984" i="4"/>
  <c r="L1984" i="4"/>
  <c r="M1984" i="4"/>
  <c r="K1984" i="4"/>
  <c r="G1984" i="4"/>
  <c r="H1984" i="4"/>
  <c r="P1598" i="4"/>
  <c r="L1598" i="4"/>
  <c r="M1598" i="4"/>
  <c r="K1598" i="4"/>
  <c r="G1598" i="4"/>
  <c r="H1598" i="4"/>
  <c r="P1073" i="4"/>
  <c r="L1073" i="4"/>
  <c r="M1073" i="4"/>
  <c r="K1073" i="4"/>
  <c r="G1073" i="4"/>
  <c r="H1073" i="4"/>
  <c r="P1131" i="4"/>
  <c r="L1131" i="4"/>
  <c r="M1131" i="4"/>
  <c r="K1131" i="4"/>
  <c r="G1131" i="4"/>
  <c r="H1131" i="4"/>
  <c r="P1913" i="4"/>
  <c r="L1913" i="4"/>
  <c r="M1913" i="4"/>
  <c r="K1913" i="4"/>
  <c r="G1913" i="4"/>
  <c r="H1913" i="4"/>
  <c r="P1062" i="4"/>
  <c r="L1062" i="4"/>
  <c r="M1062" i="4"/>
  <c r="K1062" i="4"/>
  <c r="G1062" i="4"/>
  <c r="H1062" i="4"/>
  <c r="P2802" i="4"/>
  <c r="L2802" i="4"/>
  <c r="M2802" i="4"/>
  <c r="K2802" i="4"/>
  <c r="G2802" i="4"/>
  <c r="H2802" i="4"/>
  <c r="P1166" i="4"/>
  <c r="L1166" i="4"/>
  <c r="M1166" i="4"/>
  <c r="K1166" i="4"/>
  <c r="G1166" i="4"/>
  <c r="H1166" i="4"/>
  <c r="P976" i="4"/>
  <c r="L976" i="4"/>
  <c r="M976" i="4"/>
  <c r="K976" i="4"/>
  <c r="G976" i="4"/>
  <c r="H976" i="4"/>
  <c r="P981" i="4"/>
  <c r="L981" i="4"/>
  <c r="M981" i="4"/>
  <c r="K981" i="4"/>
  <c r="G981" i="4"/>
  <c r="H981" i="4"/>
  <c r="P987" i="4"/>
  <c r="L987" i="4"/>
  <c r="M987" i="4"/>
  <c r="K987" i="4"/>
  <c r="G987" i="4"/>
  <c r="H987" i="4"/>
  <c r="P961" i="4"/>
  <c r="L961" i="4"/>
  <c r="M961" i="4"/>
  <c r="K961" i="4"/>
  <c r="G961" i="4"/>
  <c r="H961" i="4"/>
  <c r="P971" i="4"/>
  <c r="L971" i="4"/>
  <c r="M971" i="4"/>
  <c r="K971" i="4"/>
  <c r="G971" i="4"/>
  <c r="H971" i="4"/>
  <c r="P970" i="4"/>
  <c r="L970" i="4"/>
  <c r="M970" i="4"/>
  <c r="K970" i="4"/>
  <c r="G970" i="4"/>
  <c r="H970" i="4"/>
  <c r="P2364" i="4"/>
  <c r="L2364" i="4"/>
  <c r="M2364" i="4"/>
  <c r="K2364" i="4"/>
  <c r="G2364" i="4"/>
  <c r="H2364" i="4"/>
  <c r="P2138" i="4"/>
  <c r="L2138" i="4"/>
  <c r="M2138" i="4"/>
  <c r="K2138" i="4"/>
  <c r="G2138" i="4"/>
  <c r="H2138" i="4"/>
  <c r="P1300" i="4"/>
  <c r="L1300" i="4"/>
  <c r="M1300" i="4"/>
  <c r="K1300" i="4"/>
  <c r="G1300" i="4"/>
  <c r="H1300" i="4"/>
  <c r="P1244" i="4"/>
  <c r="L1244" i="4"/>
  <c r="M1244" i="4"/>
  <c r="K1244" i="4"/>
  <c r="G1244" i="4"/>
  <c r="H1244" i="4"/>
  <c r="P1171" i="4"/>
  <c r="L1171" i="4"/>
  <c r="M1171" i="4"/>
  <c r="K1171" i="4"/>
  <c r="G1171" i="4"/>
  <c r="H1171" i="4"/>
  <c r="P1234" i="4"/>
  <c r="L1234" i="4"/>
  <c r="M1234" i="4"/>
  <c r="K1234" i="4"/>
  <c r="G1234" i="4"/>
  <c r="H1234" i="4"/>
  <c r="P1237" i="4"/>
  <c r="L1237" i="4"/>
  <c r="M1237" i="4"/>
  <c r="K1237" i="4"/>
  <c r="G1237" i="4"/>
  <c r="H1237" i="4"/>
  <c r="P1124" i="4"/>
  <c r="L1124" i="4"/>
  <c r="M1124" i="4"/>
  <c r="K1124" i="4"/>
  <c r="G1124" i="4"/>
  <c r="H1124" i="4"/>
  <c r="P1120" i="4"/>
  <c r="L1120" i="4"/>
  <c r="M1120" i="4"/>
  <c r="K1120" i="4"/>
  <c r="G1120" i="4"/>
  <c r="H1120" i="4"/>
  <c r="P1093" i="4"/>
  <c r="L1093" i="4"/>
  <c r="M1093" i="4"/>
  <c r="K1093" i="4"/>
  <c r="G1093" i="4"/>
  <c r="H1093" i="4"/>
  <c r="P1241" i="4"/>
  <c r="L1241" i="4"/>
  <c r="M1241" i="4"/>
  <c r="K1241" i="4"/>
  <c r="G1241" i="4"/>
  <c r="H1241" i="4"/>
  <c r="P1249" i="4"/>
  <c r="L1249" i="4"/>
  <c r="M1249" i="4"/>
  <c r="K1249" i="4"/>
  <c r="G1249" i="4"/>
  <c r="H1249" i="4"/>
  <c r="P994" i="4"/>
  <c r="L994" i="4"/>
  <c r="M994" i="4"/>
  <c r="K994" i="4"/>
  <c r="G994" i="4"/>
  <c r="H994" i="4"/>
  <c r="P3325" i="4"/>
  <c r="L3325" i="4"/>
  <c r="M3325" i="4"/>
  <c r="K3325" i="4"/>
  <c r="G3325" i="4"/>
  <c r="H3325" i="4"/>
  <c r="P3324" i="4"/>
  <c r="L3324" i="4"/>
  <c r="M3324" i="4"/>
  <c r="K3324" i="4"/>
  <c r="G3324" i="4"/>
  <c r="H3324" i="4"/>
  <c r="P3314" i="4"/>
  <c r="L3314" i="4"/>
  <c r="M3314" i="4"/>
  <c r="K3314" i="4"/>
  <c r="G3314" i="4"/>
  <c r="H3314" i="4"/>
  <c r="P3313" i="4"/>
  <c r="L3313" i="4"/>
  <c r="M3313" i="4"/>
  <c r="K3313" i="4"/>
  <c r="G3313" i="4"/>
  <c r="H3313" i="4"/>
  <c r="P3303" i="4"/>
  <c r="L3303" i="4"/>
  <c r="M3303" i="4"/>
  <c r="K3303" i="4"/>
  <c r="G3303" i="4"/>
  <c r="H3303" i="4"/>
  <c r="P3290" i="4"/>
  <c r="L3290" i="4"/>
  <c r="M3290" i="4"/>
  <c r="K3290" i="4"/>
  <c r="G3290" i="4"/>
  <c r="H3290" i="4"/>
  <c r="P3289" i="4"/>
  <c r="L3289" i="4"/>
  <c r="M3289" i="4"/>
  <c r="K3289" i="4"/>
  <c r="G3289" i="4"/>
  <c r="H3289" i="4"/>
  <c r="P1660" i="4"/>
  <c r="L1660" i="4"/>
  <c r="M1660" i="4"/>
  <c r="K1660" i="4"/>
  <c r="G1660" i="4"/>
  <c r="H1660" i="4"/>
  <c r="P1370" i="4"/>
  <c r="L1370" i="4"/>
  <c r="M1370" i="4"/>
  <c r="K1370" i="4"/>
  <c r="G1370" i="4"/>
  <c r="H1370" i="4"/>
  <c r="P1380" i="4"/>
  <c r="L1380" i="4"/>
  <c r="M1380" i="4"/>
  <c r="K1380" i="4"/>
  <c r="G1380" i="4"/>
  <c r="H1380" i="4"/>
  <c r="P1655" i="4"/>
  <c r="L1655" i="4"/>
  <c r="M1655" i="4"/>
  <c r="K1655" i="4"/>
  <c r="G1655" i="4"/>
  <c r="H1655" i="4"/>
  <c r="P1649" i="4"/>
  <c r="L1649" i="4"/>
  <c r="M1649" i="4"/>
  <c r="K1649" i="4"/>
  <c r="G1649" i="4"/>
  <c r="H1649" i="4"/>
  <c r="P721" i="4"/>
  <c r="L721" i="4"/>
  <c r="M721" i="4"/>
  <c r="K721" i="4"/>
  <c r="G721" i="4"/>
  <c r="H721" i="4"/>
  <c r="P1641" i="4"/>
  <c r="L1641" i="4"/>
  <c r="M1641" i="4"/>
  <c r="K1641" i="4"/>
  <c r="G1641" i="4"/>
  <c r="H1641" i="4"/>
  <c r="P1623" i="4"/>
  <c r="L1623" i="4"/>
  <c r="M1623" i="4"/>
  <c r="K1623" i="4"/>
  <c r="G1623" i="4"/>
  <c r="H1623" i="4"/>
  <c r="P2710" i="4"/>
  <c r="L2710" i="4"/>
  <c r="M2710" i="4"/>
  <c r="K2710" i="4"/>
  <c r="G2710" i="4"/>
  <c r="H2710" i="4"/>
  <c r="P1078" i="4"/>
  <c r="L1078" i="4"/>
  <c r="M1078" i="4"/>
  <c r="K1078" i="4"/>
  <c r="G1078" i="4"/>
  <c r="H1078" i="4"/>
  <c r="P2536" i="4"/>
  <c r="L2536" i="4"/>
  <c r="M2536" i="4"/>
  <c r="K2536" i="4"/>
  <c r="G2536" i="4"/>
  <c r="H2536" i="4"/>
  <c r="P1052" i="4"/>
  <c r="L1052" i="4"/>
  <c r="M1052" i="4"/>
  <c r="K1052" i="4"/>
  <c r="G1052" i="4"/>
  <c r="H1052" i="4"/>
  <c r="P1047" i="4"/>
  <c r="L1047" i="4"/>
  <c r="M1047" i="4"/>
  <c r="K1047" i="4"/>
  <c r="G1047" i="4"/>
  <c r="H1047" i="4"/>
  <c r="P1164" i="4"/>
  <c r="L1164" i="4"/>
  <c r="M1164" i="4"/>
  <c r="K1164" i="4"/>
  <c r="G1164" i="4"/>
  <c r="H1164" i="4"/>
  <c r="P2539" i="4"/>
  <c r="L2539" i="4"/>
  <c r="M2539" i="4"/>
  <c r="K2539" i="4"/>
  <c r="G2539" i="4"/>
  <c r="H2539" i="4"/>
  <c r="P979" i="4"/>
  <c r="L979" i="4"/>
  <c r="M979" i="4"/>
  <c r="K979" i="4"/>
  <c r="G979" i="4"/>
  <c r="H979" i="4"/>
  <c r="P985" i="4"/>
  <c r="L985" i="4"/>
  <c r="M985" i="4"/>
  <c r="K985" i="4"/>
  <c r="G985" i="4"/>
  <c r="H985" i="4"/>
  <c r="P694" i="4"/>
  <c r="L694" i="4"/>
  <c r="M694" i="4"/>
  <c r="K694" i="4"/>
  <c r="G694" i="4"/>
  <c r="H694" i="4"/>
  <c r="P1085" i="4"/>
  <c r="L1085" i="4"/>
  <c r="M1085" i="4"/>
  <c r="K1085" i="4"/>
  <c r="G1085" i="4"/>
  <c r="H1085" i="4"/>
  <c r="P1339" i="4"/>
  <c r="L1339" i="4"/>
  <c r="M1339" i="4"/>
  <c r="K1339" i="4"/>
  <c r="G1339" i="4"/>
  <c r="H1339" i="4"/>
  <c r="P3310" i="4"/>
  <c r="L3310" i="4"/>
  <c r="M3310" i="4"/>
  <c r="K3310" i="4"/>
  <c r="G3310" i="4"/>
  <c r="H3310" i="4"/>
  <c r="P3321" i="4"/>
  <c r="L3321" i="4"/>
  <c r="M3321" i="4"/>
  <c r="K3321" i="4"/>
  <c r="G3321" i="4"/>
  <c r="H3321" i="4"/>
  <c r="P3283" i="4"/>
  <c r="L3283" i="4"/>
  <c r="M3283" i="4"/>
  <c r="K3283" i="4"/>
  <c r="G3283" i="4"/>
  <c r="H3283" i="4"/>
  <c r="P3286" i="4"/>
  <c r="L3286" i="4"/>
  <c r="M3286" i="4"/>
  <c r="K3286" i="4"/>
  <c r="G3286" i="4"/>
  <c r="H3286" i="4"/>
  <c r="P3301" i="4"/>
  <c r="L3301" i="4"/>
  <c r="M3301" i="4"/>
  <c r="K3301" i="4"/>
  <c r="G3301" i="4"/>
  <c r="H3301" i="4"/>
  <c r="P3300" i="4"/>
  <c r="L3300" i="4"/>
  <c r="M3300" i="4"/>
  <c r="K3300" i="4"/>
  <c r="G3300" i="4"/>
  <c r="H3300" i="4"/>
  <c r="P1694" i="4"/>
  <c r="L1694" i="4"/>
  <c r="M1694" i="4"/>
  <c r="K1694" i="4"/>
  <c r="G1694" i="4"/>
  <c r="H1694" i="4"/>
  <c r="P1878" i="4"/>
  <c r="L1878" i="4"/>
  <c r="M1878" i="4"/>
  <c r="K1878" i="4"/>
  <c r="G1878" i="4"/>
  <c r="H1878" i="4"/>
  <c r="P1869" i="4"/>
  <c r="L1869" i="4"/>
  <c r="M1869" i="4"/>
  <c r="K1869" i="4"/>
  <c r="G1869" i="4"/>
  <c r="H1869" i="4"/>
  <c r="P1887" i="4"/>
  <c r="L1887" i="4"/>
  <c r="M1887" i="4"/>
  <c r="K1887" i="4"/>
  <c r="G1887" i="4"/>
  <c r="H1887" i="4"/>
  <c r="P1638" i="4"/>
  <c r="L1638" i="4"/>
  <c r="M1638" i="4"/>
  <c r="K1638" i="4"/>
  <c r="G1638" i="4"/>
  <c r="H1638" i="4"/>
  <c r="P2707" i="4"/>
  <c r="L2707" i="4"/>
  <c r="M2707" i="4"/>
  <c r="K2707" i="4"/>
  <c r="G2707" i="4"/>
  <c r="H2707" i="4"/>
  <c r="P1898" i="4"/>
  <c r="L1898" i="4"/>
  <c r="M1898" i="4"/>
  <c r="K1898" i="4"/>
  <c r="G1898" i="4"/>
  <c r="H1898" i="4"/>
  <c r="P1139" i="4"/>
  <c r="L1139" i="4"/>
  <c r="M1139" i="4"/>
  <c r="K1139" i="4"/>
  <c r="G1139" i="4"/>
  <c r="H1139" i="4"/>
  <c r="P1628" i="4"/>
  <c r="L1628" i="4"/>
  <c r="M1628" i="4"/>
  <c r="K1628" i="4"/>
  <c r="G1628" i="4"/>
  <c r="H1628" i="4"/>
  <c r="P1096" i="4"/>
  <c r="L1096" i="4"/>
  <c r="M1096" i="4"/>
  <c r="K1096" i="4"/>
  <c r="G1096" i="4"/>
  <c r="H1096" i="4"/>
  <c r="P1104" i="4"/>
  <c r="L1104" i="4"/>
  <c r="M1104" i="4"/>
  <c r="K1104" i="4"/>
  <c r="G1104" i="4"/>
  <c r="H1104" i="4"/>
  <c r="P1095" i="4"/>
  <c r="L1095" i="4"/>
  <c r="M1095" i="4"/>
  <c r="K1095" i="4"/>
  <c r="G1095" i="4"/>
  <c r="H1095" i="4"/>
  <c r="P1602" i="4"/>
  <c r="L1602" i="4"/>
  <c r="M1602" i="4"/>
  <c r="K1602" i="4"/>
  <c r="G1602" i="4"/>
  <c r="H1602" i="4"/>
  <c r="P1008" i="4"/>
  <c r="L1008" i="4"/>
  <c r="M1008" i="4"/>
  <c r="K1008" i="4"/>
  <c r="G1008" i="4"/>
  <c r="H1008" i="4"/>
  <c r="P1897" i="4"/>
  <c r="L1897" i="4"/>
  <c r="M1897" i="4"/>
  <c r="K1897" i="4"/>
  <c r="G1897" i="4"/>
  <c r="H1897" i="4"/>
  <c r="P1129" i="4"/>
  <c r="L1129" i="4"/>
  <c r="M1129" i="4"/>
  <c r="K1129" i="4"/>
  <c r="G1129" i="4"/>
  <c r="H1129" i="4"/>
  <c r="P1911" i="4"/>
  <c r="L1911" i="4"/>
  <c r="M1911" i="4"/>
  <c r="K1911" i="4"/>
  <c r="G1911" i="4"/>
  <c r="H1911" i="4"/>
  <c r="P1298" i="4"/>
  <c r="L1298" i="4"/>
  <c r="M1298" i="4"/>
  <c r="K1298" i="4"/>
  <c r="G1298" i="4"/>
  <c r="H1298" i="4"/>
  <c r="P2136" i="4"/>
  <c r="L2136" i="4"/>
  <c r="M2136" i="4"/>
  <c r="K2136" i="4"/>
  <c r="G2136" i="4"/>
  <c r="H2136" i="4"/>
  <c r="P992" i="4"/>
  <c r="L992" i="4"/>
  <c r="M992" i="4"/>
  <c r="K992" i="4"/>
  <c r="G992" i="4"/>
  <c r="H992" i="4"/>
  <c r="P967" i="4"/>
  <c r="L967" i="4"/>
  <c r="M967" i="4"/>
  <c r="K967" i="4"/>
  <c r="G967" i="4"/>
  <c r="H967" i="4"/>
  <c r="P966" i="4"/>
  <c r="L966" i="4"/>
  <c r="M966" i="4"/>
  <c r="K966" i="4"/>
  <c r="G966" i="4"/>
  <c r="H966" i="4"/>
  <c r="G2325" i="4"/>
  <c r="H2325" i="4"/>
  <c r="R672" i="4"/>
  <c r="R595" i="4"/>
  <c r="R596" i="4"/>
  <c r="R2694" i="4"/>
  <c r="R2695" i="4"/>
  <c r="R2" i="4"/>
  <c r="R924" i="4"/>
  <c r="R2039" i="4"/>
  <c r="R2040" i="4"/>
  <c r="R628" i="4"/>
  <c r="R626" i="4"/>
  <c r="R627" i="4"/>
  <c r="R874" i="4"/>
  <c r="R875" i="4"/>
  <c r="R1690" i="4"/>
  <c r="R1691" i="4"/>
  <c r="R1692" i="4"/>
  <c r="R1693" i="4"/>
  <c r="R1695" i="4"/>
  <c r="R3317" i="4"/>
  <c r="R3318" i="4"/>
  <c r="R3319" i="4"/>
  <c r="R3320" i="4"/>
  <c r="R3322" i="4"/>
  <c r="R3323" i="4"/>
  <c r="R2578" i="4"/>
  <c r="R746" i="4"/>
  <c r="R747" i="4"/>
  <c r="R2569" i="4"/>
  <c r="R2688" i="4"/>
  <c r="R2689" i="4"/>
  <c r="R637" i="4"/>
  <c r="R638" i="4"/>
  <c r="R639" i="4"/>
  <c r="R791" i="4"/>
  <c r="R792" i="4"/>
  <c r="R793" i="4"/>
  <c r="R3306" i="4"/>
  <c r="R3307" i="4"/>
  <c r="R3308" i="4"/>
  <c r="R3309" i="4"/>
  <c r="R3311" i="4"/>
  <c r="R3312" i="4"/>
  <c r="R2573" i="4"/>
  <c r="R2574" i="4"/>
  <c r="R520" i="4"/>
  <c r="R521" i="4"/>
  <c r="R797" i="4"/>
  <c r="R798" i="4"/>
  <c r="R1327" i="4"/>
  <c r="R1328" i="4"/>
  <c r="R1329" i="4"/>
  <c r="R1363" i="4"/>
  <c r="R1364" i="4"/>
  <c r="R1365" i="4"/>
  <c r="R2691" i="4"/>
  <c r="R2692" i="4"/>
  <c r="R556" i="4"/>
  <c r="R587" i="4"/>
  <c r="R588" i="4"/>
  <c r="R2439" i="4"/>
  <c r="R850" i="4"/>
  <c r="R851" i="4"/>
  <c r="R534" i="4"/>
  <c r="R535" i="4"/>
  <c r="R1324" i="4"/>
  <c r="R1325" i="4"/>
  <c r="R1326" i="4"/>
  <c r="R842" i="4"/>
  <c r="R3292" i="4"/>
  <c r="R3293" i="4"/>
  <c r="R3295" i="4"/>
  <c r="R3294" i="4"/>
  <c r="R3296" i="4"/>
  <c r="R3297" i="4"/>
  <c r="R3298" i="4"/>
  <c r="R3299" i="4"/>
  <c r="R3302" i="4"/>
  <c r="R605" i="4"/>
  <c r="R606" i="4"/>
  <c r="R531" i="4"/>
  <c r="R1599" i="4"/>
  <c r="R1600" i="4"/>
  <c r="R1601" i="4"/>
  <c r="R1603" i="4"/>
  <c r="R997" i="4"/>
  <c r="R998" i="4"/>
  <c r="R999" i="4"/>
  <c r="R689" i="4"/>
  <c r="R899" i="4"/>
  <c r="R900" i="4"/>
  <c r="R901" i="4"/>
  <c r="R571" i="4"/>
  <c r="R572" i="4"/>
  <c r="R573" i="4"/>
  <c r="R574" i="4"/>
  <c r="R2393" i="4"/>
  <c r="R2394" i="4"/>
  <c r="R2395" i="4"/>
  <c r="R2801" i="4"/>
  <c r="R1253" i="4"/>
  <c r="R1254" i="4"/>
  <c r="R2051" i="4"/>
  <c r="R3278" i="4"/>
  <c r="R3279" i="4"/>
  <c r="R3280" i="4"/>
  <c r="R3281" i="4"/>
  <c r="R3284" i="4"/>
  <c r="R3282" i="4"/>
  <c r="R3285" i="4"/>
  <c r="R3287" i="4"/>
  <c r="R3288" i="4"/>
  <c r="R1269" i="4"/>
  <c r="R629" i="4"/>
  <c r="R630" i="4"/>
  <c r="R1216" i="4"/>
  <c r="R1207" i="4"/>
  <c r="R654" i="4"/>
  <c r="R655" i="4"/>
  <c r="R656" i="4"/>
  <c r="R1394" i="4"/>
  <c r="R1395" i="4"/>
  <c r="R1081" i="4"/>
  <c r="R1082" i="4"/>
  <c r="R1083" i="4"/>
  <c r="R1084" i="4"/>
  <c r="R963" i="4"/>
  <c r="R964" i="4"/>
  <c r="R965" i="4"/>
  <c r="R968" i="4"/>
  <c r="R969" i="4"/>
  <c r="R2342" i="4"/>
  <c r="R2343" i="4"/>
  <c r="R2454" i="4"/>
  <c r="R2455" i="4"/>
  <c r="R2579" i="4"/>
  <c r="R603" i="4"/>
  <c r="R2344" i="4"/>
  <c r="R1108" i="4"/>
  <c r="R1109" i="4"/>
  <c r="R1103" i="4"/>
  <c r="R1105" i="4"/>
  <c r="R2045" i="4"/>
  <c r="R526" i="4"/>
  <c r="R527" i="4"/>
  <c r="R528" i="4"/>
  <c r="R568" i="4"/>
  <c r="R569" i="4"/>
  <c r="R570" i="4"/>
  <c r="R1149" i="4"/>
  <c r="R1150" i="4"/>
  <c r="R932" i="4"/>
  <c r="R931" i="4"/>
  <c r="R599" i="4"/>
  <c r="R600" i="4"/>
  <c r="R601" i="4"/>
  <c r="R1210" i="4"/>
  <c r="R2660" i="4"/>
  <c r="R1968" i="4"/>
  <c r="R757" i="4"/>
  <c r="R758" i="4"/>
  <c r="R759" i="4"/>
  <c r="R959" i="4"/>
  <c r="R960" i="4"/>
  <c r="R2446" i="4"/>
  <c r="R1894" i="4"/>
  <c r="R1895" i="4"/>
  <c r="R1896" i="4"/>
  <c r="R1899" i="4"/>
  <c r="R1823" i="4"/>
  <c r="R1824" i="4"/>
  <c r="R575" i="4"/>
  <c r="R576" i="4"/>
  <c r="R1068" i="4"/>
  <c r="R1069" i="4"/>
  <c r="R1070" i="4"/>
  <c r="R1071" i="4"/>
  <c r="R1072" i="4"/>
  <c r="R2592" i="4"/>
  <c r="R625" i="4"/>
  <c r="R620" i="4"/>
  <c r="R621" i="4"/>
  <c r="R622" i="4"/>
  <c r="R623" i="4"/>
  <c r="R1136" i="4"/>
  <c r="R1137" i="4"/>
  <c r="R1138" i="4"/>
  <c r="R1140" i="4"/>
  <c r="R2666" i="4"/>
  <c r="R607" i="4"/>
  <c r="R608" i="4"/>
  <c r="R1213" i="4"/>
  <c r="R2600" i="4"/>
  <c r="R1908" i="4"/>
  <c r="R1909" i="4"/>
  <c r="R1910" i="4"/>
  <c r="R1912" i="4"/>
  <c r="R2326" i="4"/>
  <c r="R2332" i="4"/>
  <c r="R2333" i="4"/>
  <c r="R2327" i="4"/>
  <c r="R2328" i="4"/>
  <c r="R2329" i="4"/>
  <c r="R2334" i="4"/>
  <c r="R1102" i="4"/>
  <c r="R1101" i="4"/>
  <c r="R1094" i="4"/>
  <c r="R1097" i="4"/>
  <c r="R1875" i="4"/>
  <c r="R1876" i="4"/>
  <c r="R1877" i="4"/>
  <c r="R1879" i="4"/>
  <c r="R1880" i="4"/>
  <c r="R1088" i="4"/>
  <c r="R1089" i="4"/>
  <c r="R1091" i="4"/>
  <c r="R1092" i="4"/>
  <c r="R682" i="4"/>
  <c r="R683" i="4"/>
  <c r="R685" i="4"/>
  <c r="R686" i="4"/>
  <c r="R1721" i="4"/>
  <c r="R1337" i="4"/>
  <c r="R1338" i="4"/>
  <c r="R2418" i="4"/>
  <c r="R1819" i="4"/>
  <c r="R1820" i="4"/>
  <c r="R2606" i="4"/>
  <c r="R1273" i="4"/>
  <c r="R855" i="4"/>
  <c r="R856" i="4"/>
  <c r="R1126" i="4"/>
  <c r="R1127" i="4"/>
  <c r="R1128" i="4"/>
  <c r="R1130" i="4"/>
  <c r="R2755" i="4"/>
  <c r="R811" i="4"/>
  <c r="R2420" i="4"/>
  <c r="R2321" i="4"/>
  <c r="R2041" i="4"/>
  <c r="R610" i="4"/>
  <c r="R611" i="4"/>
  <c r="R1771" i="4"/>
  <c r="R889" i="4"/>
  <c r="R890" i="4"/>
  <c r="R891" i="4"/>
  <c r="R1308" i="4"/>
  <c r="R1309" i="4"/>
  <c r="R1310" i="4"/>
  <c r="R732" i="4"/>
  <c r="R1949" i="4"/>
  <c r="R658" i="4"/>
  <c r="R659" i="4"/>
  <c r="R661" i="4"/>
  <c r="R663" i="4"/>
  <c r="R778" i="4"/>
  <c r="R779" i="4"/>
  <c r="R1821" i="4"/>
  <c r="R1822" i="4"/>
  <c r="R2322" i="4"/>
  <c r="R2323" i="4"/>
  <c r="R543" i="4"/>
  <c r="R1272" i="4"/>
  <c r="R1270" i="4"/>
  <c r="R1271" i="4"/>
  <c r="R617" i="4"/>
  <c r="R618" i="4"/>
  <c r="R3276" i="4"/>
  <c r="R1178" i="4"/>
  <c r="R1172" i="4"/>
  <c r="R1176" i="4"/>
  <c r="R1177" i="4"/>
  <c r="R1173" i="4"/>
  <c r="R1174" i="4"/>
  <c r="R1330" i="4"/>
  <c r="R1331" i="4"/>
  <c r="R1332" i="4"/>
  <c r="R2140" i="4"/>
  <c r="R2141" i="4"/>
  <c r="R1527" i="4"/>
  <c r="R1526" i="4"/>
  <c r="R1004" i="4"/>
  <c r="R1005" i="4"/>
  <c r="R1006" i="4"/>
  <c r="R1007" i="4"/>
  <c r="R1009" i="4"/>
  <c r="R1010" i="4"/>
  <c r="R1011" i="4"/>
  <c r="R1059" i="4"/>
  <c r="R677" i="4"/>
  <c r="R1792" i="4"/>
  <c r="R555" i="4"/>
  <c r="R838" i="4"/>
  <c r="R2564" i="4"/>
  <c r="R2099" i="4"/>
  <c r="R2097" i="4"/>
  <c r="R2096" i="4"/>
  <c r="R2098" i="4"/>
  <c r="R2165" i="4"/>
  <c r="R1981" i="4"/>
  <c r="R1982" i="4"/>
  <c r="R1983" i="4"/>
  <c r="R565" i="4"/>
  <c r="R566" i="4"/>
  <c r="R567" i="4"/>
  <c r="R554" i="4"/>
  <c r="R928" i="4"/>
  <c r="R929" i="4"/>
  <c r="R1954" i="4"/>
  <c r="R1955" i="4"/>
  <c r="R2593" i="4"/>
  <c r="R946" i="4"/>
  <c r="R1436" i="4"/>
  <c r="R2596" i="4"/>
  <c r="R1723" i="4"/>
  <c r="R1724" i="4"/>
  <c r="R1847" i="4"/>
  <c r="R1848" i="4"/>
  <c r="R2154" i="4"/>
  <c r="R2155" i="4"/>
  <c r="R2737" i="4"/>
  <c r="R1296" i="4"/>
  <c r="R1297" i="4"/>
  <c r="R1299" i="4"/>
  <c r="R894" i="4"/>
  <c r="R895" i="4"/>
  <c r="R896" i="4"/>
  <c r="R652" i="4"/>
  <c r="R917" i="4"/>
  <c r="R918" i="4"/>
  <c r="R2412" i="4"/>
  <c r="R2413" i="4"/>
  <c r="R815" i="4"/>
  <c r="R816" i="4"/>
  <c r="R2724" i="4"/>
  <c r="R648" i="4"/>
  <c r="R1368" i="4"/>
  <c r="R1369" i="4"/>
  <c r="R777" i="4"/>
  <c r="R728" i="4"/>
  <c r="R729" i="4"/>
  <c r="R730" i="4"/>
  <c r="R650" i="4"/>
  <c r="R2340" i="4"/>
  <c r="R2341" i="4"/>
  <c r="R2337" i="4"/>
  <c r="R2348" i="4"/>
  <c r="R2349" i="4"/>
  <c r="R849" i="4"/>
  <c r="R848" i="4"/>
  <c r="R1884" i="4"/>
  <c r="R1885" i="4"/>
  <c r="R1886" i="4"/>
  <c r="R1888" i="4"/>
  <c r="R1889" i="4"/>
  <c r="R1861" i="4"/>
  <c r="R1862" i="4"/>
  <c r="R1863" i="4"/>
  <c r="R1837" i="4"/>
  <c r="R1838" i="4"/>
  <c r="R2557" i="4"/>
  <c r="R1543" i="4"/>
  <c r="R1544" i="4"/>
  <c r="R1545" i="4"/>
  <c r="R1546" i="4"/>
  <c r="R646" i="4"/>
  <c r="R1714" i="4"/>
  <c r="R933" i="4"/>
  <c r="R934" i="4"/>
  <c r="R2662" i="4"/>
  <c r="R578" i="4"/>
  <c r="R579" i="4"/>
  <c r="R1715" i="4"/>
  <c r="R2452" i="4"/>
  <c r="R1146" i="4"/>
  <c r="R1147" i="4"/>
  <c r="R2664" i="4"/>
  <c r="R692" i="4"/>
  <c r="R693" i="4"/>
  <c r="R817" i="4"/>
  <c r="R818" i="4"/>
  <c r="R883" i="4"/>
  <c r="R884" i="4"/>
  <c r="R885" i="4"/>
  <c r="R546" i="4"/>
  <c r="R550" i="4"/>
  <c r="R1024" i="4"/>
  <c r="R538" i="4"/>
  <c r="R539" i="4"/>
  <c r="R541" i="4"/>
  <c r="R2723" i="4"/>
  <c r="R765" i="4"/>
  <c r="R939" i="4"/>
  <c r="R940" i="4"/>
  <c r="R2104" i="4"/>
  <c r="R2103" i="4"/>
  <c r="R2102" i="4"/>
  <c r="R805" i="4"/>
  <c r="R840" i="4"/>
  <c r="R1593" i="4"/>
  <c r="R1595" i="4"/>
  <c r="R1596" i="4"/>
  <c r="R1597" i="4"/>
  <c r="R1826" i="4"/>
  <c r="R1827" i="4"/>
  <c r="R1017" i="4"/>
  <c r="R1018" i="4"/>
  <c r="R1019" i="4"/>
  <c r="R1020" i="4"/>
  <c r="R910" i="4"/>
  <c r="R1621" i="4"/>
  <c r="R1622" i="4"/>
  <c r="R2719" i="4"/>
  <c r="R2720" i="4"/>
  <c r="R2425" i="4"/>
  <c r="R2576" i="4"/>
  <c r="R767" i="4"/>
  <c r="R1223" i="4"/>
  <c r="R1801" i="4"/>
  <c r="R1502" i="4"/>
  <c r="R1503" i="4"/>
  <c r="R1504" i="4"/>
  <c r="R1505" i="4"/>
  <c r="R1507" i="4"/>
  <c r="R1508" i="4"/>
  <c r="R1509" i="4"/>
  <c r="R1510" i="4"/>
  <c r="R2619" i="4"/>
  <c r="R2621" i="4"/>
  <c r="R2427" i="4"/>
  <c r="R1416" i="4"/>
  <c r="R1417" i="4"/>
  <c r="R822" i="4"/>
  <c r="R823" i="4"/>
  <c r="R821" i="4"/>
  <c r="R820" i="4"/>
  <c r="R824" i="4"/>
  <c r="R2195" i="4"/>
  <c r="R1200" i="4"/>
  <c r="R1201" i="4"/>
  <c r="R2582" i="4"/>
  <c r="R2583" i="4"/>
  <c r="R835" i="4"/>
  <c r="R1196" i="4"/>
  <c r="R1197" i="4"/>
  <c r="R1535" i="4"/>
  <c r="R1536" i="4"/>
  <c r="R1537" i="4"/>
  <c r="R2717" i="4"/>
  <c r="R2718" i="4"/>
  <c r="R1539" i="4"/>
  <c r="R1540" i="4"/>
  <c r="R1541" i="4"/>
  <c r="R1542" i="4"/>
  <c r="R1538" i="4"/>
  <c r="R2587" i="4"/>
  <c r="R378" i="4"/>
  <c r="R679" i="4"/>
  <c r="R680" i="4"/>
  <c r="R2009" i="4"/>
  <c r="R668" i="4"/>
  <c r="R669" i="4"/>
  <c r="R1291" i="4"/>
  <c r="R1292" i="4"/>
  <c r="R1402" i="4"/>
  <c r="R1399" i="4"/>
  <c r="R2387" i="4"/>
  <c r="R844" i="4"/>
  <c r="R2381" i="4"/>
  <c r="R665" i="4"/>
  <c r="R666" i="4"/>
  <c r="R1162" i="4"/>
  <c r="R1163" i="4"/>
  <c r="R1165" i="4"/>
  <c r="R2194" i="4"/>
  <c r="R783" i="4"/>
  <c r="R784" i="4"/>
  <c r="R785" i="4"/>
  <c r="R704" i="4"/>
  <c r="R705" i="4"/>
  <c r="R787" i="4"/>
  <c r="R788" i="4"/>
  <c r="R789" i="4"/>
  <c r="R707" i="4"/>
  <c r="R708" i="4"/>
  <c r="R833" i="4"/>
  <c r="R1720" i="4"/>
  <c r="R581" i="4"/>
  <c r="R582" i="4"/>
  <c r="R583" i="4"/>
  <c r="R1866" i="4"/>
  <c r="R1867" i="4"/>
  <c r="R1868" i="4"/>
  <c r="R1870" i="4"/>
  <c r="R1871" i="4"/>
  <c r="R865" i="4"/>
  <c r="R867" i="4"/>
  <c r="R1221" i="4"/>
  <c r="R2589" i="4"/>
  <c r="R2164" i="4"/>
  <c r="R1226" i="4"/>
  <c r="R1184" i="4"/>
  <c r="R989" i="4"/>
  <c r="R990" i="4"/>
  <c r="R991" i="4"/>
  <c r="R993" i="4"/>
  <c r="R674" i="4"/>
  <c r="R675" i="4"/>
  <c r="R859" i="4"/>
  <c r="R1322" i="4"/>
  <c r="R1153" i="4"/>
  <c r="R863" i="4"/>
  <c r="R1168" i="4"/>
  <c r="R1169" i="4"/>
  <c r="R1170" i="4"/>
  <c r="R584" i="4"/>
  <c r="R585" i="4"/>
  <c r="R586" i="4"/>
  <c r="R869" i="4"/>
  <c r="R871" i="4"/>
  <c r="R1747" i="4"/>
  <c r="R1700" i="4"/>
  <c r="R2033" i="4"/>
  <c r="R2651" i="4"/>
  <c r="R2652" i="4"/>
  <c r="R2653" i="4"/>
  <c r="R800" i="4"/>
  <c r="R2028" i="4"/>
  <c r="R1719" i="4"/>
  <c r="R2010" i="4"/>
  <c r="R1247" i="4"/>
  <c r="R1248" i="4"/>
  <c r="R2116" i="4"/>
  <c r="R1320" i="4"/>
  <c r="R1321" i="4"/>
  <c r="R2030" i="4"/>
  <c r="R1188" i="4"/>
  <c r="R1462" i="4"/>
  <c r="R1228" i="4"/>
  <c r="R2560" i="4"/>
  <c r="R2561" i="4"/>
  <c r="R2133" i="4"/>
  <c r="R2134" i="4"/>
  <c r="R2135" i="4"/>
  <c r="R2137" i="4"/>
  <c r="R2562" i="4"/>
  <c r="R2563" i="4"/>
  <c r="R846" i="4"/>
  <c r="R2571" i="4"/>
  <c r="R2572" i="4"/>
  <c r="R640" i="4"/>
  <c r="R641" i="4"/>
  <c r="R1484" i="4"/>
  <c r="R974" i="4"/>
  <c r="R975" i="4"/>
  <c r="R2558" i="4"/>
  <c r="R2559" i="4"/>
  <c r="R1287" i="4"/>
  <c r="R1288" i="4"/>
  <c r="R1289" i="4"/>
  <c r="R1818" i="4"/>
  <c r="R983" i="4"/>
  <c r="R984" i="4"/>
  <c r="R986" i="4"/>
  <c r="R977" i="4"/>
  <c r="R978" i="4"/>
  <c r="R980" i="4"/>
  <c r="R1802" i="4"/>
  <c r="R770" i="4"/>
  <c r="R771" i="4"/>
  <c r="R772" i="4"/>
  <c r="R1304" i="4"/>
  <c r="R1305" i="4"/>
  <c r="R1306" i="4"/>
  <c r="R1387" i="4"/>
  <c r="R2714" i="4"/>
  <c r="R643" i="4"/>
  <c r="R1810" i="4"/>
  <c r="R1811" i="4"/>
  <c r="R1060" i="4"/>
  <c r="R1061" i="4"/>
  <c r="R853" i="4"/>
  <c r="R1459" i="4"/>
  <c r="R1239" i="4"/>
  <c r="R1240" i="4"/>
  <c r="R2537" i="4"/>
  <c r="R2538" i="4"/>
  <c r="R2410" i="4"/>
  <c r="R1957" i="4"/>
  <c r="R1958" i="4"/>
  <c r="R2485" i="4"/>
  <c r="R2486" i="4"/>
  <c r="R1667" i="4"/>
  <c r="R1739" i="4"/>
  <c r="R1742" i="4"/>
  <c r="R1740" i="4"/>
  <c r="R1745" i="4"/>
  <c r="R1746" i="4"/>
  <c r="R2369" i="4"/>
  <c r="R2363" i="4"/>
  <c r="R2408" i="4"/>
  <c r="R2721" i="4"/>
  <c r="R1378" i="4"/>
  <c r="R1379" i="4"/>
  <c r="R1658" i="4"/>
  <c r="R1659" i="4"/>
  <c r="R780" i="4"/>
  <c r="R781" i="4"/>
  <c r="R2056" i="4"/>
  <c r="R2121" i="4"/>
  <c r="R2119" i="4"/>
  <c r="R2120" i="4"/>
  <c r="R2132" i="4"/>
  <c r="R2722" i="4"/>
  <c r="R861" i="4"/>
  <c r="R1647" i="4"/>
  <c r="R1648" i="4"/>
  <c r="R2409" i="4"/>
  <c r="R1190" i="4"/>
  <c r="R1191" i="4"/>
  <c r="R1193" i="4"/>
  <c r="R1194" i="4"/>
  <c r="R2467" i="4"/>
  <c r="R2468" i="4"/>
  <c r="R2665" i="4"/>
  <c r="R1357" i="4"/>
  <c r="R1358" i="4"/>
  <c r="R1359" i="4"/>
  <c r="R1181" i="4"/>
  <c r="R1179" i="4"/>
  <c r="R1180" i="4"/>
  <c r="R2754" i="4"/>
  <c r="R1285" i="4"/>
  <c r="R1431" i="4"/>
  <c r="R1430" i="4"/>
  <c r="R2388" i="4"/>
  <c r="R1652" i="4"/>
  <c r="R1653" i="4"/>
  <c r="R1654" i="4"/>
  <c r="R2389" i="4"/>
  <c r="R948" i="4"/>
  <c r="R949" i="4"/>
  <c r="R1635" i="4"/>
  <c r="R1636" i="4"/>
  <c r="R1637" i="4"/>
  <c r="R1730" i="4"/>
  <c r="R1731" i="4"/>
  <c r="R1729" i="4"/>
  <c r="R2614" i="4"/>
  <c r="R2642" i="4"/>
  <c r="R2643" i="4"/>
  <c r="R1672" i="4"/>
  <c r="R1806" i="4"/>
  <c r="R1807" i="4"/>
  <c r="R1735" i="4"/>
  <c r="R1833" i="4"/>
  <c r="R1834" i="4"/>
  <c r="R1835" i="4"/>
  <c r="R2319" i="4"/>
  <c r="R2320" i="4"/>
  <c r="R1825" i="4"/>
  <c r="R1732" i="4"/>
  <c r="R854" i="4"/>
  <c r="R2023" i="4"/>
  <c r="R2713" i="4"/>
  <c r="R2094" i="4"/>
  <c r="R2095" i="4"/>
  <c r="R1734" i="4"/>
  <c r="R718" i="4"/>
  <c r="R723" i="4"/>
  <c r="R719" i="4"/>
  <c r="R720" i="4"/>
  <c r="R2459" i="4"/>
  <c r="R905" i="4"/>
  <c r="R2173" i="4"/>
  <c r="R2613" i="4"/>
  <c r="R2624" i="4"/>
  <c r="R2625" i="4"/>
  <c r="R2112" i="4"/>
  <c r="R2113" i="4"/>
  <c r="R1134" i="4"/>
  <c r="R1232" i="4"/>
  <c r="R1117" i="4"/>
  <c r="R1118" i="4"/>
  <c r="R1119" i="4"/>
  <c r="R2407" i="4"/>
  <c r="R2365" i="4"/>
  <c r="R2366" i="4"/>
  <c r="R2367" i="4"/>
  <c r="R1235" i="4"/>
  <c r="R1236" i="4"/>
  <c r="R1243" i="4"/>
  <c r="R2627" i="4"/>
  <c r="R2626" i="4"/>
  <c r="R2628" i="4"/>
  <c r="R2629" i="4"/>
  <c r="R2379" i="4"/>
  <c r="R1413" i="4"/>
  <c r="R1414" i="4"/>
  <c r="R1415" i="4"/>
  <c r="R2027" i="4"/>
  <c r="R1372" i="4"/>
  <c r="R1424" i="4"/>
  <c r="R1425" i="4"/>
  <c r="R1857" i="4"/>
  <c r="R880" i="4"/>
  <c r="R1386" i="4"/>
  <c r="R2705" i="4"/>
  <c r="R2706" i="4"/>
  <c r="R1121" i="4"/>
  <c r="R1122" i="4"/>
  <c r="R1123" i="4"/>
  <c r="R873" i="4"/>
  <c r="R1050" i="4"/>
  <c r="R1051" i="4"/>
  <c r="R1639" i="4"/>
  <c r="R1640" i="4"/>
  <c r="R2534" i="4"/>
  <c r="R2535" i="4"/>
  <c r="R1625" i="4"/>
  <c r="R1626" i="4"/>
  <c r="R1627" i="4"/>
  <c r="R2612" i="4"/>
  <c r="R1858" i="4"/>
  <c r="R2392" i="4"/>
  <c r="R1960" i="4"/>
  <c r="R1961" i="4"/>
  <c r="R2790" i="4"/>
  <c r="R2622" i="4"/>
  <c r="R2623" i="4"/>
  <c r="R2167" i="4"/>
  <c r="R1384" i="4"/>
  <c r="R1383" i="4"/>
  <c r="R1075" i="4"/>
  <c r="R1076" i="4"/>
  <c r="R1077" i="4"/>
  <c r="R1045" i="4"/>
  <c r="R1046" i="4"/>
  <c r="R753" i="4"/>
  <c r="R2142" i="4"/>
  <c r="R2143" i="4"/>
  <c r="R2168" i="4"/>
  <c r="R2568" i="4"/>
  <c r="R2708" i="4"/>
  <c r="R2709" i="4"/>
  <c r="R1924" i="4"/>
  <c r="R2792" i="4"/>
  <c r="R2639" i="4"/>
  <c r="R2640" i="4"/>
  <c r="R1963" i="4"/>
  <c r="R2687" i="4"/>
  <c r="R907" i="4"/>
  <c r="R908" i="4"/>
  <c r="R2617" i="4"/>
  <c r="R1554" i="4"/>
  <c r="R1553" i="4"/>
  <c r="R2111" i="4"/>
  <c r="R2109" i="4"/>
  <c r="R2698" i="4"/>
  <c r="R2716" i="4"/>
  <c r="R832" i="4"/>
  <c r="R943" i="4"/>
  <c r="R923" i="4"/>
  <c r="R2226" i="4"/>
  <c r="R2227" i="4"/>
  <c r="R2230" i="4"/>
  <c r="R2232" i="4"/>
  <c r="R2233" i="4"/>
  <c r="R2234" i="4"/>
  <c r="R2235" i="4"/>
  <c r="R2236" i="4"/>
  <c r="R2237" i="4"/>
  <c r="R2238" i="4"/>
  <c r="R2239" i="4"/>
  <c r="R2241" i="4"/>
  <c r="R2242" i="4"/>
  <c r="R2244" i="4"/>
  <c r="R2245" i="4"/>
  <c r="R2246" i="4"/>
  <c r="R2247" i="4"/>
  <c r="R2258" i="4"/>
  <c r="R2318" i="4"/>
  <c r="R2325" i="4"/>
  <c r="R2347" i="4"/>
  <c r="R2352" i="4"/>
  <c r="R2355" i="4"/>
  <c r="R2360" i="4"/>
  <c r="R2361" i="4"/>
  <c r="R2372" i="4"/>
  <c r="R2373" i="4"/>
  <c r="R2375" i="4"/>
  <c r="R2378" i="4"/>
  <c r="R2411" i="4"/>
  <c r="R2419" i="4"/>
  <c r="R2424" i="4"/>
  <c r="R2426" i="4"/>
  <c r="R2434" i="4"/>
  <c r="R2435" i="4"/>
  <c r="R2436" i="4"/>
  <c r="R2437" i="4"/>
  <c r="R2438" i="4"/>
  <c r="R2445" i="4"/>
  <c r="R2456" i="4"/>
  <c r="R2458" i="4"/>
  <c r="R2598" i="4"/>
  <c r="R2599" i="4"/>
  <c r="R2655" i="4"/>
  <c r="R2699" i="4"/>
  <c r="R2577" i="4"/>
  <c r="R2107" i="4"/>
  <c r="R2108" i="4"/>
  <c r="R2162" i="4"/>
  <c r="R731" i="4"/>
  <c r="R1573" i="4"/>
  <c r="R1250" i="4"/>
  <c r="R1256" i="4"/>
  <c r="R1257" i="4"/>
  <c r="R1574" i="4"/>
  <c r="R1611" i="4"/>
  <c r="R1744" i="4"/>
  <c r="R1738" i="4"/>
  <c r="R1737" i="4"/>
  <c r="R1749" i="4"/>
  <c r="R1748" i="4"/>
  <c r="R1757" i="4"/>
  <c r="R1988" i="4"/>
  <c r="R1989" i="4"/>
  <c r="R2117" i="4"/>
  <c r="R2187" i="4"/>
  <c r="R2650" i="4"/>
  <c r="R1400" i="4"/>
  <c r="R1401" i="4"/>
  <c r="R1397" i="4"/>
  <c r="R1398" i="4"/>
  <c r="R1238" i="4"/>
  <c r="R1231" i="4"/>
  <c r="R3327" i="4"/>
  <c r="R1211" i="4"/>
  <c r="R1212" i="4"/>
  <c r="R1813" i="4"/>
  <c r="R1556" i="4"/>
  <c r="R1557" i="4"/>
  <c r="R1252" i="4"/>
  <c r="R1265" i="4"/>
  <c r="R1259" i="4"/>
  <c r="R1229" i="4"/>
  <c r="R1230" i="4"/>
  <c r="R1266" i="4"/>
  <c r="R1274" i="4"/>
  <c r="R1275" i="4"/>
  <c r="R1276" i="4"/>
  <c r="R1277" i="4"/>
  <c r="R1280" i="4"/>
  <c r="R1278" i="4"/>
  <c r="R1279" i="4"/>
  <c r="R1283" i="4"/>
  <c r="R1295" i="4"/>
  <c r="R1302" i="4"/>
  <c r="R1204" i="4"/>
  <c r="R1205" i="4"/>
  <c r="R1258" i="4"/>
  <c r="R696" i="4"/>
  <c r="R1267" i="4"/>
  <c r="R1560" i="4"/>
  <c r="R1264" i="4"/>
  <c r="R1262" i="4"/>
  <c r="R1281" i="4"/>
  <c r="R1263" i="4"/>
  <c r="R1260" i="4"/>
  <c r="R1567" i="4"/>
  <c r="R1255" i="4"/>
  <c r="R733" i="4"/>
  <c r="R734" i="4"/>
  <c r="R735" i="4"/>
  <c r="R736" i="4"/>
  <c r="R737" i="4"/>
  <c r="R738" i="4"/>
  <c r="R739" i="4"/>
  <c r="R740" i="4"/>
  <c r="R741" i="4"/>
  <c r="R742" i="4"/>
  <c r="R743" i="4"/>
  <c r="R920" i="4"/>
  <c r="R919" i="4"/>
  <c r="R921" i="4"/>
  <c r="R922" i="4"/>
  <c r="R3355" i="4"/>
  <c r="R954" i="4"/>
  <c r="R1563" i="4"/>
  <c r="R1561" i="4"/>
  <c r="R1562" i="4"/>
  <c r="R1559" i="4"/>
  <c r="R1564" i="4"/>
  <c r="R1565" i="4"/>
  <c r="R1043" i="4"/>
  <c r="R951" i="4"/>
  <c r="R952" i="4"/>
  <c r="R953" i="4"/>
  <c r="R1034" i="4"/>
  <c r="R1035" i="4"/>
  <c r="R1036" i="4"/>
  <c r="R1037" i="4"/>
  <c r="R1038" i="4"/>
  <c r="R1039" i="4"/>
  <c r="R1040" i="4"/>
  <c r="R1041" i="4"/>
  <c r="R1042" i="4"/>
  <c r="R1743" i="4"/>
  <c r="R1915" i="4"/>
  <c r="R1938" i="4"/>
  <c r="R2170" i="4"/>
  <c r="R2171" i="4"/>
  <c r="R2174" i="4"/>
  <c r="R2175" i="4"/>
  <c r="R2176" i="4"/>
  <c r="R2177" i="4"/>
  <c r="R2465" i="4"/>
  <c r="R1558" i="4"/>
  <c r="R1680" i="4"/>
  <c r="R1951" i="4"/>
  <c r="R1044" i="4"/>
  <c r="R1713" i="4"/>
  <c r="R1725" i="4"/>
  <c r="R1726" i="4"/>
  <c r="R2311" i="4"/>
  <c r="R2312" i="4"/>
  <c r="R1552" i="4"/>
  <c r="R1710" i="4"/>
  <c r="R1333" i="4"/>
  <c r="R1334" i="4"/>
  <c r="R1336" i="4"/>
  <c r="R1750" i="4"/>
  <c r="R1761" i="4"/>
  <c r="R1903" i="4"/>
  <c r="R1953" i="4"/>
  <c r="R1974" i="4"/>
  <c r="R1975" i="4"/>
  <c r="R1976" i="4"/>
  <c r="R1994" i="4"/>
  <c r="R1995" i="4"/>
  <c r="R1993" i="4"/>
  <c r="R2024" i="4"/>
  <c r="R2025" i="4"/>
  <c r="R2034" i="4"/>
  <c r="R2035" i="4"/>
  <c r="R2078" i="4"/>
  <c r="R2080" i="4"/>
  <c r="R2079" i="4"/>
  <c r="R2081" i="4"/>
  <c r="R2067" i="4"/>
  <c r="R2566" i="4"/>
  <c r="R2178" i="4"/>
  <c r="R2179" i="4"/>
  <c r="R2180" i="4"/>
  <c r="R2181" i="4"/>
  <c r="R2201" i="4"/>
  <c r="R2202" i="4"/>
  <c r="R2203" i="4"/>
  <c r="R2204" i="4"/>
  <c r="R2145" i="4"/>
  <c r="R2294" i="4"/>
  <c r="R2545" i="4"/>
  <c r="R2546" i="4"/>
  <c r="R2547" i="4"/>
  <c r="R2506" i="4"/>
  <c r="R2671" i="4"/>
  <c r="R2673" i="4"/>
  <c r="R2675" i="4"/>
  <c r="R2677" i="4"/>
  <c r="R745" i="4"/>
  <c r="R1427" i="4"/>
  <c r="R2004" i="4"/>
  <c r="R2005" i="4"/>
  <c r="R2006" i="4"/>
  <c r="R2008" i="4"/>
  <c r="R2517" i="4"/>
  <c r="R2516" i="4"/>
  <c r="R2122" i="4"/>
  <c r="R2032" i="4"/>
  <c r="R2480" i="4"/>
  <c r="R2172" i="4"/>
  <c r="R2123" i="4"/>
  <c r="R2478" i="4"/>
  <c r="R2481" i="4"/>
  <c r="R2163" i="4"/>
  <c r="R1428" i="4"/>
  <c r="R1998" i="4"/>
  <c r="R2473" i="4"/>
  <c r="R2514" i="4"/>
  <c r="R1434" i="4"/>
  <c r="R1432" i="4"/>
  <c r="R1999" i="4"/>
  <c r="R2476" i="4"/>
  <c r="R2512" i="4"/>
  <c r="R2567" i="4"/>
  <c r="R2570" i="4"/>
  <c r="R2556" i="4"/>
  <c r="R744" i="4"/>
  <c r="R1674" i="4"/>
  <c r="R1675" i="4"/>
  <c r="R1769" i="4"/>
  <c r="R1808" i="4"/>
  <c r="R1791" i="4"/>
  <c r="R1809" i="4"/>
  <c r="R1555" i="4"/>
  <c r="R3336" i="4"/>
  <c r="R2248" i="4"/>
  <c r="R2249" i="4"/>
  <c r="R2250" i="4"/>
  <c r="R2251" i="4"/>
  <c r="R2482" i="4"/>
  <c r="R2483" i="4"/>
  <c r="R2489" i="4"/>
  <c r="R2491" i="4"/>
  <c r="R1668" i="4"/>
  <c r="R1551" i="4"/>
  <c r="R699" i="4"/>
  <c r="R2581" i="4"/>
  <c r="R795" i="4"/>
  <c r="R796" i="4"/>
  <c r="R1521" i="4"/>
  <c r="R1522" i="4"/>
  <c r="R2597" i="4"/>
  <c r="R1523" i="4"/>
  <c r="R1518" i="4"/>
  <c r="R1520" i="4"/>
  <c r="R1519" i="4"/>
  <c r="R766" i="4"/>
  <c r="R768" i="4"/>
  <c r="R769" i="4"/>
  <c r="R1699" i="4"/>
  <c r="R1346" i="4"/>
  <c r="R1347" i="4"/>
  <c r="R1350" i="4"/>
  <c r="R1351" i="4"/>
  <c r="R1353" i="4"/>
  <c r="R1354" i="4"/>
  <c r="R1343" i="4"/>
  <c r="R1344" i="4"/>
  <c r="R1345" i="4"/>
  <c r="R2083" i="4"/>
  <c r="R553" i="4"/>
  <c r="R1524" i="4"/>
  <c r="R3333" i="4"/>
  <c r="R3334" i="4"/>
  <c r="R1159" i="4"/>
  <c r="R1756" i="4"/>
  <c r="R1755" i="4"/>
  <c r="R1906" i="4"/>
  <c r="R1946" i="4"/>
  <c r="R1947" i="4"/>
  <c r="R1948" i="4"/>
  <c r="R1937" i="4"/>
  <c r="R1964" i="4"/>
  <c r="R2580" i="4"/>
  <c r="R1969" i="4"/>
  <c r="R1970" i="4"/>
  <c r="R1978" i="4"/>
  <c r="R1979" i="4"/>
  <c r="R1987" i="4"/>
  <c r="R1986" i="4"/>
  <c r="R1991" i="4"/>
  <c r="R1996" i="4"/>
  <c r="R2013" i="4"/>
  <c r="R2014" i="4"/>
  <c r="R2015" i="4"/>
  <c r="R2016" i="4"/>
  <c r="R2026" i="4"/>
  <c r="R2197" i="4"/>
  <c r="R2198" i="4"/>
  <c r="R2088" i="4"/>
  <c r="R2087" i="4"/>
  <c r="R2089" i="4"/>
  <c r="R2091" i="4"/>
  <c r="R2071" i="4"/>
  <c r="R2072" i="4"/>
  <c r="R2073" i="4"/>
  <c r="R2076" i="4"/>
  <c r="R2077" i="4"/>
  <c r="R2169" i="4"/>
  <c r="R2182" i="4"/>
  <c r="R2183" i="4"/>
  <c r="R2184" i="4"/>
  <c r="R2199" i="4"/>
  <c r="R2208" i="4"/>
  <c r="R2209" i="4"/>
  <c r="R2215" i="4"/>
  <c r="R2213" i="4"/>
  <c r="R2217" i="4"/>
  <c r="R2317" i="4"/>
  <c r="R2504" i="4"/>
  <c r="R2507" i="4"/>
  <c r="R2508" i="4"/>
  <c r="R1679" i="4"/>
  <c r="R1677" i="4"/>
  <c r="R1676" i="4"/>
  <c r="R1772" i="4"/>
  <c r="R1936" i="4"/>
  <c r="R2253" i="4"/>
  <c r="R2488" i="4"/>
  <c r="R2493" i="4"/>
  <c r="R1678" i="4"/>
  <c r="R2223" i="4"/>
  <c r="R2022" i="4"/>
  <c r="R751" i="4"/>
  <c r="R752" i="4"/>
  <c r="R725" i="4"/>
  <c r="R726" i="4"/>
  <c r="R545" i="4"/>
  <c r="R549" i="4"/>
  <c r="R701" i="4"/>
  <c r="R1360" i="4"/>
  <c r="R1361" i="4"/>
  <c r="R1362" i="4"/>
  <c r="R1501" i="4"/>
  <c r="R1758" i="4"/>
  <c r="R1798" i="4"/>
  <c r="R1926" i="4"/>
  <c r="R2021" i="4"/>
  <c r="R2036" i="4"/>
  <c r="R2147" i="4"/>
  <c r="R1814" i="4"/>
  <c r="R1307" i="4"/>
  <c r="R1311" i="4"/>
  <c r="R1312" i="4"/>
  <c r="R1500" i="4"/>
  <c r="R1759" i="4"/>
  <c r="R1778" i="4"/>
  <c r="R1799" i="4"/>
  <c r="R2037" i="4"/>
  <c r="R2146" i="4"/>
  <c r="R1815" i="4"/>
  <c r="R1182" i="4"/>
  <c r="R1183" i="4"/>
  <c r="R1028" i="4"/>
  <c r="R1029" i="4"/>
  <c r="R1186" i="4"/>
  <c r="R1187" i="4"/>
  <c r="R1111" i="4"/>
  <c r="R1112" i="4"/>
  <c r="R925" i="4"/>
  <c r="R926" i="4"/>
  <c r="R560" i="4"/>
  <c r="R562" i="4"/>
  <c r="R523" i="4"/>
  <c r="R1939" i="4"/>
  <c r="R2661" i="4"/>
  <c r="R2663" i="4"/>
  <c r="R799" i="4"/>
  <c r="R710" i="4"/>
  <c r="R2659" i="4"/>
  <c r="R803" i="4"/>
  <c r="R804" i="4"/>
  <c r="R809" i="4"/>
  <c r="R810" i="4"/>
  <c r="R2575" i="4"/>
  <c r="R2586" i="4"/>
  <c r="R2588" i="4"/>
  <c r="R1850" i="4"/>
  <c r="R1341" i="4"/>
  <c r="R2591" i="4"/>
  <c r="R1762" i="4"/>
  <c r="R1441" i="4"/>
  <c r="R1712" i="4"/>
  <c r="R3337" i="4"/>
  <c r="R1486" i="4"/>
  <c r="R1709" i="4"/>
  <c r="R1940" i="4"/>
  <c r="R1941" i="4"/>
  <c r="R1463" i="4"/>
  <c r="R1464" i="4"/>
  <c r="R703" i="4"/>
  <c r="R1751" i="4"/>
  <c r="R1752" i="4"/>
  <c r="R3348" i="4"/>
  <c r="R1929" i="4"/>
  <c r="R2316" i="4"/>
  <c r="R1476" i="4"/>
  <c r="R1471" i="4"/>
  <c r="R1477" i="4"/>
  <c r="R1478" i="4"/>
  <c r="R1483" i="4"/>
  <c r="R1930" i="4"/>
  <c r="R1451" i="4"/>
  <c r="R1443" i="4"/>
  <c r="R1457" i="4"/>
  <c r="R1452" i="4"/>
  <c r="R1458" i="4"/>
  <c r="R1666" i="4"/>
  <c r="R1927" i="4"/>
  <c r="R3335" i="4"/>
  <c r="R3340" i="4"/>
  <c r="R3341" i="4"/>
  <c r="R3342" i="4"/>
  <c r="R2185" i="4"/>
  <c r="R2186" i="4"/>
  <c r="R3354" i="4"/>
  <c r="R712" i="4"/>
  <c r="R1512" i="4"/>
  <c r="R1514" i="4"/>
  <c r="R1087" i="4"/>
  <c r="R713" i="4"/>
  <c r="R1855" i="4"/>
  <c r="R2148" i="4"/>
  <c r="R2254" i="4"/>
  <c r="R2351" i="4"/>
  <c r="R2159" i="4"/>
  <c r="R2160" i="4"/>
  <c r="R2158" i="4"/>
  <c r="R3353" i="4"/>
  <c r="R3330" i="4"/>
  <c r="R3331" i="4"/>
  <c r="R1282" i="4"/>
  <c r="R828" i="4"/>
  <c r="R2149" i="4"/>
  <c r="R2150" i="4"/>
  <c r="R2151" i="4"/>
  <c r="R2152" i="4"/>
  <c r="R2153" i="4"/>
  <c r="R2161" i="4"/>
  <c r="R825" i="4"/>
  <c r="R1294" i="4"/>
  <c r="R1568" i="4"/>
  <c r="R1569" i="4"/>
  <c r="R826" i="4"/>
  <c r="R827" i="4"/>
  <c r="R714" i="4"/>
  <c r="R1706" i="4"/>
  <c r="R1513" i="4"/>
  <c r="R1548" i="4"/>
  <c r="R1549" i="4"/>
  <c r="R1550" i="4"/>
  <c r="R1570" i="4"/>
  <c r="R829" i="4"/>
  <c r="R830" i="4"/>
  <c r="R1515" i="4"/>
  <c r="R1856" i="4"/>
  <c r="R1973" i="4"/>
  <c r="R1971" i="4"/>
  <c r="R1972" i="4"/>
  <c r="R1990" i="4"/>
  <c r="R1992" i="4"/>
  <c r="R2075" i="4"/>
  <c r="R2090" i="4"/>
  <c r="R2074" i="4"/>
  <c r="R1717" i="4"/>
  <c r="R3332" i="4"/>
  <c r="R1705" i="4"/>
  <c r="R1707" i="4"/>
  <c r="R1776" i="4"/>
  <c r="R1817" i="4"/>
  <c r="R1704" i="4"/>
  <c r="R1760" i="4"/>
  <c r="R1777" i="4"/>
  <c r="R1816" i="4"/>
  <c r="R715" i="4"/>
  <c r="R564" i="4"/>
  <c r="R834" i="4"/>
  <c r="R837" i="4"/>
  <c r="R839" i="4"/>
  <c r="R942" i="4"/>
  <c r="R945" i="4"/>
  <c r="R831" i="4"/>
  <c r="R2019" i="4"/>
  <c r="R2020" i="4"/>
  <c r="R2196" i="4"/>
  <c r="R2200" i="4"/>
  <c r="R2527" i="4"/>
  <c r="R841" i="4"/>
  <c r="R843" i="4"/>
  <c r="R845" i="4"/>
  <c r="R852" i="4"/>
  <c r="R2590" i="4"/>
  <c r="R1859" i="4"/>
  <c r="R2585" i="4"/>
  <c r="R2156" i="4"/>
  <c r="R2255" i="4"/>
  <c r="R2256" i="4"/>
  <c r="R2257" i="4"/>
  <c r="R2615" i="4"/>
  <c r="R947" i="4"/>
  <c r="R2616" i="4"/>
  <c r="R858" i="4"/>
  <c r="R862" i="4"/>
  <c r="R860" i="4"/>
  <c r="R864" i="4"/>
  <c r="R866" i="4"/>
  <c r="R2618" i="4"/>
  <c r="R2620" i="4"/>
  <c r="R868" i="4"/>
  <c r="R870" i="4"/>
  <c r="R872" i="4"/>
  <c r="R2188" i="4"/>
  <c r="R2189" i="4"/>
  <c r="R2190" i="4"/>
  <c r="R2191" i="4"/>
  <c r="R2192" i="4"/>
  <c r="R2218" i="4"/>
  <c r="R2219" i="4"/>
  <c r="R2610" i="4"/>
  <c r="R2463" i="4"/>
  <c r="R2464" i="4"/>
  <c r="R2466" i="4"/>
  <c r="R2503" i="4"/>
  <c r="R2509" i="4"/>
  <c r="R2510" i="4"/>
  <c r="R916" i="4"/>
  <c r="R1198" i="4"/>
  <c r="R1202" i="4"/>
  <c r="R2611" i="4"/>
  <c r="R1530" i="4"/>
  <c r="R1531" i="4"/>
  <c r="R2484" i="4"/>
  <c r="R1356" i="4"/>
  <c r="R1585" i="4"/>
  <c r="R1586" i="4"/>
  <c r="R1967" i="4"/>
  <c r="R2061" i="4"/>
  <c r="R2092" i="4"/>
  <c r="R2093" i="4"/>
  <c r="R2231" i="4"/>
  <c r="R2511" i="4"/>
  <c r="R2528" i="4"/>
  <c r="R2529" i="4"/>
  <c r="R2530" i="4"/>
  <c r="R2548" i="4"/>
  <c r="R2630" i="4"/>
  <c r="R2631" i="4"/>
  <c r="R2632" i="4"/>
  <c r="R2633" i="4"/>
  <c r="R2634" i="4"/>
  <c r="R2635" i="4"/>
  <c r="R2636" i="4"/>
  <c r="R2637" i="4"/>
  <c r="R2638" i="4"/>
  <c r="R2681" i="4"/>
  <c r="R2683" i="4"/>
  <c r="R2685" i="4"/>
  <c r="R1687" i="4"/>
  <c r="R1688" i="4"/>
  <c r="R1689" i="4"/>
  <c r="R1685" i="4"/>
  <c r="R1686" i="4"/>
  <c r="R1684" i="4"/>
  <c r="R1683" i="4"/>
  <c r="R1681" i="4"/>
  <c r="R1682" i="4"/>
  <c r="R1780" i="4"/>
  <c r="R1779" i="4"/>
  <c r="R1775" i="4"/>
  <c r="R1773" i="4"/>
  <c r="R1781" i="4"/>
  <c r="R1774" i="4"/>
  <c r="R1985" i="4"/>
  <c r="R1965" i="4"/>
  <c r="R1966" i="4"/>
  <c r="R1932" i="4"/>
  <c r="R1934" i="4"/>
  <c r="R1933" i="4"/>
  <c r="R1935" i="4"/>
  <c r="R2001" i="4"/>
  <c r="R2003" i="4"/>
  <c r="R2002" i="4"/>
  <c r="R2157" i="4"/>
  <c r="R2228" i="4"/>
  <c r="R2229" i="4"/>
  <c r="R2496" i="4"/>
  <c r="R2500" i="4"/>
  <c r="R2499" i="4"/>
  <c r="R2497" i="4"/>
  <c r="R1517" i="4"/>
  <c r="R2043" i="4"/>
  <c r="R2044" i="4"/>
  <c r="R876" i="4"/>
  <c r="R915" i="4"/>
  <c r="R911" i="4"/>
  <c r="R1217" i="4"/>
  <c r="R1218" i="4"/>
  <c r="R3339" i="4"/>
  <c r="R1222" i="4"/>
  <c r="R1225" i="4"/>
  <c r="R1227" i="4"/>
  <c r="R1220" i="4"/>
  <c r="R1525" i="4"/>
  <c r="R1534" i="4"/>
  <c r="R1533" i="4"/>
  <c r="R2609" i="4"/>
  <c r="R3343" i="4"/>
  <c r="R3344" i="4"/>
  <c r="R1215" i="4"/>
  <c r="R1214" i="4"/>
  <c r="R1206" i="4"/>
  <c r="R1208" i="4"/>
  <c r="R1209" i="4"/>
  <c r="R3328" i="4"/>
  <c r="R3329" i="4"/>
  <c r="R1154" i="4"/>
  <c r="R3349" i="4"/>
  <c r="R3350" i="4"/>
  <c r="R1261" i="4"/>
  <c r="R1055" i="4"/>
  <c r="R2608" i="4"/>
  <c r="R1245" i="4"/>
  <c r="R1246" i="4"/>
  <c r="R1576" i="4"/>
  <c r="R1575" i="4"/>
  <c r="R1577" i="4"/>
  <c r="R1125" i="4"/>
  <c r="R1233" i="4"/>
  <c r="R1251" i="4"/>
  <c r="R1242" i="4"/>
  <c r="R1385" i="4"/>
  <c r="R1466" i="4"/>
  <c r="R1467" i="4"/>
  <c r="R1468" i="4"/>
  <c r="R1469" i="4"/>
  <c r="R1547" i="4"/>
  <c r="R1578" i="4"/>
  <c r="R1579" i="4"/>
  <c r="R1580" i="4"/>
  <c r="R1617" i="4"/>
  <c r="R1618" i="4"/>
  <c r="R1921" i="4"/>
  <c r="R2038" i="4"/>
  <c r="R2046" i="4"/>
  <c r="R2047" i="4"/>
  <c r="R2048" i="4"/>
  <c r="R2052" i="4"/>
  <c r="R2053" i="4"/>
  <c r="R2069" i="4"/>
  <c r="R2070" i="4"/>
  <c r="R2125" i="4"/>
  <c r="R2126" i="4"/>
  <c r="R2127" i="4"/>
  <c r="R2310" i="4"/>
  <c r="R2308" i="4"/>
  <c r="R2362" i="4"/>
  <c r="R2309" i="4"/>
  <c r="R2554" i="4"/>
  <c r="R697" i="4"/>
  <c r="R955" i="4"/>
  <c r="R956" i="4"/>
  <c r="R958" i="4"/>
  <c r="R957" i="4"/>
  <c r="R1152" i="4"/>
  <c r="R1388" i="4"/>
  <c r="R1389" i="4"/>
  <c r="R1470" i="4"/>
  <c r="R1583" i="4"/>
  <c r="R1584" i="4"/>
  <c r="R1634" i="4"/>
  <c r="R1633" i="4"/>
  <c r="R1632" i="4"/>
  <c r="R1736" i="4"/>
  <c r="R1904" i="4"/>
  <c r="R2049" i="4"/>
  <c r="R1374" i="4"/>
  <c r="R2124" i="4"/>
  <c r="R2291" i="4"/>
  <c r="R2289" i="4"/>
  <c r="R2290" i="4"/>
  <c r="R2295" i="4"/>
  <c r="R2296" i="4"/>
  <c r="R1066" i="4"/>
  <c r="R3351" i="4"/>
  <c r="R1067" i="4"/>
  <c r="R3352" i="4"/>
  <c r="R1058" i="4"/>
  <c r="R3338" i="4"/>
  <c r="R1313" i="4"/>
  <c r="R1589" i="4"/>
  <c r="R1590" i="4"/>
  <c r="R1390" i="4"/>
  <c r="R1426" i="4"/>
  <c r="R1485" i="4"/>
  <c r="R2054" i="4"/>
  <c r="R2128" i="4"/>
  <c r="R2540" i="4"/>
  <c r="R589" i="4"/>
  <c r="R1800" i="4"/>
  <c r="R592" i="4"/>
  <c r="R593" i="4"/>
  <c r="R590" i="4"/>
  <c r="R591" i="4"/>
  <c r="R1314" i="4"/>
  <c r="R1408" i="4"/>
  <c r="R1594" i="4"/>
  <c r="R594" i="4"/>
  <c r="R1620" i="4"/>
  <c r="R2017" i="4"/>
  <c r="R2018" i="4"/>
  <c r="R2222" i="4"/>
  <c r="R2313" i="4"/>
  <c r="R1319" i="4"/>
  <c r="R879" i="4"/>
  <c r="R882" i="4"/>
  <c r="R598" i="4"/>
  <c r="R1079" i="4"/>
  <c r="R1317" i="4"/>
  <c r="R1318" i="4"/>
  <c r="R1582" i="4"/>
  <c r="R1581" i="4"/>
  <c r="R1391" i="4"/>
  <c r="R1392" i="4"/>
  <c r="R1422" i="4"/>
  <c r="R1733" i="4"/>
  <c r="R2055" i="4"/>
  <c r="R2130" i="4"/>
  <c r="R2260" i="4"/>
  <c r="R2261" i="4"/>
  <c r="R2541" i="4"/>
  <c r="R2646" i="4"/>
  <c r="R3346" i="4"/>
  <c r="R3345" i="4"/>
  <c r="R613" i="4"/>
  <c r="R716" i="4"/>
  <c r="R615" i="4"/>
  <c r="R888" i="4"/>
  <c r="R614" i="4"/>
  <c r="R1303" i="4"/>
  <c r="R616" i="4"/>
  <c r="R1421" i="4"/>
  <c r="R1489" i="4"/>
  <c r="R2064" i="4"/>
  <c r="R2063" i="4"/>
  <c r="R2131" i="4"/>
  <c r="R2259" i="4"/>
  <c r="R2542" i="4"/>
  <c r="R2647" i="4"/>
  <c r="R3347" i="4"/>
  <c r="R1619" i="4"/>
  <c r="R1860" i="4"/>
  <c r="R2012" i="4"/>
  <c r="R2262" i="4"/>
  <c r="R2264" i="4"/>
  <c r="R1670" i="4"/>
  <c r="R1671" i="4"/>
  <c r="R1766" i="4"/>
  <c r="R1767" i="4"/>
  <c r="R1920" i="4"/>
  <c r="R2000" i="4"/>
  <c r="R2050" i="4"/>
  <c r="R2144" i="4"/>
  <c r="R2240" i="4"/>
  <c r="R2471" i="4"/>
  <c r="R2479" i="4"/>
  <c r="R2523" i="4"/>
  <c r="R2531" i="4"/>
  <c r="R1624" i="4"/>
  <c r="R698" i="4"/>
  <c r="R1110" i="4"/>
  <c r="R1893" i="4"/>
  <c r="R2066" i="4"/>
  <c r="R2368" i="4"/>
  <c r="R2555" i="4"/>
  <c r="R1630" i="4"/>
  <c r="R1591" i="4"/>
  <c r="R1133" i="4"/>
  <c r="R1423" i="4"/>
  <c r="R1490" i="4"/>
  <c r="R2276" i="4"/>
  <c r="R2273" i="4"/>
  <c r="R2274" i="4"/>
  <c r="R2278" i="4"/>
  <c r="R2649" i="4"/>
  <c r="R904" i="4"/>
  <c r="R1315" i="4"/>
  <c r="R1316" i="4"/>
  <c r="R1592" i="4"/>
  <c r="R1492" i="4"/>
  <c r="R2286" i="4"/>
  <c r="R2284" i="4"/>
  <c r="R2285" i="4"/>
  <c r="R2282" i="4"/>
  <c r="R2280" i="4"/>
  <c r="R2287" i="4"/>
  <c r="R2648" i="4"/>
  <c r="R1323" i="4"/>
  <c r="R1613" i="4"/>
  <c r="R1615" i="4"/>
  <c r="R1612" i="4"/>
  <c r="R1393" i="4"/>
  <c r="R2292" i="4"/>
  <c r="R2518" i="4"/>
  <c r="R2543" i="4"/>
  <c r="R2654" i="4"/>
  <c r="R1698" i="4"/>
  <c r="R2065" i="4"/>
  <c r="R2376" i="4"/>
  <c r="R1001" i="4"/>
  <c r="R632" i="4"/>
  <c r="R633" i="4"/>
  <c r="R634" i="4"/>
  <c r="R635" i="4"/>
  <c r="R717" i="4"/>
  <c r="R636" i="4"/>
  <c r="R1665" i="4"/>
  <c r="R1143" i="4"/>
  <c r="R1144" i="4"/>
  <c r="R1145" i="4"/>
  <c r="R1718" i="4"/>
  <c r="R2068" i="4"/>
  <c r="R2129" i="4"/>
  <c r="R2221" i="4"/>
  <c r="R2220" i="4"/>
  <c r="R2266" i="4"/>
  <c r="R2267" i="4"/>
  <c r="R2271" i="4"/>
  <c r="R2269" i="4"/>
  <c r="R724" i="4"/>
  <c r="R691" i="4"/>
  <c r="R1644" i="4"/>
  <c r="R1080" i="4"/>
  <c r="R2549" i="4"/>
  <c r="R688" i="4"/>
  <c r="R645" i="4"/>
  <c r="R1606" i="4"/>
  <c r="R1607" i="4"/>
  <c r="R1608" i="4"/>
  <c r="R1609" i="4"/>
  <c r="R1403" i="4"/>
  <c r="R1284" i="4"/>
  <c r="R1373" i="4"/>
  <c r="R1375" i="4"/>
  <c r="R1377" i="4"/>
  <c r="R1376" i="4"/>
  <c r="R1382" i="4"/>
  <c r="R1367" i="4"/>
  <c r="R1407" i="4"/>
  <c r="R1406" i="4"/>
  <c r="R1404" i="4"/>
  <c r="R1405" i="4"/>
  <c r="R1496" i="4"/>
  <c r="R1497" i="4"/>
  <c r="R1498" i="4"/>
  <c r="R1499" i="4"/>
  <c r="R1571" i="4"/>
  <c r="R1572" i="4"/>
  <c r="R1587" i="4"/>
  <c r="R1588" i="4"/>
  <c r="R1610" i="4"/>
  <c r="R1661" i="4"/>
  <c r="R1708" i="4"/>
  <c r="R1673" i="4"/>
  <c r="R1844" i="4"/>
  <c r="R1843" i="4"/>
  <c r="R1853" i="4"/>
  <c r="R1845" i="4"/>
  <c r="R1846" i="4"/>
  <c r="R1854" i="4"/>
  <c r="R1916" i="4"/>
  <c r="R1917" i="4"/>
  <c r="R1918" i="4"/>
  <c r="R1919" i="4"/>
  <c r="R1952" i="4"/>
  <c r="R2057" i="4"/>
  <c r="R2058" i="4"/>
  <c r="R2059" i="4"/>
  <c r="R2060" i="4"/>
  <c r="R2118" i="4"/>
  <c r="R2301" i="4"/>
  <c r="R2307" i="4"/>
  <c r="R2306" i="4"/>
  <c r="R2297" i="4"/>
  <c r="R2298" i="4"/>
  <c r="R2303" i="4"/>
  <c r="R2299" i="4"/>
  <c r="R2300" i="4"/>
  <c r="R2305" i="4"/>
  <c r="R2519" i="4"/>
  <c r="R2520" i="4"/>
  <c r="R2521" i="4"/>
  <c r="R2522" i="4"/>
  <c r="R2550" i="4"/>
  <c r="R2552" i="4"/>
  <c r="R2553" i="4"/>
  <c r="R2551" i="4"/>
  <c r="R2657" i="4"/>
  <c r="R2658" i="4"/>
  <c r="R2225" i="4"/>
  <c r="R2243" i="4"/>
  <c r="R2356" i="4"/>
  <c r="R2371" i="4"/>
  <c r="R2377" i="4"/>
  <c r="R2380" i="4"/>
  <c r="R1516" i="4"/>
  <c r="R1664" i="4"/>
  <c r="R1663" i="4"/>
  <c r="R1662" i="4"/>
  <c r="R2359" i="4"/>
  <c r="R2357" i="4"/>
  <c r="R2358" i="4"/>
  <c r="R2607" i="4"/>
  <c r="R1797" i="4"/>
  <c r="R1796" i="4"/>
  <c r="R1831" i="4"/>
  <c r="R1782" i="4"/>
  <c r="R1770" i="4"/>
  <c r="R1788" i="4"/>
  <c r="R1789" i="4"/>
  <c r="R1790" i="4"/>
  <c r="R1783" i="4"/>
  <c r="R1784" i="4"/>
  <c r="R1787" i="4"/>
  <c r="R1785" i="4"/>
  <c r="R1786" i="4"/>
  <c r="R1805" i="4"/>
  <c r="R1841" i="4"/>
  <c r="R1842" i="4"/>
  <c r="R1828" i="4"/>
  <c r="R1829" i="4"/>
  <c r="R1830" i="4"/>
  <c r="R1832" i="4"/>
  <c r="G2418" i="4"/>
  <c r="H2418" i="4"/>
  <c r="G2420" i="4"/>
  <c r="H2420" i="4"/>
  <c r="P2420" i="4"/>
  <c r="L2420" i="4"/>
  <c r="M2420" i="4"/>
  <c r="K2420" i="4"/>
  <c r="G2329" i="4"/>
  <c r="H2329" i="4"/>
  <c r="P2328" i="4"/>
  <c r="L2328" i="4"/>
  <c r="M2328" i="4"/>
  <c r="K2328" i="4"/>
  <c r="G2328" i="4"/>
  <c r="H2328" i="4"/>
  <c r="G2468" i="4"/>
  <c r="H2468" i="4"/>
  <c r="G2467" i="4"/>
  <c r="H2467" i="4"/>
  <c r="G2344" i="4"/>
  <c r="H2344" i="4"/>
  <c r="G2413" i="4"/>
  <c r="H2413" i="4"/>
  <c r="G2412" i="4"/>
  <c r="H2412" i="4"/>
  <c r="P2413" i="4"/>
  <c r="L2413" i="4"/>
  <c r="M2413" i="4"/>
  <c r="K2413" i="4"/>
  <c r="G2395" i="4"/>
  <c r="H2395" i="4"/>
  <c r="G2381" i="4"/>
  <c r="H2381" i="4"/>
  <c r="G2427" i="4"/>
  <c r="H2427" i="4"/>
  <c r="G2455" i="4"/>
  <c r="H2455" i="4"/>
  <c r="G2454" i="4"/>
  <c r="H2454" i="4"/>
  <c r="G2452" i="4"/>
  <c r="H2452" i="4"/>
  <c r="G2439" i="4"/>
  <c r="H2439" i="4"/>
  <c r="P2792" i="4"/>
  <c r="L2792" i="4"/>
  <c r="M2792" i="4"/>
  <c r="K2792" i="4"/>
  <c r="G2792" i="4"/>
  <c r="H2792" i="4"/>
  <c r="P2695" i="4"/>
  <c r="L2695" i="4"/>
  <c r="M2695" i="4"/>
  <c r="K2695" i="4"/>
  <c r="G2695" i="4"/>
  <c r="H2695" i="4"/>
  <c r="P2692" i="4"/>
  <c r="L2692" i="4"/>
  <c r="M2692" i="4"/>
  <c r="K2692" i="4"/>
  <c r="G2692" i="4"/>
  <c r="H2692" i="4"/>
  <c r="P2689" i="4"/>
  <c r="L2689" i="4"/>
  <c r="M2689" i="4"/>
  <c r="K2689" i="4"/>
  <c r="G2689" i="4"/>
  <c r="H2689" i="4"/>
  <c r="P1958" i="4"/>
  <c r="L1958" i="4"/>
  <c r="M1958" i="4"/>
  <c r="K1958" i="4"/>
  <c r="G1958" i="4"/>
  <c r="H1958" i="4"/>
  <c r="P1955" i="4"/>
  <c r="L1955" i="4"/>
  <c r="M1955" i="4"/>
  <c r="K1955" i="4"/>
  <c r="G1955" i="4"/>
  <c r="H1955" i="4"/>
  <c r="P1961" i="4"/>
  <c r="L1961" i="4"/>
  <c r="M1961" i="4"/>
  <c r="K1961" i="4"/>
  <c r="G1961" i="4"/>
  <c r="H1961" i="4"/>
  <c r="P1848" i="4"/>
  <c r="L1848" i="4"/>
  <c r="M1848" i="4"/>
  <c r="K1848" i="4"/>
  <c r="G1848" i="4"/>
  <c r="H1848" i="4"/>
  <c r="P1835" i="4"/>
  <c r="L1835" i="4"/>
  <c r="M1835" i="4"/>
  <c r="K1835" i="4"/>
  <c r="G1835" i="4"/>
  <c r="H1835" i="4"/>
  <c r="P1838" i="4"/>
  <c r="L1838" i="4"/>
  <c r="M1838" i="4"/>
  <c r="K1838" i="4"/>
  <c r="G1838" i="4"/>
  <c r="H1838" i="4"/>
  <c r="P1292" i="4"/>
  <c r="L1292" i="4"/>
  <c r="M1292" i="4"/>
  <c r="K1292" i="4"/>
  <c r="G1292" i="4"/>
  <c r="H1292" i="4"/>
  <c r="P1289" i="4"/>
  <c r="L1289" i="4"/>
  <c r="M1289" i="4"/>
  <c r="K1289" i="4"/>
  <c r="G1289" i="4"/>
  <c r="H1289" i="4"/>
  <c r="P1285" i="4"/>
  <c r="L1285" i="4"/>
  <c r="M1285" i="4"/>
  <c r="K1285" i="4"/>
  <c r="G1285" i="4"/>
  <c r="H1285" i="4"/>
  <c r="P1889" i="4"/>
  <c r="L1889" i="4"/>
  <c r="M1889" i="4"/>
  <c r="K1889" i="4"/>
  <c r="G1889" i="4"/>
  <c r="H1889" i="4"/>
  <c r="P1888" i="4"/>
  <c r="L1888" i="4"/>
  <c r="M1888" i="4"/>
  <c r="K1888" i="4"/>
  <c r="G1888" i="4"/>
  <c r="H1888" i="4"/>
  <c r="P1880" i="4"/>
  <c r="L1880" i="4"/>
  <c r="M1880" i="4"/>
  <c r="K1880" i="4"/>
  <c r="G1880" i="4"/>
  <c r="H1880" i="4"/>
  <c r="P1879" i="4"/>
  <c r="L1879" i="4"/>
  <c r="M1879" i="4"/>
  <c r="K1879" i="4"/>
  <c r="G1879" i="4"/>
  <c r="H1879" i="4"/>
  <c r="P1871" i="4"/>
  <c r="L1871" i="4"/>
  <c r="M1871" i="4"/>
  <c r="K1871" i="4"/>
  <c r="G1871" i="4"/>
  <c r="H1871" i="4"/>
  <c r="P1870" i="4"/>
  <c r="L1870" i="4"/>
  <c r="M1870" i="4"/>
  <c r="K1870" i="4"/>
  <c r="G1870" i="4"/>
  <c r="H1870" i="4"/>
  <c r="P999" i="4"/>
  <c r="L999" i="4"/>
  <c r="M999" i="4"/>
  <c r="K999" i="4"/>
  <c r="G999" i="4"/>
  <c r="H999" i="4"/>
  <c r="P1695" i="4"/>
  <c r="L1695" i="4"/>
  <c r="M1695" i="4"/>
  <c r="K1695" i="4"/>
  <c r="G1695" i="4"/>
  <c r="H1695" i="4"/>
  <c r="P1365" i="4"/>
  <c r="L1365" i="4"/>
  <c r="M1365" i="4"/>
  <c r="K1365" i="4"/>
  <c r="G1365" i="4"/>
  <c r="H1365" i="4"/>
  <c r="P905" i="4"/>
  <c r="L905" i="4"/>
  <c r="M905" i="4"/>
  <c r="K905" i="4"/>
  <c r="G905" i="4"/>
  <c r="H905" i="4"/>
  <c r="P1899" i="4"/>
  <c r="L1899" i="4"/>
  <c r="M1899" i="4"/>
  <c r="K1899" i="4"/>
  <c r="G1899" i="4"/>
  <c r="H1899" i="4"/>
  <c r="P1134" i="4"/>
  <c r="L1134" i="4"/>
  <c r="M1134" i="4"/>
  <c r="K1134" i="4"/>
  <c r="G1134" i="4"/>
  <c r="H1134" i="4"/>
  <c r="P1140" i="4"/>
  <c r="L1140" i="4"/>
  <c r="M1140" i="4"/>
  <c r="K1140" i="4"/>
  <c r="G1140" i="4"/>
  <c r="H1140" i="4"/>
  <c r="P901" i="4"/>
  <c r="L901" i="4"/>
  <c r="M901" i="4"/>
  <c r="K901" i="4"/>
  <c r="G901" i="4"/>
  <c r="H901" i="4"/>
  <c r="P896" i="4"/>
  <c r="L896" i="4"/>
  <c r="M896" i="4"/>
  <c r="K896" i="4"/>
  <c r="G896" i="4"/>
  <c r="H896" i="4"/>
  <c r="P891" i="4"/>
  <c r="L891" i="4"/>
  <c r="M891" i="4"/>
  <c r="K891" i="4"/>
  <c r="G891" i="4"/>
  <c r="H891" i="4"/>
  <c r="P2369" i="4"/>
  <c r="L2369" i="4"/>
  <c r="M2369" i="4"/>
  <c r="K2369" i="4"/>
  <c r="G2369" i="4"/>
  <c r="H2369" i="4"/>
  <c r="P627" i="4"/>
  <c r="L627" i="4"/>
  <c r="M627" i="4"/>
  <c r="K627" i="4"/>
  <c r="G627" i="4"/>
  <c r="H627" i="4"/>
  <c r="P2041" i="4"/>
  <c r="L2041" i="4"/>
  <c r="M2041" i="4"/>
  <c r="K2041" i="4"/>
  <c r="G2041" i="4"/>
  <c r="H2041" i="4"/>
  <c r="P1863" i="4"/>
  <c r="L1863" i="4"/>
  <c r="M1863" i="4"/>
  <c r="K1863" i="4"/>
  <c r="G1863" i="4"/>
  <c r="H1863" i="4"/>
  <c r="P1862" i="4"/>
  <c r="L1862" i="4"/>
  <c r="M1862" i="4"/>
  <c r="K1862" i="4"/>
  <c r="G1862" i="4"/>
  <c r="H1862" i="4"/>
  <c r="P1174" i="4"/>
  <c r="L1174" i="4"/>
  <c r="M1174" i="4"/>
  <c r="K1174" i="4"/>
  <c r="G1174" i="4"/>
  <c r="H1174" i="4"/>
  <c r="P1105" i="4"/>
  <c r="L1105" i="4"/>
  <c r="M1105" i="4"/>
  <c r="K1105" i="4"/>
  <c r="G1105" i="4"/>
  <c r="H1105" i="4"/>
  <c r="P1097" i="4"/>
  <c r="L1097" i="4"/>
  <c r="M1097" i="4"/>
  <c r="K1097" i="4"/>
  <c r="G1097" i="4"/>
  <c r="H1097" i="4"/>
  <c r="P2790" i="4"/>
  <c r="L2790" i="4"/>
  <c r="M2790" i="4"/>
  <c r="K2790" i="4"/>
  <c r="G2790" i="4"/>
  <c r="H2790" i="4"/>
  <c r="P1603" i="4"/>
  <c r="L1603" i="4"/>
  <c r="M1603" i="4"/>
  <c r="K1603" i="4"/>
  <c r="G1603" i="4"/>
  <c r="H1603" i="4"/>
  <c r="P885" i="4"/>
  <c r="L885" i="4"/>
  <c r="M885" i="4"/>
  <c r="K885" i="4"/>
  <c r="G885" i="4"/>
  <c r="H885" i="4"/>
  <c r="P880" i="4"/>
  <c r="L880" i="4"/>
  <c r="M880" i="4"/>
  <c r="K880" i="4"/>
  <c r="G880" i="4"/>
  <c r="H880" i="4"/>
  <c r="P1020" i="4"/>
  <c r="L1020" i="4"/>
  <c r="M1020" i="4"/>
  <c r="K1020" i="4"/>
  <c r="G1020" i="4"/>
  <c r="H1020" i="4"/>
  <c r="P1011" i="4"/>
  <c r="L1011" i="4"/>
  <c r="M1011" i="4"/>
  <c r="K1011" i="4"/>
  <c r="G1011" i="4"/>
  <c r="H1011" i="4"/>
  <c r="P1010" i="4"/>
  <c r="L1010" i="4"/>
  <c r="M1010" i="4"/>
  <c r="K1010" i="4"/>
  <c r="G1010" i="4"/>
  <c r="H1010" i="4"/>
  <c r="P1009" i="4"/>
  <c r="L1009" i="4"/>
  <c r="M1009" i="4"/>
  <c r="K1009" i="4"/>
  <c r="G1009" i="4"/>
  <c r="H1009" i="4"/>
  <c r="P2653" i="4"/>
  <c r="L2653" i="4"/>
  <c r="M2653" i="4"/>
  <c r="K2653" i="4"/>
  <c r="G2653" i="4"/>
  <c r="H2653" i="4"/>
  <c r="P1983" i="4"/>
  <c r="L1983" i="4"/>
  <c r="M1983" i="4"/>
  <c r="K1983" i="4"/>
  <c r="G1983" i="4"/>
  <c r="H1983" i="4"/>
  <c r="P1597" i="4"/>
  <c r="L1597" i="4"/>
  <c r="M1597" i="4"/>
  <c r="K1597" i="4"/>
  <c r="G1597" i="4"/>
  <c r="H1597" i="4"/>
  <c r="P1072" i="4"/>
  <c r="L1072" i="4"/>
  <c r="M1072" i="4"/>
  <c r="K1072" i="4"/>
  <c r="G1072" i="4"/>
  <c r="H1072" i="4"/>
  <c r="P1130" i="4"/>
  <c r="L1130" i="4"/>
  <c r="M1130" i="4"/>
  <c r="K1130" i="4"/>
  <c r="G1130" i="4"/>
  <c r="H1130" i="4"/>
  <c r="P1912" i="4"/>
  <c r="L1912" i="4"/>
  <c r="M1912" i="4"/>
  <c r="K1912" i="4"/>
  <c r="G1912" i="4"/>
  <c r="H1912" i="4"/>
  <c r="P1061" i="4"/>
  <c r="L1061" i="4"/>
  <c r="M1061" i="4"/>
  <c r="K1061" i="4"/>
  <c r="G1061" i="4"/>
  <c r="H1061" i="4"/>
  <c r="P2801" i="4"/>
  <c r="L2801" i="4"/>
  <c r="M2801" i="4"/>
  <c r="K2801" i="4"/>
  <c r="G2801" i="4"/>
  <c r="H2801" i="4"/>
  <c r="P1165" i="4"/>
  <c r="L1165" i="4"/>
  <c r="M1165" i="4"/>
  <c r="K1165" i="4"/>
  <c r="G1165" i="4"/>
  <c r="H1165" i="4"/>
  <c r="P975" i="4"/>
  <c r="L975" i="4"/>
  <c r="M975" i="4"/>
  <c r="K975" i="4"/>
  <c r="G975" i="4"/>
  <c r="H975" i="4"/>
  <c r="P980" i="4"/>
  <c r="L980" i="4"/>
  <c r="M980" i="4"/>
  <c r="K980" i="4"/>
  <c r="G980" i="4"/>
  <c r="H980" i="4"/>
  <c r="P986" i="4"/>
  <c r="L986" i="4"/>
  <c r="M986" i="4"/>
  <c r="K986" i="4"/>
  <c r="G986" i="4"/>
  <c r="H986" i="4"/>
  <c r="P960" i="4"/>
  <c r="L960" i="4"/>
  <c r="M960" i="4"/>
  <c r="K960" i="4"/>
  <c r="G960" i="4"/>
  <c r="H960" i="4"/>
  <c r="P969" i="4"/>
  <c r="L969" i="4"/>
  <c r="M969" i="4"/>
  <c r="K969" i="4"/>
  <c r="G969" i="4"/>
  <c r="H969" i="4"/>
  <c r="P968" i="4"/>
  <c r="L968" i="4"/>
  <c r="M968" i="4"/>
  <c r="K968" i="4"/>
  <c r="G968" i="4"/>
  <c r="H968" i="4"/>
  <c r="P2363" i="4"/>
  <c r="L2363" i="4"/>
  <c r="M2363" i="4"/>
  <c r="K2363" i="4"/>
  <c r="G2363" i="4"/>
  <c r="H2363" i="4"/>
  <c r="P2137" i="4"/>
  <c r="L2137" i="4"/>
  <c r="M2137" i="4"/>
  <c r="K2137" i="4"/>
  <c r="G2137" i="4"/>
  <c r="H2137" i="4"/>
  <c r="P1299" i="4"/>
  <c r="L1299" i="4"/>
  <c r="M1299" i="4"/>
  <c r="K1299" i="4"/>
  <c r="G1299" i="4"/>
  <c r="H1299" i="4"/>
  <c r="P1243" i="4"/>
  <c r="L1243" i="4"/>
  <c r="M1243" i="4"/>
  <c r="K1243" i="4"/>
  <c r="G1243" i="4"/>
  <c r="H1243" i="4"/>
  <c r="P1170" i="4"/>
  <c r="L1170" i="4"/>
  <c r="M1170" i="4"/>
  <c r="K1170" i="4"/>
  <c r="G1170" i="4"/>
  <c r="H1170" i="4"/>
  <c r="P1232" i="4"/>
  <c r="L1232" i="4"/>
  <c r="M1232" i="4"/>
  <c r="K1232" i="4"/>
  <c r="G1232" i="4"/>
  <c r="H1232" i="4"/>
  <c r="P1236" i="4"/>
  <c r="L1236" i="4"/>
  <c r="M1236" i="4"/>
  <c r="K1236" i="4"/>
  <c r="G1236" i="4"/>
  <c r="H1236" i="4"/>
  <c r="P1123" i="4"/>
  <c r="L1123" i="4"/>
  <c r="M1123" i="4"/>
  <c r="K1123" i="4"/>
  <c r="G1123" i="4"/>
  <c r="H1123" i="4"/>
  <c r="P1119" i="4"/>
  <c r="L1119" i="4"/>
  <c r="M1119" i="4"/>
  <c r="K1119" i="4"/>
  <c r="G1119" i="4"/>
  <c r="H1119" i="4"/>
  <c r="P1092" i="4"/>
  <c r="L1092" i="4"/>
  <c r="M1092" i="4"/>
  <c r="K1092" i="4"/>
  <c r="G1092" i="4"/>
  <c r="H1092" i="4"/>
  <c r="P1240" i="4"/>
  <c r="L1240" i="4"/>
  <c r="M1240" i="4"/>
  <c r="K1240" i="4"/>
  <c r="G1240" i="4"/>
  <c r="H1240" i="4"/>
  <c r="P1248" i="4"/>
  <c r="L1248" i="4"/>
  <c r="M1248" i="4"/>
  <c r="K1248" i="4"/>
  <c r="G1248" i="4"/>
  <c r="H1248" i="4"/>
  <c r="P1153" i="4"/>
  <c r="L1153" i="4"/>
  <c r="M1153" i="4"/>
  <c r="K1153" i="4"/>
  <c r="G1153" i="4"/>
  <c r="H1153" i="4"/>
  <c r="P993" i="4"/>
  <c r="L993" i="4"/>
  <c r="M993" i="4"/>
  <c r="K993" i="4"/>
  <c r="G993" i="4"/>
  <c r="H993" i="4"/>
  <c r="P3323" i="4"/>
  <c r="L3323" i="4"/>
  <c r="M3323" i="4"/>
  <c r="K3323" i="4"/>
  <c r="G3323" i="4"/>
  <c r="H3323" i="4"/>
  <c r="P3322" i="4"/>
  <c r="L3322" i="4"/>
  <c r="M3322" i="4"/>
  <c r="K3322" i="4"/>
  <c r="G3322" i="4"/>
  <c r="H3322" i="4"/>
  <c r="P3312" i="4"/>
  <c r="L3312" i="4"/>
  <c r="M3312" i="4"/>
  <c r="K3312" i="4"/>
  <c r="G3312" i="4"/>
  <c r="H3312" i="4"/>
  <c r="P3311" i="4"/>
  <c r="L3311" i="4"/>
  <c r="M3311" i="4"/>
  <c r="K3311" i="4"/>
  <c r="G3311" i="4"/>
  <c r="H3311" i="4"/>
  <c r="P3302" i="4"/>
  <c r="L3302" i="4"/>
  <c r="M3302" i="4"/>
  <c r="K3302" i="4"/>
  <c r="G3302" i="4"/>
  <c r="H3302" i="4"/>
  <c r="P3288" i="4"/>
  <c r="L3288" i="4"/>
  <c r="M3288" i="4"/>
  <c r="K3288" i="4"/>
  <c r="G3288" i="4"/>
  <c r="H3288" i="4"/>
  <c r="P3287" i="4"/>
  <c r="L3287" i="4"/>
  <c r="M3287" i="4"/>
  <c r="K3287" i="4"/>
  <c r="G3287" i="4"/>
  <c r="H3287" i="4"/>
  <c r="G923" i="4"/>
  <c r="H923" i="4"/>
  <c r="K923" i="4"/>
  <c r="L923" i="4"/>
  <c r="M923" i="4"/>
  <c r="P923" i="4"/>
  <c r="G2224" i="4"/>
  <c r="H2224" i="4"/>
  <c r="K2224" i="4"/>
  <c r="L2224" i="4"/>
  <c r="M2224" i="4"/>
  <c r="P2224" i="4"/>
  <c r="G2226" i="4"/>
  <c r="P2226" i="4"/>
  <c r="G2227" i="4"/>
  <c r="P2227" i="4"/>
  <c r="G2230" i="4"/>
  <c r="P2230" i="4"/>
  <c r="G2232" i="4"/>
  <c r="P2232" i="4"/>
  <c r="G2233" i="4"/>
  <c r="P2233" i="4"/>
  <c r="G2234" i="4"/>
  <c r="P2234" i="4"/>
  <c r="G2235" i="4"/>
  <c r="P2235" i="4"/>
  <c r="G2236" i="4"/>
  <c r="P2236" i="4"/>
  <c r="G2237" i="4"/>
  <c r="P2237" i="4"/>
  <c r="G2238" i="4"/>
  <c r="H2238" i="4"/>
  <c r="K2238" i="4"/>
  <c r="L2238" i="4"/>
  <c r="M2238" i="4"/>
  <c r="P2238" i="4"/>
  <c r="G2239" i="4"/>
  <c r="H2239" i="4"/>
  <c r="K2239" i="4"/>
  <c r="L2239" i="4"/>
  <c r="M2239" i="4"/>
  <c r="P2239" i="4"/>
  <c r="G2241" i="4"/>
  <c r="P2241" i="4"/>
  <c r="G2242" i="4"/>
  <c r="P2242" i="4"/>
  <c r="G2244" i="4"/>
  <c r="P2244" i="4"/>
  <c r="G2245" i="4"/>
  <c r="P2245" i="4"/>
  <c r="G2246" i="4"/>
  <c r="P2246" i="4"/>
  <c r="G2247" i="4"/>
  <c r="P2247" i="4"/>
  <c r="G2258" i="4"/>
  <c r="P2258" i="4"/>
  <c r="G2318" i="4"/>
  <c r="H2318" i="4"/>
  <c r="K2318" i="4"/>
  <c r="L2318" i="4"/>
  <c r="M2318" i="4"/>
  <c r="P2318" i="4"/>
  <c r="G2319" i="4"/>
  <c r="H2319" i="4"/>
  <c r="K2319" i="4"/>
  <c r="L2319" i="4"/>
  <c r="M2319" i="4"/>
  <c r="P2319" i="4"/>
  <c r="K2325" i="4"/>
  <c r="L2325" i="4"/>
  <c r="M2325" i="4"/>
  <c r="P2325" i="4"/>
  <c r="G2326" i="4"/>
  <c r="H2326" i="4"/>
  <c r="K2326" i="4"/>
  <c r="L2326" i="4"/>
  <c r="M2326" i="4"/>
  <c r="P2326" i="4"/>
  <c r="G2332" i="4"/>
  <c r="H2332" i="4"/>
  <c r="K2332" i="4"/>
  <c r="L2332" i="4"/>
  <c r="M2332" i="4"/>
  <c r="P2332" i="4"/>
  <c r="G2333" i="4"/>
  <c r="H2333" i="4"/>
  <c r="K2333" i="4"/>
  <c r="L2333" i="4"/>
  <c r="M2333" i="4"/>
  <c r="P2333" i="4"/>
  <c r="G2340" i="4"/>
  <c r="H2340" i="4"/>
  <c r="K2340" i="4"/>
  <c r="L2340" i="4"/>
  <c r="M2340" i="4"/>
  <c r="P2340" i="4"/>
  <c r="G2341" i="4"/>
  <c r="H2341" i="4"/>
  <c r="K2341" i="4"/>
  <c r="L2341" i="4"/>
  <c r="M2341" i="4"/>
  <c r="P2341" i="4"/>
  <c r="G2342" i="4"/>
  <c r="H2342" i="4"/>
  <c r="K2342" i="4"/>
  <c r="L2342" i="4"/>
  <c r="M2342" i="4"/>
  <c r="P2342" i="4"/>
  <c r="G2343" i="4"/>
  <c r="H2343" i="4"/>
  <c r="K2343" i="4"/>
  <c r="L2343" i="4"/>
  <c r="M2343" i="4"/>
  <c r="P2343" i="4"/>
  <c r="G2347" i="4"/>
  <c r="H2347" i="4"/>
  <c r="K2347" i="4"/>
  <c r="L2347" i="4"/>
  <c r="M2347" i="4"/>
  <c r="P2347" i="4"/>
  <c r="G2352" i="4"/>
  <c r="H2352" i="4"/>
  <c r="K2352" i="4"/>
  <c r="L2352" i="4"/>
  <c r="M2352" i="4"/>
  <c r="P2352" i="4"/>
  <c r="G2355" i="4"/>
  <c r="H2355" i="4"/>
  <c r="K2355" i="4"/>
  <c r="L2355" i="4"/>
  <c r="M2355" i="4"/>
  <c r="P2355" i="4"/>
  <c r="G2360" i="4"/>
  <c r="H2360" i="4"/>
  <c r="K2360" i="4"/>
  <c r="L2360" i="4"/>
  <c r="M2360" i="4"/>
  <c r="P2360" i="4"/>
  <c r="G2361" i="4"/>
  <c r="H2361" i="4"/>
  <c r="K2361" i="4"/>
  <c r="L2361" i="4"/>
  <c r="M2361" i="4"/>
  <c r="P2361" i="4"/>
  <c r="G2372" i="4"/>
  <c r="H2372" i="4"/>
  <c r="K2372" i="4"/>
  <c r="L2372" i="4"/>
  <c r="M2372" i="4"/>
  <c r="P2372" i="4"/>
  <c r="G2373" i="4"/>
  <c r="H2373" i="4"/>
  <c r="K2373" i="4"/>
  <c r="L2373" i="4"/>
  <c r="M2373" i="4"/>
  <c r="P2373" i="4"/>
  <c r="G2375" i="4"/>
  <c r="H2375" i="4"/>
  <c r="K2375" i="4"/>
  <c r="L2375" i="4"/>
  <c r="M2375" i="4"/>
  <c r="P2375" i="4"/>
  <c r="G2378" i="4"/>
  <c r="H2378" i="4"/>
  <c r="K2378" i="4"/>
  <c r="L2378" i="4"/>
  <c r="M2378" i="4"/>
  <c r="P2378" i="4"/>
  <c r="G2387" i="4"/>
  <c r="H2387" i="4"/>
  <c r="K2387" i="4"/>
  <c r="L2387" i="4"/>
  <c r="M2387" i="4"/>
  <c r="P2387" i="4"/>
  <c r="G2388" i="4"/>
  <c r="H2388" i="4"/>
  <c r="K2388" i="4"/>
  <c r="L2388" i="4"/>
  <c r="M2388" i="4"/>
  <c r="P2388" i="4"/>
  <c r="G2393" i="4"/>
  <c r="H2393" i="4"/>
  <c r="K2393" i="4"/>
  <c r="L2393" i="4"/>
  <c r="M2393" i="4"/>
  <c r="P2393" i="4"/>
  <c r="G2394" i="4"/>
  <c r="H2394" i="4"/>
  <c r="K2394" i="4"/>
  <c r="L2394" i="4"/>
  <c r="M2394" i="4"/>
  <c r="P2394" i="4"/>
  <c r="G2411" i="4"/>
  <c r="H2411" i="4"/>
  <c r="K2411" i="4"/>
  <c r="L2411" i="4"/>
  <c r="M2411" i="4"/>
  <c r="P2411" i="4"/>
  <c r="G2419" i="4"/>
  <c r="H2419" i="4"/>
  <c r="K2419" i="4"/>
  <c r="L2419" i="4"/>
  <c r="M2419" i="4"/>
  <c r="P2419" i="4"/>
  <c r="G2424" i="4"/>
  <c r="H2424" i="4"/>
  <c r="K2424" i="4"/>
  <c r="L2424" i="4"/>
  <c r="M2424" i="4"/>
  <c r="P2424" i="4"/>
  <c r="G2426" i="4"/>
  <c r="H2426" i="4"/>
  <c r="K2426" i="4"/>
  <c r="L2426" i="4"/>
  <c r="M2426" i="4"/>
  <c r="P2426" i="4"/>
  <c r="G2434" i="4"/>
  <c r="H2434" i="4"/>
  <c r="K2434" i="4"/>
  <c r="L2434" i="4"/>
  <c r="M2434" i="4"/>
  <c r="P2434" i="4"/>
  <c r="G2435" i="4"/>
  <c r="H2435" i="4"/>
  <c r="K2435" i="4"/>
  <c r="L2435" i="4"/>
  <c r="M2435" i="4"/>
  <c r="P2435" i="4"/>
  <c r="G2436" i="4"/>
  <c r="H2436" i="4"/>
  <c r="K2436" i="4"/>
  <c r="L2436" i="4"/>
  <c r="M2436" i="4"/>
  <c r="P2436" i="4"/>
  <c r="G2437" i="4"/>
  <c r="H2437" i="4"/>
  <c r="K2437" i="4"/>
  <c r="L2437" i="4"/>
  <c r="M2437" i="4"/>
  <c r="P2437" i="4"/>
  <c r="G2438" i="4"/>
  <c r="H2438" i="4"/>
  <c r="K2438" i="4"/>
  <c r="L2438" i="4"/>
  <c r="M2438" i="4"/>
  <c r="P2438" i="4"/>
  <c r="K2439" i="4"/>
  <c r="L2439" i="4"/>
  <c r="M2439" i="4"/>
  <c r="P2439" i="4"/>
  <c r="G2445" i="4"/>
  <c r="H2445" i="4"/>
  <c r="K2445" i="4"/>
  <c r="L2445" i="4"/>
  <c r="M2445" i="4"/>
  <c r="P2445" i="4"/>
  <c r="G2446" i="4"/>
  <c r="H2446" i="4"/>
  <c r="K2446" i="4"/>
  <c r="L2446" i="4"/>
  <c r="M2446" i="4"/>
  <c r="P2446" i="4"/>
  <c r="K2452" i="4"/>
  <c r="L2452" i="4"/>
  <c r="M2452" i="4"/>
  <c r="P2452" i="4"/>
  <c r="K2454" i="4"/>
  <c r="L2454" i="4"/>
  <c r="M2454" i="4"/>
  <c r="P2454" i="4"/>
  <c r="K2455" i="4"/>
  <c r="L2455" i="4"/>
  <c r="M2455" i="4"/>
  <c r="P2455" i="4"/>
  <c r="G2456" i="4"/>
  <c r="H2456" i="4"/>
  <c r="K2456" i="4"/>
  <c r="L2456" i="4"/>
  <c r="M2456" i="4"/>
  <c r="P2456" i="4"/>
  <c r="G2458" i="4"/>
  <c r="H2458" i="4"/>
  <c r="K2458" i="4"/>
  <c r="L2458" i="4"/>
  <c r="M2458" i="4"/>
  <c r="P2458" i="4"/>
  <c r="G2485" i="4"/>
  <c r="H2485" i="4"/>
  <c r="K2485" i="4"/>
  <c r="L2485" i="4"/>
  <c r="M2485" i="4"/>
  <c r="P2485" i="4"/>
  <c r="G2582" i="4"/>
  <c r="H2582" i="4"/>
  <c r="K2582" i="4"/>
  <c r="L2582" i="4"/>
  <c r="M2582" i="4"/>
  <c r="P2582" i="4"/>
  <c r="G2583" i="4"/>
  <c r="H2583" i="4"/>
  <c r="K2583" i="4"/>
  <c r="L2583" i="4"/>
  <c r="M2583" i="4"/>
  <c r="P2583" i="4"/>
  <c r="G2598" i="4"/>
  <c r="H2598" i="4"/>
  <c r="K2598" i="4"/>
  <c r="L2598" i="4"/>
  <c r="M2598" i="4"/>
  <c r="P2598" i="4"/>
  <c r="G2599" i="4"/>
  <c r="H2599" i="4"/>
  <c r="K2599" i="4"/>
  <c r="L2599" i="4"/>
  <c r="M2599" i="4"/>
  <c r="P2599" i="4"/>
  <c r="G2639" i="4"/>
  <c r="H2639" i="4"/>
  <c r="K2639" i="4"/>
  <c r="L2639" i="4"/>
  <c r="M2639" i="4"/>
  <c r="P2639" i="4"/>
  <c r="G2640" i="4"/>
  <c r="H2640" i="4"/>
  <c r="K2640" i="4"/>
  <c r="L2640" i="4"/>
  <c r="M2640" i="4"/>
  <c r="P2640" i="4"/>
  <c r="G2642" i="4"/>
  <c r="H2642" i="4"/>
  <c r="K2642" i="4"/>
  <c r="L2642" i="4"/>
  <c r="M2642" i="4"/>
  <c r="P2642" i="4"/>
  <c r="G2643" i="4"/>
  <c r="H2643" i="4"/>
  <c r="K2643" i="4"/>
  <c r="L2643" i="4"/>
  <c r="M2643" i="4"/>
  <c r="P2643" i="4"/>
  <c r="G2655" i="4"/>
  <c r="H2655" i="4"/>
  <c r="K2655" i="4"/>
  <c r="L2655" i="4"/>
  <c r="M2655" i="4"/>
  <c r="P2655" i="4"/>
  <c r="G2699" i="4"/>
  <c r="H2699" i="4"/>
  <c r="K2699" i="4"/>
  <c r="L2699" i="4"/>
  <c r="M2699" i="4"/>
  <c r="P2699" i="4"/>
  <c r="G2724" i="4"/>
  <c r="H2724" i="4"/>
  <c r="K2724" i="4"/>
  <c r="L2724" i="4"/>
  <c r="M2724" i="4"/>
  <c r="P2724" i="4"/>
  <c r="G2737" i="4"/>
  <c r="H2737" i="4"/>
  <c r="K2737" i="4"/>
  <c r="L2737" i="4"/>
  <c r="M2737" i="4"/>
  <c r="P2737" i="4"/>
  <c r="G2754" i="4"/>
  <c r="H2754" i="4"/>
  <c r="K2754" i="4"/>
  <c r="L2754" i="4"/>
  <c r="M2754" i="4"/>
  <c r="P2754" i="4"/>
  <c r="G2755" i="4"/>
  <c r="H2755" i="4"/>
  <c r="K2755" i="4"/>
  <c r="L2755" i="4"/>
  <c r="M2755" i="4"/>
  <c r="P2755" i="4"/>
  <c r="G3276" i="4"/>
  <c r="H3276" i="4"/>
  <c r="K3276" i="4"/>
  <c r="L3276" i="4"/>
  <c r="M3276" i="4"/>
  <c r="P3276" i="4"/>
  <c r="G3278" i="4"/>
  <c r="H3278" i="4"/>
  <c r="K3278" i="4"/>
  <c r="L3278" i="4"/>
  <c r="M3278" i="4"/>
  <c r="P3278" i="4"/>
  <c r="G3279" i="4"/>
  <c r="H3279" i="4"/>
  <c r="K3279" i="4"/>
  <c r="L3279" i="4"/>
  <c r="M3279" i="4"/>
  <c r="P3279" i="4"/>
  <c r="G3280" i="4"/>
  <c r="H3280" i="4"/>
  <c r="K3280" i="4"/>
  <c r="L3280" i="4"/>
  <c r="M3280" i="4"/>
  <c r="P3280" i="4"/>
  <c r="G3281" i="4"/>
  <c r="H3281" i="4"/>
  <c r="K3281" i="4"/>
  <c r="L3281" i="4"/>
  <c r="M3281" i="4"/>
  <c r="P3281" i="4"/>
  <c r="G3284" i="4"/>
  <c r="H3284" i="4"/>
  <c r="K3284" i="4"/>
  <c r="L3284" i="4"/>
  <c r="M3284" i="4"/>
  <c r="P3284" i="4"/>
  <c r="G3282" i="4"/>
  <c r="H3282" i="4"/>
  <c r="K3282" i="4"/>
  <c r="L3282" i="4"/>
  <c r="M3282" i="4"/>
  <c r="P3282" i="4"/>
  <c r="G3285" i="4"/>
  <c r="H3285" i="4"/>
  <c r="K3285" i="4"/>
  <c r="L3285" i="4"/>
  <c r="M3285" i="4"/>
  <c r="P3285" i="4"/>
  <c r="G3292" i="4"/>
  <c r="H3292" i="4"/>
  <c r="K3292" i="4"/>
  <c r="L3292" i="4"/>
  <c r="M3292" i="4"/>
  <c r="P3292" i="4"/>
  <c r="G3293" i="4"/>
  <c r="H3293" i="4"/>
  <c r="K3293" i="4"/>
  <c r="L3293" i="4"/>
  <c r="M3293" i="4"/>
  <c r="P3293" i="4"/>
  <c r="G3295" i="4"/>
  <c r="H3295" i="4"/>
  <c r="K3295" i="4"/>
  <c r="L3295" i="4"/>
  <c r="M3295" i="4"/>
  <c r="P3295" i="4"/>
  <c r="G3294" i="4"/>
  <c r="H3294" i="4"/>
  <c r="K3294" i="4"/>
  <c r="L3294" i="4"/>
  <c r="M3294" i="4"/>
  <c r="P3294" i="4"/>
  <c r="G3296" i="4"/>
  <c r="H3296" i="4"/>
  <c r="K3296" i="4"/>
  <c r="L3296" i="4"/>
  <c r="M3296" i="4"/>
  <c r="P3296" i="4"/>
  <c r="G3297" i="4"/>
  <c r="H3297" i="4"/>
  <c r="K3297" i="4"/>
  <c r="L3297" i="4"/>
  <c r="M3297" i="4"/>
  <c r="P3297" i="4"/>
  <c r="G3298" i="4"/>
  <c r="H3298" i="4"/>
  <c r="K3298" i="4"/>
  <c r="L3298" i="4"/>
  <c r="M3298" i="4"/>
  <c r="P3298" i="4"/>
  <c r="G3299" i="4"/>
  <c r="H3299" i="4"/>
  <c r="K3299" i="4"/>
  <c r="L3299" i="4"/>
  <c r="M3299" i="4"/>
  <c r="P3299" i="4"/>
  <c r="G3306" i="4"/>
  <c r="H3306" i="4"/>
  <c r="K3306" i="4"/>
  <c r="L3306" i="4"/>
  <c r="M3306" i="4"/>
  <c r="P3306" i="4"/>
  <c r="G3307" i="4"/>
  <c r="H3307" i="4"/>
  <c r="K3307" i="4"/>
  <c r="L3307" i="4"/>
  <c r="M3307" i="4"/>
  <c r="P3307" i="4"/>
  <c r="G3308" i="4"/>
  <c r="H3308" i="4"/>
  <c r="K3308" i="4"/>
  <c r="L3308" i="4"/>
  <c r="M3308" i="4"/>
  <c r="P3308" i="4"/>
  <c r="G3309" i="4"/>
  <c r="H3309" i="4"/>
  <c r="K3309" i="4"/>
  <c r="L3309" i="4"/>
  <c r="M3309" i="4"/>
  <c r="P3309" i="4"/>
  <c r="G3317" i="4"/>
  <c r="H3317" i="4"/>
  <c r="K3317" i="4"/>
  <c r="L3317" i="4"/>
  <c r="M3317" i="4"/>
  <c r="P3317" i="4"/>
  <c r="G3318" i="4"/>
  <c r="H3318" i="4"/>
  <c r="K3318" i="4"/>
  <c r="L3318" i="4"/>
  <c r="M3318" i="4"/>
  <c r="P3318" i="4"/>
  <c r="G3319" i="4"/>
  <c r="H3319" i="4"/>
  <c r="K3319" i="4"/>
  <c r="L3319" i="4"/>
  <c r="M3319" i="4"/>
  <c r="P3319" i="4"/>
  <c r="G3320" i="4"/>
  <c r="H3320" i="4"/>
  <c r="K3320" i="4"/>
  <c r="L3320" i="4"/>
  <c r="M3320" i="4"/>
  <c r="P3320" i="4"/>
  <c r="G2578" i="4"/>
  <c r="H2578" i="4"/>
  <c r="K2578" i="4"/>
  <c r="L2578" i="4"/>
  <c r="M2578" i="4"/>
  <c r="P2578" i="4"/>
  <c r="G2577" i="4"/>
  <c r="H2577" i="4"/>
  <c r="K2577" i="4"/>
  <c r="L2577" i="4"/>
  <c r="M2577" i="4"/>
  <c r="P2577" i="4"/>
  <c r="G2107" i="4"/>
  <c r="H2107" i="4"/>
  <c r="K2107" i="4"/>
  <c r="L2107" i="4"/>
  <c r="M2107" i="4"/>
  <c r="P2107" i="4"/>
  <c r="G2108" i="4"/>
  <c r="H2108" i="4"/>
  <c r="K2108" i="4"/>
  <c r="L2108" i="4"/>
  <c r="M2108" i="4"/>
  <c r="P2108" i="4"/>
  <c r="G2" i="4"/>
  <c r="H2" i="4"/>
  <c r="K2" i="4"/>
  <c r="L2" i="4"/>
  <c r="M2" i="4"/>
  <c r="P2" i="4"/>
  <c r="G2162" i="4"/>
  <c r="H2162" i="4"/>
  <c r="K2162" i="4"/>
  <c r="L2162" i="4"/>
  <c r="M2162" i="4"/>
  <c r="P2162" i="4"/>
  <c r="G2713" i="4"/>
  <c r="H2713" i="4"/>
  <c r="K2713" i="4"/>
  <c r="L2713" i="4"/>
  <c r="M2713" i="4"/>
  <c r="P2713" i="4"/>
  <c r="G732" i="4"/>
  <c r="H732" i="4"/>
  <c r="K732" i="4"/>
  <c r="L732" i="4"/>
  <c r="M732" i="4"/>
  <c r="P732" i="4"/>
  <c r="G731" i="4"/>
  <c r="H731" i="4"/>
  <c r="K731" i="4"/>
  <c r="L731" i="4"/>
  <c r="M731" i="4"/>
  <c r="P731" i="4"/>
  <c r="G907" i="4"/>
  <c r="H907" i="4"/>
  <c r="K907" i="4"/>
  <c r="L907" i="4"/>
  <c r="M907" i="4"/>
  <c r="P907" i="4"/>
  <c r="G908" i="4"/>
  <c r="H908" i="4"/>
  <c r="K908" i="4"/>
  <c r="L908" i="4"/>
  <c r="M908" i="4"/>
  <c r="P908" i="4"/>
  <c r="G910" i="4"/>
  <c r="H910" i="4"/>
  <c r="K910" i="4"/>
  <c r="L910" i="4"/>
  <c r="M910" i="4"/>
  <c r="P910" i="4"/>
  <c r="G1573" i="4"/>
  <c r="H1573" i="4"/>
  <c r="K1573" i="4"/>
  <c r="L1573" i="4"/>
  <c r="M1573" i="4"/>
  <c r="P1573" i="4"/>
  <c r="G1554" i="4"/>
  <c r="H1554" i="4"/>
  <c r="K1554" i="4"/>
  <c r="L1554" i="4"/>
  <c r="M1554" i="4"/>
  <c r="P1554" i="4"/>
  <c r="G1553" i="4"/>
  <c r="H1553" i="4"/>
  <c r="K1553" i="4"/>
  <c r="L1553" i="4"/>
  <c r="M1553" i="4"/>
  <c r="P1553" i="4"/>
  <c r="G1250" i="4"/>
  <c r="H1250" i="4"/>
  <c r="K1250" i="4"/>
  <c r="L1250" i="4"/>
  <c r="M1250" i="4"/>
  <c r="P1250" i="4"/>
  <c r="G1256" i="4"/>
  <c r="H1256" i="4"/>
  <c r="K1256" i="4"/>
  <c r="L1256" i="4"/>
  <c r="M1256" i="4"/>
  <c r="P1256" i="4"/>
  <c r="G1257" i="4"/>
  <c r="H1257" i="4"/>
  <c r="K1257" i="4"/>
  <c r="L1257" i="4"/>
  <c r="M1257" i="4"/>
  <c r="P1257" i="4"/>
  <c r="G1574" i="4"/>
  <c r="H1574" i="4"/>
  <c r="K1574" i="4"/>
  <c r="L1574" i="4"/>
  <c r="M1574" i="4"/>
  <c r="P1574" i="4"/>
  <c r="G1611" i="4"/>
  <c r="H1611" i="4"/>
  <c r="K1611" i="4"/>
  <c r="L1611" i="4"/>
  <c r="M1611" i="4"/>
  <c r="P1611" i="4"/>
  <c r="G1739" i="4"/>
  <c r="H1739" i="4"/>
  <c r="K1739" i="4"/>
  <c r="L1739" i="4"/>
  <c r="M1739" i="4"/>
  <c r="P1739" i="4"/>
  <c r="G1742" i="4"/>
  <c r="H1742" i="4"/>
  <c r="K1742" i="4"/>
  <c r="L1742" i="4"/>
  <c r="M1742" i="4"/>
  <c r="P1742" i="4"/>
  <c r="G1740" i="4"/>
  <c r="H1740" i="4"/>
  <c r="K1740" i="4"/>
  <c r="L1740" i="4"/>
  <c r="M1740" i="4"/>
  <c r="P1740" i="4"/>
  <c r="G1714" i="4"/>
  <c r="H1714" i="4"/>
  <c r="K1714" i="4"/>
  <c r="L1714" i="4"/>
  <c r="M1714" i="4"/>
  <c r="P1714" i="4"/>
  <c r="G1715" i="4"/>
  <c r="H1715" i="4"/>
  <c r="K1715" i="4"/>
  <c r="L1715" i="4"/>
  <c r="M1715" i="4"/>
  <c r="P1715" i="4"/>
  <c r="G1744" i="4"/>
  <c r="H1744" i="4"/>
  <c r="K1744" i="4"/>
  <c r="L1744" i="4"/>
  <c r="M1744" i="4"/>
  <c r="P1744" i="4"/>
  <c r="G1738" i="4"/>
  <c r="H1738" i="4"/>
  <c r="K1738" i="4"/>
  <c r="L1738" i="4"/>
  <c r="M1738" i="4"/>
  <c r="P1738" i="4"/>
  <c r="G1737" i="4"/>
  <c r="H1737" i="4"/>
  <c r="K1737" i="4"/>
  <c r="L1737" i="4"/>
  <c r="M1737" i="4"/>
  <c r="P1737" i="4"/>
  <c r="G1749" i="4"/>
  <c r="H1749" i="4"/>
  <c r="K1749" i="4"/>
  <c r="L1749" i="4"/>
  <c r="M1749" i="4"/>
  <c r="P1749" i="4"/>
  <c r="G1748" i="4"/>
  <c r="H1748" i="4"/>
  <c r="K1748" i="4"/>
  <c r="L1748" i="4"/>
  <c r="M1748" i="4"/>
  <c r="P1748" i="4"/>
  <c r="G1757" i="4"/>
  <c r="H1757" i="4"/>
  <c r="K1757" i="4"/>
  <c r="L1757" i="4"/>
  <c r="M1757" i="4"/>
  <c r="P1757" i="4"/>
  <c r="G1806" i="4"/>
  <c r="H1806" i="4"/>
  <c r="K1806" i="4"/>
  <c r="L1806" i="4"/>
  <c r="M1806" i="4"/>
  <c r="P1806" i="4"/>
  <c r="G1807" i="4"/>
  <c r="H1807" i="4"/>
  <c r="K1807" i="4"/>
  <c r="L1807" i="4"/>
  <c r="M1807" i="4"/>
  <c r="P1807" i="4"/>
  <c r="G1810" i="4"/>
  <c r="H1810" i="4"/>
  <c r="K1810" i="4"/>
  <c r="L1810" i="4"/>
  <c r="M1810" i="4"/>
  <c r="P1810" i="4"/>
  <c r="G1811" i="4"/>
  <c r="H1811" i="4"/>
  <c r="K1811" i="4"/>
  <c r="L1811" i="4"/>
  <c r="M1811" i="4"/>
  <c r="P1811" i="4"/>
  <c r="G1988" i="4"/>
  <c r="H1988" i="4"/>
  <c r="K1988" i="4"/>
  <c r="L1988" i="4"/>
  <c r="M1988" i="4"/>
  <c r="P1988" i="4"/>
  <c r="G1989" i="4"/>
  <c r="H1989" i="4"/>
  <c r="K1989" i="4"/>
  <c r="L1989" i="4"/>
  <c r="M1989" i="4"/>
  <c r="P1989" i="4"/>
  <c r="G2111" i="4"/>
  <c r="H2111" i="4"/>
  <c r="K2111" i="4"/>
  <c r="L2111" i="4"/>
  <c r="M2111" i="4"/>
  <c r="P2111" i="4"/>
  <c r="G2109" i="4"/>
  <c r="H2109" i="4"/>
  <c r="K2109" i="4"/>
  <c r="L2109" i="4"/>
  <c r="M2109" i="4"/>
  <c r="P2109" i="4"/>
  <c r="G2112" i="4"/>
  <c r="H2112" i="4"/>
  <c r="K2112" i="4"/>
  <c r="L2112" i="4"/>
  <c r="M2112" i="4"/>
  <c r="P2112" i="4"/>
  <c r="G2113" i="4"/>
  <c r="H2113" i="4"/>
  <c r="K2113" i="4"/>
  <c r="L2113" i="4"/>
  <c r="M2113" i="4"/>
  <c r="P2113" i="4"/>
  <c r="G2117" i="4"/>
  <c r="H2117" i="4"/>
  <c r="K2117" i="4"/>
  <c r="L2117" i="4"/>
  <c r="M2117" i="4"/>
  <c r="P2117" i="4"/>
  <c r="G2187" i="4"/>
  <c r="H2187" i="4"/>
  <c r="K2187" i="4"/>
  <c r="L2187" i="4"/>
  <c r="M2187" i="4"/>
  <c r="P2187" i="4"/>
  <c r="G2194" i="4"/>
  <c r="H2194" i="4"/>
  <c r="K2194" i="4"/>
  <c r="L2194" i="4"/>
  <c r="M2194" i="4"/>
  <c r="P2194" i="4"/>
  <c r="G2195" i="4"/>
  <c r="H2195" i="4"/>
  <c r="K2195" i="4"/>
  <c r="L2195" i="4"/>
  <c r="M2195" i="4"/>
  <c r="P2195" i="4"/>
  <c r="G2650" i="4"/>
  <c r="H2650" i="4"/>
  <c r="K2650" i="4"/>
  <c r="L2650" i="4"/>
  <c r="M2650" i="4"/>
  <c r="P2650" i="4"/>
  <c r="G2698" i="4"/>
  <c r="H2698" i="4"/>
  <c r="K2698" i="4"/>
  <c r="L2698" i="4"/>
  <c r="M2698" i="4"/>
  <c r="P2698" i="4"/>
  <c r="G1502" i="4"/>
  <c r="H1502" i="4"/>
  <c r="K1502" i="4"/>
  <c r="L1502" i="4"/>
  <c r="M1502" i="4"/>
  <c r="P1502" i="4"/>
  <c r="G1503" i="4"/>
  <c r="H1503" i="4"/>
  <c r="K1503" i="4"/>
  <c r="L1503" i="4"/>
  <c r="M1503" i="4"/>
  <c r="P1503" i="4"/>
  <c r="G1504" i="4"/>
  <c r="H1504" i="4"/>
  <c r="K1504" i="4"/>
  <c r="L1504" i="4"/>
  <c r="M1504" i="4"/>
  <c r="P1504" i="4"/>
  <c r="G1505" i="4"/>
  <c r="H1505" i="4"/>
  <c r="K1505" i="4"/>
  <c r="L1505" i="4"/>
  <c r="M1505" i="4"/>
  <c r="P1505" i="4"/>
  <c r="G1507" i="4"/>
  <c r="H1507" i="4"/>
  <c r="K1507" i="4"/>
  <c r="L1507" i="4"/>
  <c r="M1507" i="4"/>
  <c r="P1507" i="4"/>
  <c r="G1508" i="4"/>
  <c r="H1508" i="4"/>
  <c r="K1508" i="4"/>
  <c r="L1508" i="4"/>
  <c r="M1508" i="4"/>
  <c r="P1508" i="4"/>
  <c r="G1509" i="4"/>
  <c r="H1509" i="4"/>
  <c r="K1509" i="4"/>
  <c r="L1509" i="4"/>
  <c r="M1509" i="4"/>
  <c r="P1509" i="4"/>
  <c r="G1510" i="4"/>
  <c r="H1510" i="4"/>
  <c r="K1510" i="4"/>
  <c r="L1510" i="4"/>
  <c r="M1510" i="4"/>
  <c r="P1510" i="4"/>
  <c r="G1402" i="4"/>
  <c r="H1402" i="4"/>
  <c r="K1402" i="4"/>
  <c r="L1402" i="4"/>
  <c r="M1402" i="4"/>
  <c r="P1402" i="4"/>
  <c r="G1400" i="4"/>
  <c r="H1400" i="4"/>
  <c r="K1400" i="4"/>
  <c r="L1400" i="4"/>
  <c r="M1400" i="4"/>
  <c r="P1400" i="4"/>
  <c r="G1401" i="4"/>
  <c r="H1401" i="4"/>
  <c r="K1401" i="4"/>
  <c r="L1401" i="4"/>
  <c r="M1401" i="4"/>
  <c r="P1401" i="4"/>
  <c r="G1399" i="4"/>
  <c r="H1399" i="4"/>
  <c r="K1399" i="4"/>
  <c r="L1399" i="4"/>
  <c r="M1399" i="4"/>
  <c r="P1399" i="4"/>
  <c r="G1397" i="4"/>
  <c r="H1397" i="4"/>
  <c r="K1397" i="4"/>
  <c r="L1397" i="4"/>
  <c r="M1397" i="4"/>
  <c r="P1397" i="4"/>
  <c r="G1398" i="4"/>
  <c r="H1398" i="4"/>
  <c r="K1398" i="4"/>
  <c r="L1398" i="4"/>
  <c r="M1398" i="4"/>
  <c r="P1398" i="4"/>
  <c r="G1238" i="4"/>
  <c r="H1238" i="4"/>
  <c r="K1238" i="4"/>
  <c r="L1238" i="4"/>
  <c r="M1238" i="4"/>
  <c r="P1238" i="4"/>
  <c r="G1231" i="4"/>
  <c r="H1231" i="4"/>
  <c r="K1231" i="4"/>
  <c r="L1231" i="4"/>
  <c r="M1231" i="4"/>
  <c r="P1231" i="4"/>
  <c r="G3327" i="4"/>
  <c r="H3327" i="4"/>
  <c r="K3327" i="4"/>
  <c r="L3327" i="4"/>
  <c r="M3327" i="4"/>
  <c r="P3327" i="4"/>
  <c r="G1213" i="4"/>
  <c r="H1213" i="4"/>
  <c r="K1213" i="4"/>
  <c r="L1213" i="4"/>
  <c r="M1213" i="4"/>
  <c r="P1213" i="4"/>
  <c r="G1211" i="4"/>
  <c r="H1211" i="4"/>
  <c r="K1211" i="4"/>
  <c r="L1211" i="4"/>
  <c r="M1211" i="4"/>
  <c r="P1211" i="4"/>
  <c r="G1212" i="4"/>
  <c r="H1212" i="4"/>
  <c r="K1212" i="4"/>
  <c r="L1212" i="4"/>
  <c r="M1212" i="4"/>
  <c r="P1212" i="4"/>
  <c r="G1813" i="4"/>
  <c r="H1813" i="4"/>
  <c r="K1813" i="4"/>
  <c r="L1813" i="4"/>
  <c r="M1813" i="4"/>
  <c r="P1813" i="4"/>
  <c r="G1556" i="4"/>
  <c r="H1556" i="4"/>
  <c r="K1556" i="4"/>
  <c r="L1556" i="4"/>
  <c r="M1556" i="4"/>
  <c r="P1556" i="4"/>
  <c r="G1557" i="4"/>
  <c r="H1557" i="4"/>
  <c r="K1557" i="4"/>
  <c r="L1557" i="4"/>
  <c r="M1557" i="4"/>
  <c r="P1557" i="4"/>
  <c r="G1252" i="4"/>
  <c r="H1252" i="4"/>
  <c r="K1252" i="4"/>
  <c r="L1252" i="4"/>
  <c r="M1252" i="4"/>
  <c r="P1252" i="4"/>
  <c r="G1265" i="4"/>
  <c r="H1265" i="4"/>
  <c r="K1265" i="4"/>
  <c r="L1265" i="4"/>
  <c r="M1265" i="4"/>
  <c r="P1265" i="4"/>
  <c r="G1259" i="4"/>
  <c r="H1259" i="4"/>
  <c r="K1259" i="4"/>
  <c r="L1259" i="4"/>
  <c r="M1259" i="4"/>
  <c r="P1259" i="4"/>
  <c r="G1229" i="4"/>
  <c r="H1229" i="4"/>
  <c r="K1229" i="4"/>
  <c r="L1229" i="4"/>
  <c r="M1229" i="4"/>
  <c r="P1229" i="4"/>
  <c r="G1230" i="4"/>
  <c r="H1230" i="4"/>
  <c r="K1230" i="4"/>
  <c r="L1230" i="4"/>
  <c r="M1230" i="4"/>
  <c r="P1230" i="4"/>
  <c r="G1266" i="4"/>
  <c r="H1266" i="4"/>
  <c r="K1266" i="4"/>
  <c r="L1266" i="4"/>
  <c r="M1266" i="4"/>
  <c r="P1266" i="4"/>
  <c r="G1274" i="4"/>
  <c r="H1274" i="4"/>
  <c r="K1274" i="4"/>
  <c r="L1274" i="4"/>
  <c r="M1274" i="4"/>
  <c r="P1274" i="4"/>
  <c r="G1275" i="4"/>
  <c r="H1275" i="4"/>
  <c r="K1275" i="4"/>
  <c r="L1275" i="4"/>
  <c r="M1275" i="4"/>
  <c r="P1275" i="4"/>
  <c r="G1276" i="4"/>
  <c r="H1276" i="4"/>
  <c r="K1276" i="4"/>
  <c r="L1276" i="4"/>
  <c r="M1276" i="4"/>
  <c r="P1276" i="4"/>
  <c r="G1277" i="4"/>
  <c r="H1277" i="4"/>
  <c r="K1277" i="4"/>
  <c r="L1277" i="4"/>
  <c r="M1277" i="4"/>
  <c r="P1277" i="4"/>
  <c r="G1280" i="4"/>
  <c r="H1280" i="4"/>
  <c r="K1280" i="4"/>
  <c r="L1280" i="4"/>
  <c r="M1280" i="4"/>
  <c r="P1280" i="4"/>
  <c r="G1278" i="4"/>
  <c r="H1278" i="4"/>
  <c r="K1278" i="4"/>
  <c r="L1278" i="4"/>
  <c r="M1278" i="4"/>
  <c r="P1278" i="4"/>
  <c r="G1279" i="4"/>
  <c r="H1279" i="4"/>
  <c r="K1279" i="4"/>
  <c r="L1279" i="4"/>
  <c r="M1279" i="4"/>
  <c r="P1279" i="4"/>
  <c r="G1283" i="4"/>
  <c r="H1283" i="4"/>
  <c r="K1283" i="4"/>
  <c r="L1283" i="4"/>
  <c r="M1283" i="4"/>
  <c r="P1283" i="4"/>
  <c r="G1295" i="4"/>
  <c r="H1295" i="4"/>
  <c r="K1295" i="4"/>
  <c r="L1295" i="4"/>
  <c r="M1295" i="4"/>
  <c r="P1295" i="4"/>
  <c r="G1302" i="4"/>
  <c r="H1302" i="4"/>
  <c r="K1302" i="4"/>
  <c r="L1302" i="4"/>
  <c r="M1302" i="4"/>
  <c r="P1302" i="4"/>
  <c r="G1204" i="4"/>
  <c r="H1204" i="4"/>
  <c r="K1204" i="4"/>
  <c r="L1204" i="4"/>
  <c r="M1204" i="4"/>
  <c r="P1204" i="4"/>
  <c r="G1205" i="4"/>
  <c r="H1205" i="4"/>
  <c r="K1205" i="4"/>
  <c r="L1205" i="4"/>
  <c r="M1205" i="4"/>
  <c r="P1205" i="4"/>
  <c r="G1258" i="4"/>
  <c r="H1258" i="4"/>
  <c r="K1258" i="4"/>
  <c r="L1258" i="4"/>
  <c r="M1258" i="4"/>
  <c r="P1258" i="4"/>
  <c r="G696" i="4"/>
  <c r="H696" i="4"/>
  <c r="K696" i="4"/>
  <c r="L696" i="4"/>
  <c r="M696" i="4"/>
  <c r="P696" i="4"/>
  <c r="G1267" i="4"/>
  <c r="H1267" i="4"/>
  <c r="K1267" i="4"/>
  <c r="L1267" i="4"/>
  <c r="M1267" i="4"/>
  <c r="P1267" i="4"/>
  <c r="G1560" i="4"/>
  <c r="H1560" i="4"/>
  <c r="K1560" i="4"/>
  <c r="L1560" i="4"/>
  <c r="M1560" i="4"/>
  <c r="P1560" i="4"/>
  <c r="G1264" i="4"/>
  <c r="H1264" i="4"/>
  <c r="K1264" i="4"/>
  <c r="L1264" i="4"/>
  <c r="M1264" i="4"/>
  <c r="P1264" i="4"/>
  <c r="G1262" i="4"/>
  <c r="H1262" i="4"/>
  <c r="K1262" i="4"/>
  <c r="L1262" i="4"/>
  <c r="M1262" i="4"/>
  <c r="P1262" i="4"/>
  <c r="G1281" i="4"/>
  <c r="H1281" i="4"/>
  <c r="K1281" i="4"/>
  <c r="L1281" i="4"/>
  <c r="M1281" i="4"/>
  <c r="P1281" i="4"/>
  <c r="G1263" i="4"/>
  <c r="H1263" i="4"/>
  <c r="K1263" i="4"/>
  <c r="L1263" i="4"/>
  <c r="M1263" i="4"/>
  <c r="P1263" i="4"/>
  <c r="G1260" i="4"/>
  <c r="H1260" i="4"/>
  <c r="K1260" i="4"/>
  <c r="L1260" i="4"/>
  <c r="M1260" i="4"/>
  <c r="P1260" i="4"/>
  <c r="G1567" i="4"/>
  <c r="H1567" i="4"/>
  <c r="K1567" i="4"/>
  <c r="L1567" i="4"/>
  <c r="M1567" i="4"/>
  <c r="P1567" i="4"/>
  <c r="G1255" i="4"/>
  <c r="H1255" i="4"/>
  <c r="K1255" i="4"/>
  <c r="L1255" i="4"/>
  <c r="M1255" i="4"/>
  <c r="P1255" i="4"/>
  <c r="G733" i="4"/>
  <c r="H733" i="4"/>
  <c r="K733" i="4"/>
  <c r="L733" i="4"/>
  <c r="M733" i="4"/>
  <c r="P733" i="4"/>
  <c r="G734" i="4"/>
  <c r="H734" i="4"/>
  <c r="K734" i="4"/>
  <c r="L734" i="4"/>
  <c r="M734" i="4"/>
  <c r="P734" i="4"/>
  <c r="G735" i="4"/>
  <c r="H735" i="4"/>
  <c r="K735" i="4"/>
  <c r="L735" i="4"/>
  <c r="M735" i="4"/>
  <c r="P735" i="4"/>
  <c r="G736" i="4"/>
  <c r="H736" i="4"/>
  <c r="K736" i="4"/>
  <c r="L736" i="4"/>
  <c r="M736" i="4"/>
  <c r="P736" i="4"/>
  <c r="G737" i="4"/>
  <c r="H737" i="4"/>
  <c r="K737" i="4"/>
  <c r="L737" i="4"/>
  <c r="M737" i="4"/>
  <c r="P737" i="4"/>
  <c r="G738" i="4"/>
  <c r="H738" i="4"/>
  <c r="K738" i="4"/>
  <c r="L738" i="4"/>
  <c r="M738" i="4"/>
  <c r="P738" i="4"/>
  <c r="G739" i="4"/>
  <c r="H739" i="4"/>
  <c r="K739" i="4"/>
  <c r="L739" i="4"/>
  <c r="M739" i="4"/>
  <c r="P739" i="4"/>
  <c r="G740" i="4"/>
  <c r="H740" i="4"/>
  <c r="K740" i="4"/>
  <c r="L740" i="4"/>
  <c r="M740" i="4"/>
  <c r="P740" i="4"/>
  <c r="G741" i="4"/>
  <c r="H741" i="4"/>
  <c r="K741" i="4"/>
  <c r="L741" i="4"/>
  <c r="M741" i="4"/>
  <c r="P741" i="4"/>
  <c r="G742" i="4"/>
  <c r="H742" i="4"/>
  <c r="K742" i="4"/>
  <c r="L742" i="4"/>
  <c r="M742" i="4"/>
  <c r="P742" i="4"/>
  <c r="G743" i="4"/>
  <c r="H743" i="4"/>
  <c r="K743" i="4"/>
  <c r="L743" i="4"/>
  <c r="M743" i="4"/>
  <c r="P743" i="4"/>
  <c r="G920" i="4"/>
  <c r="H920" i="4"/>
  <c r="K920" i="4"/>
  <c r="L920" i="4"/>
  <c r="M920" i="4"/>
  <c r="P920" i="4"/>
  <c r="G919" i="4"/>
  <c r="H919" i="4"/>
  <c r="K919" i="4"/>
  <c r="L919" i="4"/>
  <c r="M919" i="4"/>
  <c r="P919" i="4"/>
  <c r="G921" i="4"/>
  <c r="H921" i="4"/>
  <c r="K921" i="4"/>
  <c r="L921" i="4"/>
  <c r="M921" i="4"/>
  <c r="P921" i="4"/>
  <c r="G922" i="4"/>
  <c r="H922" i="4"/>
  <c r="K922" i="4"/>
  <c r="L922" i="4"/>
  <c r="M922" i="4"/>
  <c r="P922" i="4"/>
  <c r="G3355" i="4"/>
  <c r="H3355" i="4"/>
  <c r="K3355" i="4"/>
  <c r="L3355" i="4"/>
  <c r="M3355" i="4"/>
  <c r="P3355" i="4"/>
  <c r="G954" i="4"/>
  <c r="H954" i="4"/>
  <c r="K954" i="4"/>
  <c r="L954" i="4"/>
  <c r="M954" i="4"/>
  <c r="P954" i="4"/>
  <c r="G1563" i="4"/>
  <c r="H1563" i="4"/>
  <c r="K1563" i="4"/>
  <c r="L1563" i="4"/>
  <c r="M1563" i="4"/>
  <c r="P1563" i="4"/>
  <c r="G1561" i="4"/>
  <c r="H1561" i="4"/>
  <c r="K1561" i="4"/>
  <c r="L1561" i="4"/>
  <c r="M1561" i="4"/>
  <c r="P1561" i="4"/>
  <c r="G1562" i="4"/>
  <c r="H1562" i="4"/>
  <c r="K1562" i="4"/>
  <c r="L1562" i="4"/>
  <c r="M1562" i="4"/>
  <c r="P1562" i="4"/>
  <c r="G1559" i="4"/>
  <c r="H1559" i="4"/>
  <c r="K1559" i="4"/>
  <c r="L1559" i="4"/>
  <c r="M1559" i="4"/>
  <c r="P1559" i="4"/>
  <c r="G1564" i="4"/>
  <c r="H1564" i="4"/>
  <c r="K1564" i="4"/>
  <c r="L1564" i="4"/>
  <c r="M1564" i="4"/>
  <c r="P1564" i="4"/>
  <c r="G1565" i="4"/>
  <c r="H1565" i="4"/>
  <c r="K1565" i="4"/>
  <c r="L1565" i="4"/>
  <c r="M1565" i="4"/>
  <c r="P1565" i="4"/>
  <c r="G1043" i="4"/>
  <c r="H1043" i="4"/>
  <c r="K1043" i="4"/>
  <c r="L1043" i="4"/>
  <c r="M1043" i="4"/>
  <c r="P1043" i="4"/>
  <c r="G951" i="4"/>
  <c r="H951" i="4"/>
  <c r="K951" i="4"/>
  <c r="L951" i="4"/>
  <c r="M951" i="4"/>
  <c r="P951" i="4"/>
  <c r="G952" i="4"/>
  <c r="H952" i="4"/>
  <c r="K952" i="4"/>
  <c r="L952" i="4"/>
  <c r="M952" i="4"/>
  <c r="P952" i="4"/>
  <c r="G953" i="4"/>
  <c r="H953" i="4"/>
  <c r="K953" i="4"/>
  <c r="L953" i="4"/>
  <c r="M953" i="4"/>
  <c r="P953" i="4"/>
  <c r="G1034" i="4"/>
  <c r="H1034" i="4"/>
  <c r="K1034" i="4"/>
  <c r="L1034" i="4"/>
  <c r="M1034" i="4"/>
  <c r="P1034" i="4"/>
  <c r="G1035" i="4"/>
  <c r="H1035" i="4"/>
  <c r="K1035" i="4"/>
  <c r="L1035" i="4"/>
  <c r="M1035" i="4"/>
  <c r="P1035" i="4"/>
  <c r="G1036" i="4"/>
  <c r="H1036" i="4"/>
  <c r="K1036" i="4"/>
  <c r="L1036" i="4"/>
  <c r="M1036" i="4"/>
  <c r="P1036" i="4"/>
  <c r="G1037" i="4"/>
  <c r="H1037" i="4"/>
  <c r="K1037" i="4"/>
  <c r="L1037" i="4"/>
  <c r="M1037" i="4"/>
  <c r="P1037" i="4"/>
  <c r="G1038" i="4"/>
  <c r="H1038" i="4"/>
  <c r="K1038" i="4"/>
  <c r="L1038" i="4"/>
  <c r="M1038" i="4"/>
  <c r="P1038" i="4"/>
  <c r="G1039" i="4"/>
  <c r="H1039" i="4"/>
  <c r="K1039" i="4"/>
  <c r="L1039" i="4"/>
  <c r="M1039" i="4"/>
  <c r="P1039" i="4"/>
  <c r="G1040" i="4"/>
  <c r="H1040" i="4"/>
  <c r="K1040" i="4"/>
  <c r="L1040" i="4"/>
  <c r="M1040" i="4"/>
  <c r="P1040" i="4"/>
  <c r="G1041" i="4"/>
  <c r="H1041" i="4"/>
  <c r="K1041" i="4"/>
  <c r="L1041" i="4"/>
  <c r="M1041" i="4"/>
  <c r="P1041" i="4"/>
  <c r="G1042" i="4"/>
  <c r="H1042" i="4"/>
  <c r="K1042" i="4"/>
  <c r="L1042" i="4"/>
  <c r="M1042" i="4"/>
  <c r="P1042" i="4"/>
  <c r="G1743" i="4"/>
  <c r="H1743" i="4"/>
  <c r="K1743" i="4"/>
  <c r="L1743" i="4"/>
  <c r="M1743" i="4"/>
  <c r="P1743" i="4"/>
  <c r="G1915" i="4"/>
  <c r="H1915" i="4"/>
  <c r="K1915" i="4"/>
  <c r="L1915" i="4"/>
  <c r="M1915" i="4"/>
  <c r="P1915" i="4"/>
  <c r="G1938" i="4"/>
  <c r="H1938" i="4"/>
  <c r="K1938" i="4"/>
  <c r="L1938" i="4"/>
  <c r="M1938" i="4"/>
  <c r="P1938" i="4"/>
  <c r="G2170" i="4"/>
  <c r="H2170" i="4"/>
  <c r="K2170" i="4"/>
  <c r="L2170" i="4"/>
  <c r="M2170" i="4"/>
  <c r="P2170" i="4"/>
  <c r="G2171" i="4"/>
  <c r="H2171" i="4"/>
  <c r="K2171" i="4"/>
  <c r="L2171" i="4"/>
  <c r="M2171" i="4"/>
  <c r="P2171" i="4"/>
  <c r="G2174" i="4"/>
  <c r="H2174" i="4"/>
  <c r="K2174" i="4"/>
  <c r="L2174" i="4"/>
  <c r="M2174" i="4"/>
  <c r="P2174" i="4"/>
  <c r="G2175" i="4"/>
  <c r="H2175" i="4"/>
  <c r="K2175" i="4"/>
  <c r="L2175" i="4"/>
  <c r="M2175" i="4"/>
  <c r="P2175" i="4"/>
  <c r="G2176" i="4"/>
  <c r="H2176" i="4"/>
  <c r="K2176" i="4"/>
  <c r="L2176" i="4"/>
  <c r="M2176" i="4"/>
  <c r="P2176" i="4"/>
  <c r="G2177" i="4"/>
  <c r="H2177" i="4"/>
  <c r="K2177" i="4"/>
  <c r="L2177" i="4"/>
  <c r="M2177" i="4"/>
  <c r="P2177" i="4"/>
  <c r="G2465" i="4"/>
  <c r="H2465" i="4"/>
  <c r="K2465" i="4"/>
  <c r="L2465" i="4"/>
  <c r="M2465" i="4"/>
  <c r="P2465" i="4"/>
  <c r="G1558" i="4"/>
  <c r="H1558" i="4"/>
  <c r="K1558" i="4"/>
  <c r="L1558" i="4"/>
  <c r="M1558" i="4"/>
  <c r="P1558" i="4"/>
  <c r="G1680" i="4"/>
  <c r="H1680" i="4"/>
  <c r="K1680" i="4"/>
  <c r="L1680" i="4"/>
  <c r="M1680" i="4"/>
  <c r="P1680" i="4"/>
  <c r="G1951" i="4"/>
  <c r="H1951" i="4"/>
  <c r="K1951" i="4"/>
  <c r="L1951" i="4"/>
  <c r="M1951" i="4"/>
  <c r="P1951" i="4"/>
  <c r="G1044" i="4"/>
  <c r="H1044" i="4"/>
  <c r="K1044" i="4"/>
  <c r="L1044" i="4"/>
  <c r="M1044" i="4"/>
  <c r="P1044" i="4"/>
  <c r="G1713" i="4"/>
  <c r="H1713" i="4"/>
  <c r="K1713" i="4"/>
  <c r="L1713" i="4"/>
  <c r="M1713" i="4"/>
  <c r="P1713" i="4"/>
  <c r="G1725" i="4"/>
  <c r="H1725" i="4"/>
  <c r="K1725" i="4"/>
  <c r="L1725" i="4"/>
  <c r="M1725" i="4"/>
  <c r="P1725" i="4"/>
  <c r="G1726" i="4"/>
  <c r="H1726" i="4"/>
  <c r="K1726" i="4"/>
  <c r="L1726" i="4"/>
  <c r="M1726" i="4"/>
  <c r="P1726" i="4"/>
  <c r="G2311" i="4"/>
  <c r="H2311" i="4"/>
  <c r="K2311" i="4"/>
  <c r="L2311" i="4"/>
  <c r="M2311" i="4"/>
  <c r="P2311" i="4"/>
  <c r="G2312" i="4"/>
  <c r="H2312" i="4"/>
  <c r="K2312" i="4"/>
  <c r="L2312" i="4"/>
  <c r="M2312" i="4"/>
  <c r="P2312" i="4"/>
  <c r="G1552" i="4"/>
  <c r="H1552" i="4"/>
  <c r="K1552" i="4"/>
  <c r="L1552" i="4"/>
  <c r="M1552" i="4"/>
  <c r="P1552" i="4"/>
  <c r="G1710" i="4"/>
  <c r="H1710" i="4"/>
  <c r="K1710" i="4"/>
  <c r="L1710" i="4"/>
  <c r="M1710" i="4"/>
  <c r="P1710" i="4"/>
  <c r="G1333" i="4"/>
  <c r="H1333" i="4"/>
  <c r="K1333" i="4"/>
  <c r="L1333" i="4"/>
  <c r="M1333" i="4"/>
  <c r="P1333" i="4"/>
  <c r="G1334" i="4"/>
  <c r="H1334" i="4"/>
  <c r="K1334" i="4"/>
  <c r="L1334" i="4"/>
  <c r="M1334" i="4"/>
  <c r="P1334" i="4"/>
  <c r="G1336" i="4"/>
  <c r="H1336" i="4"/>
  <c r="K1336" i="4"/>
  <c r="L1336" i="4"/>
  <c r="M1336" i="4"/>
  <c r="P1336" i="4"/>
  <c r="G520" i="4"/>
  <c r="H520" i="4"/>
  <c r="K520" i="4"/>
  <c r="L520" i="4"/>
  <c r="M520" i="4"/>
  <c r="P520" i="4"/>
  <c r="G521" i="4"/>
  <c r="H521" i="4"/>
  <c r="K521" i="4"/>
  <c r="L521" i="4"/>
  <c r="M521" i="4"/>
  <c r="P521" i="4"/>
  <c r="G1750" i="4"/>
  <c r="H1750" i="4"/>
  <c r="K1750" i="4"/>
  <c r="L1750" i="4"/>
  <c r="M1750" i="4"/>
  <c r="P1750" i="4"/>
  <c r="G1761" i="4"/>
  <c r="H1761" i="4"/>
  <c r="K1761" i="4"/>
  <c r="L1761" i="4"/>
  <c r="M1761" i="4"/>
  <c r="P1761" i="4"/>
  <c r="G1903" i="4"/>
  <c r="H1903" i="4"/>
  <c r="K1903" i="4"/>
  <c r="L1903" i="4"/>
  <c r="M1903" i="4"/>
  <c r="P1903" i="4"/>
  <c r="G1953" i="4"/>
  <c r="H1953" i="4"/>
  <c r="K1953" i="4"/>
  <c r="L1953" i="4"/>
  <c r="M1953" i="4"/>
  <c r="P1953" i="4"/>
  <c r="G1974" i="4"/>
  <c r="H1974" i="4"/>
  <c r="K1974" i="4"/>
  <c r="L1974" i="4"/>
  <c r="M1974" i="4"/>
  <c r="P1974" i="4"/>
  <c r="G1975" i="4"/>
  <c r="H1975" i="4"/>
  <c r="K1975" i="4"/>
  <c r="L1975" i="4"/>
  <c r="M1975" i="4"/>
  <c r="P1975" i="4"/>
  <c r="G1976" i="4"/>
  <c r="H1976" i="4"/>
  <c r="K1976" i="4"/>
  <c r="L1976" i="4"/>
  <c r="M1976" i="4"/>
  <c r="P1976" i="4"/>
  <c r="G1994" i="4"/>
  <c r="H1994" i="4"/>
  <c r="K1994" i="4"/>
  <c r="L1994" i="4"/>
  <c r="M1994" i="4"/>
  <c r="P1994" i="4"/>
  <c r="G1995" i="4"/>
  <c r="H1995" i="4"/>
  <c r="K1995" i="4"/>
  <c r="L1995" i="4"/>
  <c r="M1995" i="4"/>
  <c r="P1995" i="4"/>
  <c r="G1993" i="4"/>
  <c r="H1993" i="4"/>
  <c r="K1993" i="4"/>
  <c r="L1993" i="4"/>
  <c r="M1993" i="4"/>
  <c r="P1993" i="4"/>
  <c r="G2024" i="4"/>
  <c r="H2024" i="4"/>
  <c r="K2024" i="4"/>
  <c r="L2024" i="4"/>
  <c r="M2024" i="4"/>
  <c r="P2024" i="4"/>
  <c r="G2025" i="4"/>
  <c r="H2025" i="4"/>
  <c r="K2025" i="4"/>
  <c r="L2025" i="4"/>
  <c r="M2025" i="4"/>
  <c r="P2025" i="4"/>
  <c r="G2034" i="4"/>
  <c r="H2034" i="4"/>
  <c r="K2034" i="4"/>
  <c r="L2034" i="4"/>
  <c r="M2034" i="4"/>
  <c r="P2034" i="4"/>
  <c r="G2035" i="4"/>
  <c r="H2035" i="4"/>
  <c r="K2035" i="4"/>
  <c r="L2035" i="4"/>
  <c r="M2035" i="4"/>
  <c r="P2035" i="4"/>
  <c r="G2078" i="4"/>
  <c r="H2078" i="4"/>
  <c r="K2078" i="4"/>
  <c r="L2078" i="4"/>
  <c r="M2078" i="4"/>
  <c r="P2078" i="4"/>
  <c r="G2080" i="4"/>
  <c r="H2080" i="4"/>
  <c r="K2080" i="4"/>
  <c r="L2080" i="4"/>
  <c r="M2080" i="4"/>
  <c r="P2080" i="4"/>
  <c r="G2079" i="4"/>
  <c r="H2079" i="4"/>
  <c r="K2079" i="4"/>
  <c r="L2079" i="4"/>
  <c r="M2079" i="4"/>
  <c r="P2079" i="4"/>
  <c r="G2081" i="4"/>
  <c r="H2081" i="4"/>
  <c r="K2081" i="4"/>
  <c r="L2081" i="4"/>
  <c r="M2081" i="4"/>
  <c r="P2081" i="4"/>
  <c r="G2067" i="4"/>
  <c r="H2067" i="4"/>
  <c r="K2067" i="4"/>
  <c r="L2067" i="4"/>
  <c r="M2067" i="4"/>
  <c r="P2067" i="4"/>
  <c r="G2140" i="4"/>
  <c r="H2140" i="4"/>
  <c r="K2140" i="4"/>
  <c r="L2140" i="4"/>
  <c r="M2140" i="4"/>
  <c r="P2140" i="4"/>
  <c r="G2141" i="4"/>
  <c r="H2141" i="4"/>
  <c r="K2141" i="4"/>
  <c r="L2141" i="4"/>
  <c r="M2141" i="4"/>
  <c r="P2141" i="4"/>
  <c r="G2564" i="4"/>
  <c r="H2564" i="4"/>
  <c r="K2564" i="4"/>
  <c r="L2564" i="4"/>
  <c r="M2564" i="4"/>
  <c r="P2564" i="4"/>
  <c r="G2566" i="4"/>
  <c r="H2566" i="4"/>
  <c r="K2566" i="4"/>
  <c r="L2566" i="4"/>
  <c r="M2566" i="4"/>
  <c r="P2566" i="4"/>
  <c r="G2178" i="4"/>
  <c r="H2178" i="4"/>
  <c r="K2178" i="4"/>
  <c r="L2178" i="4"/>
  <c r="M2178" i="4"/>
  <c r="P2178" i="4"/>
  <c r="G2179" i="4"/>
  <c r="H2179" i="4"/>
  <c r="K2179" i="4"/>
  <c r="L2179" i="4"/>
  <c r="M2179" i="4"/>
  <c r="P2179" i="4"/>
  <c r="G2180" i="4"/>
  <c r="H2180" i="4"/>
  <c r="K2180" i="4"/>
  <c r="L2180" i="4"/>
  <c r="M2180" i="4"/>
  <c r="P2180" i="4"/>
  <c r="G2181" i="4"/>
  <c r="H2181" i="4"/>
  <c r="K2181" i="4"/>
  <c r="L2181" i="4"/>
  <c r="M2181" i="4"/>
  <c r="P2181" i="4"/>
  <c r="G2201" i="4"/>
  <c r="H2201" i="4"/>
  <c r="K2201" i="4"/>
  <c r="L2201" i="4"/>
  <c r="M2201" i="4"/>
  <c r="P2201" i="4"/>
  <c r="G2202" i="4"/>
  <c r="H2202" i="4"/>
  <c r="K2202" i="4"/>
  <c r="L2202" i="4"/>
  <c r="M2202" i="4"/>
  <c r="P2202" i="4"/>
  <c r="G2203" i="4"/>
  <c r="H2203" i="4"/>
  <c r="K2203" i="4"/>
  <c r="L2203" i="4"/>
  <c r="M2203" i="4"/>
  <c r="P2203" i="4"/>
  <c r="G2204" i="4"/>
  <c r="H2204" i="4"/>
  <c r="K2204" i="4"/>
  <c r="L2204" i="4"/>
  <c r="M2204" i="4"/>
  <c r="P2204" i="4"/>
  <c r="G2665" i="4"/>
  <c r="H2665" i="4"/>
  <c r="K2665" i="4"/>
  <c r="L2665" i="4"/>
  <c r="M2665" i="4"/>
  <c r="P2665" i="4"/>
  <c r="G2666" i="4"/>
  <c r="H2666" i="4"/>
  <c r="K2666" i="4"/>
  <c r="L2666" i="4"/>
  <c r="M2666" i="4"/>
  <c r="P2666" i="4"/>
  <c r="G2145" i="4"/>
  <c r="H2145" i="4"/>
  <c r="K2145" i="4"/>
  <c r="L2145" i="4"/>
  <c r="M2145" i="4"/>
  <c r="P2145" i="4"/>
  <c r="G2294" i="4"/>
  <c r="H2294" i="4"/>
  <c r="K2294" i="4"/>
  <c r="L2294" i="4"/>
  <c r="M2294" i="4"/>
  <c r="P2294" i="4"/>
  <c r="G2545" i="4"/>
  <c r="H2545" i="4"/>
  <c r="K2545" i="4"/>
  <c r="L2545" i="4"/>
  <c r="M2545" i="4"/>
  <c r="P2545" i="4"/>
  <c r="G2546" i="4"/>
  <c r="H2546" i="4"/>
  <c r="K2546" i="4"/>
  <c r="L2546" i="4"/>
  <c r="M2546" i="4"/>
  <c r="P2546" i="4"/>
  <c r="G2547" i="4"/>
  <c r="H2547" i="4"/>
  <c r="K2547" i="4"/>
  <c r="L2547" i="4"/>
  <c r="M2547" i="4"/>
  <c r="P2547" i="4"/>
  <c r="G2506" i="4"/>
  <c r="H2506" i="4"/>
  <c r="K2506" i="4"/>
  <c r="L2506" i="4"/>
  <c r="M2506" i="4"/>
  <c r="P2506" i="4"/>
  <c r="G2671" i="4"/>
  <c r="H2671" i="4"/>
  <c r="K2671" i="4"/>
  <c r="L2671" i="4"/>
  <c r="M2671" i="4"/>
  <c r="P2671" i="4"/>
  <c r="G2673" i="4"/>
  <c r="H2673" i="4"/>
  <c r="K2673" i="4"/>
  <c r="L2673" i="4"/>
  <c r="M2673" i="4"/>
  <c r="P2673" i="4"/>
  <c r="G2675" i="4"/>
  <c r="H2675" i="4"/>
  <c r="K2675" i="4"/>
  <c r="L2675" i="4"/>
  <c r="M2675" i="4"/>
  <c r="P2675" i="4"/>
  <c r="G2677" i="4"/>
  <c r="H2677" i="4"/>
  <c r="K2677" i="4"/>
  <c r="L2677" i="4"/>
  <c r="M2677" i="4"/>
  <c r="P2677" i="4"/>
  <c r="G746" i="4"/>
  <c r="H746" i="4"/>
  <c r="K746" i="4"/>
  <c r="L746" i="4"/>
  <c r="M746" i="4"/>
  <c r="P746" i="4"/>
  <c r="G747" i="4"/>
  <c r="H747" i="4"/>
  <c r="K747" i="4"/>
  <c r="L747" i="4"/>
  <c r="M747" i="4"/>
  <c r="P747" i="4"/>
  <c r="G745" i="4"/>
  <c r="H745" i="4"/>
  <c r="K745" i="4"/>
  <c r="L745" i="4"/>
  <c r="M745" i="4"/>
  <c r="P745" i="4"/>
  <c r="G1427" i="4"/>
  <c r="H1427" i="4"/>
  <c r="K1427" i="4"/>
  <c r="L1427" i="4"/>
  <c r="M1427" i="4"/>
  <c r="P1427" i="4"/>
  <c r="G2004" i="4"/>
  <c r="H2004" i="4"/>
  <c r="K2004" i="4"/>
  <c r="L2004" i="4"/>
  <c r="M2004" i="4"/>
  <c r="P2004" i="4"/>
  <c r="G2005" i="4"/>
  <c r="H2005" i="4"/>
  <c r="K2005" i="4"/>
  <c r="L2005" i="4"/>
  <c r="M2005" i="4"/>
  <c r="P2005" i="4"/>
  <c r="G2006" i="4"/>
  <c r="H2006" i="4"/>
  <c r="K2006" i="4"/>
  <c r="L2006" i="4"/>
  <c r="M2006" i="4"/>
  <c r="P2006" i="4"/>
  <c r="G2008" i="4"/>
  <c r="H2008" i="4"/>
  <c r="K2008" i="4"/>
  <c r="L2008" i="4"/>
  <c r="M2008" i="4"/>
  <c r="P2008" i="4"/>
  <c r="G2009" i="4"/>
  <c r="H2009" i="4"/>
  <c r="K2009" i="4"/>
  <c r="L2009" i="4"/>
  <c r="M2009" i="4"/>
  <c r="P2009" i="4"/>
  <c r="G2010" i="4"/>
  <c r="H2010" i="4"/>
  <c r="K2010" i="4"/>
  <c r="L2010" i="4"/>
  <c r="M2010" i="4"/>
  <c r="P2010" i="4"/>
  <c r="G2517" i="4"/>
  <c r="H2517" i="4"/>
  <c r="K2517" i="4"/>
  <c r="L2517" i="4"/>
  <c r="M2517" i="4"/>
  <c r="P2517" i="4"/>
  <c r="G2516" i="4"/>
  <c r="H2516" i="4"/>
  <c r="K2516" i="4"/>
  <c r="L2516" i="4"/>
  <c r="M2516" i="4"/>
  <c r="P2516" i="4"/>
  <c r="G2167" i="4"/>
  <c r="H2167" i="4"/>
  <c r="K2167" i="4"/>
  <c r="L2167" i="4"/>
  <c r="M2167" i="4"/>
  <c r="P2167" i="4"/>
  <c r="G2168" i="4"/>
  <c r="H2168" i="4"/>
  <c r="K2168" i="4"/>
  <c r="L2168" i="4"/>
  <c r="M2168" i="4"/>
  <c r="P2168" i="4"/>
  <c r="G2122" i="4"/>
  <c r="H2122" i="4"/>
  <c r="K2122" i="4"/>
  <c r="L2122" i="4"/>
  <c r="M2122" i="4"/>
  <c r="P2122" i="4"/>
  <c r="G2032" i="4"/>
  <c r="H2032" i="4"/>
  <c r="K2032" i="4"/>
  <c r="L2032" i="4"/>
  <c r="M2032" i="4"/>
  <c r="P2032" i="4"/>
  <c r="G2033" i="4"/>
  <c r="H2033" i="4"/>
  <c r="K2033" i="4"/>
  <c r="L2033" i="4"/>
  <c r="M2033" i="4"/>
  <c r="P2033" i="4"/>
  <c r="G2480" i="4"/>
  <c r="H2480" i="4"/>
  <c r="K2480" i="4"/>
  <c r="L2480" i="4"/>
  <c r="M2480" i="4"/>
  <c r="G2172" i="4"/>
  <c r="H2172" i="4"/>
  <c r="K2172" i="4"/>
  <c r="L2172" i="4"/>
  <c r="M2172" i="4"/>
  <c r="P2172" i="4"/>
  <c r="G2173" i="4"/>
  <c r="H2173" i="4"/>
  <c r="K2173" i="4"/>
  <c r="L2173" i="4"/>
  <c r="M2173" i="4"/>
  <c r="P2173" i="4"/>
  <c r="G2123" i="4"/>
  <c r="H2123" i="4"/>
  <c r="K2123" i="4"/>
  <c r="L2123" i="4"/>
  <c r="M2123" i="4"/>
  <c r="P2123" i="4"/>
  <c r="G2478" i="4"/>
  <c r="H2478" i="4"/>
  <c r="K2478" i="4"/>
  <c r="L2478" i="4"/>
  <c r="M2478" i="4"/>
  <c r="P2478" i="4"/>
  <c r="G2481" i="4"/>
  <c r="H2481" i="4"/>
  <c r="K2481" i="4"/>
  <c r="L2481" i="4"/>
  <c r="M2481" i="4"/>
  <c r="P2481" i="4"/>
  <c r="G2164" i="4"/>
  <c r="H2164" i="4"/>
  <c r="K2164" i="4"/>
  <c r="L2164" i="4"/>
  <c r="M2164" i="4"/>
  <c r="P2164" i="4"/>
  <c r="G2163" i="4"/>
  <c r="H2163" i="4"/>
  <c r="K2163" i="4"/>
  <c r="L2163" i="4"/>
  <c r="M2163" i="4"/>
  <c r="P2163" i="4"/>
  <c r="G1428" i="4"/>
  <c r="H1428" i="4"/>
  <c r="K1428" i="4"/>
  <c r="L1428" i="4"/>
  <c r="M1428" i="4"/>
  <c r="P1428" i="4"/>
  <c r="G1998" i="4"/>
  <c r="H1998" i="4"/>
  <c r="K1998" i="4"/>
  <c r="L1998" i="4"/>
  <c r="M1998" i="4"/>
  <c r="P1998" i="4"/>
  <c r="G2028" i="4"/>
  <c r="H2028" i="4"/>
  <c r="K2028" i="4"/>
  <c r="L2028" i="4"/>
  <c r="M2028" i="4"/>
  <c r="P2028" i="4"/>
  <c r="G2473" i="4"/>
  <c r="H2473" i="4"/>
  <c r="K2473" i="4"/>
  <c r="L2473" i="4"/>
  <c r="M2473" i="4"/>
  <c r="P2473" i="4"/>
  <c r="G2514" i="4"/>
  <c r="H2514" i="4"/>
  <c r="K2514" i="4"/>
  <c r="L2514" i="4"/>
  <c r="M2514" i="4"/>
  <c r="P2514" i="4"/>
  <c r="G1434" i="4"/>
  <c r="H1434" i="4"/>
  <c r="K1434" i="4"/>
  <c r="L1434" i="4"/>
  <c r="M1434" i="4"/>
  <c r="P1434" i="4"/>
  <c r="G1436" i="4"/>
  <c r="H1436" i="4"/>
  <c r="K1436" i="4"/>
  <c r="L1436" i="4"/>
  <c r="M1436" i="4"/>
  <c r="P1436" i="4"/>
  <c r="G1432" i="4"/>
  <c r="H1432" i="4"/>
  <c r="K1432" i="4"/>
  <c r="L1432" i="4"/>
  <c r="M1432" i="4"/>
  <c r="P1432" i="4"/>
  <c r="G1999" i="4"/>
  <c r="H1999" i="4"/>
  <c r="K1999" i="4"/>
  <c r="L1999" i="4"/>
  <c r="M1999" i="4"/>
  <c r="P1999" i="4"/>
  <c r="G2030" i="4"/>
  <c r="H2030" i="4"/>
  <c r="K2030" i="4"/>
  <c r="L2030" i="4"/>
  <c r="M2030" i="4"/>
  <c r="P2030" i="4"/>
  <c r="G2476" i="4"/>
  <c r="H2476" i="4"/>
  <c r="K2476" i="4"/>
  <c r="L2476" i="4"/>
  <c r="M2476" i="4"/>
  <c r="P2476" i="4"/>
  <c r="G2512" i="4"/>
  <c r="H2512" i="4"/>
  <c r="K2512" i="4"/>
  <c r="L2512" i="4"/>
  <c r="M2512" i="4"/>
  <c r="P2512" i="4"/>
  <c r="G2568" i="4"/>
  <c r="H2568" i="4"/>
  <c r="K2568" i="4"/>
  <c r="L2568" i="4"/>
  <c r="M2568" i="4"/>
  <c r="P2568" i="4"/>
  <c r="G2567" i="4"/>
  <c r="H2567" i="4"/>
  <c r="K2567" i="4"/>
  <c r="L2567" i="4"/>
  <c r="M2567" i="4"/>
  <c r="P2567" i="4"/>
  <c r="G2562" i="4"/>
  <c r="H2562" i="4"/>
  <c r="K2562" i="4"/>
  <c r="L2562" i="4"/>
  <c r="M2562" i="4"/>
  <c r="P2562" i="4"/>
  <c r="G2563" i="4"/>
  <c r="H2563" i="4"/>
  <c r="K2563" i="4"/>
  <c r="L2563" i="4"/>
  <c r="M2563" i="4"/>
  <c r="P2563" i="4"/>
  <c r="G2560" i="4"/>
  <c r="H2560" i="4"/>
  <c r="K2560" i="4"/>
  <c r="L2560" i="4"/>
  <c r="M2560" i="4"/>
  <c r="P2560" i="4"/>
  <c r="G2561" i="4"/>
  <c r="H2561" i="4"/>
  <c r="K2561" i="4"/>
  <c r="L2561" i="4"/>
  <c r="M2561" i="4"/>
  <c r="P2561" i="4"/>
  <c r="G2569" i="4"/>
  <c r="H2569" i="4"/>
  <c r="K2569" i="4"/>
  <c r="L2569" i="4"/>
  <c r="M2569" i="4"/>
  <c r="P2569" i="4"/>
  <c r="G2570" i="4"/>
  <c r="H2570" i="4"/>
  <c r="K2570" i="4"/>
  <c r="L2570" i="4"/>
  <c r="M2570" i="4"/>
  <c r="P2570" i="4"/>
  <c r="G2558" i="4"/>
  <c r="H2558" i="4"/>
  <c r="K2558" i="4"/>
  <c r="L2558" i="4"/>
  <c r="M2558" i="4"/>
  <c r="P2558" i="4"/>
  <c r="G2559" i="4"/>
  <c r="H2559" i="4"/>
  <c r="K2559" i="4"/>
  <c r="L2559" i="4"/>
  <c r="M2559" i="4"/>
  <c r="P2559" i="4"/>
  <c r="G2557" i="4"/>
  <c r="H2557" i="4"/>
  <c r="K2557" i="4"/>
  <c r="L2557" i="4"/>
  <c r="M2557" i="4"/>
  <c r="P2557" i="4"/>
  <c r="G2556" i="4"/>
  <c r="H2556" i="4"/>
  <c r="K2556" i="4"/>
  <c r="L2556" i="4"/>
  <c r="M2556" i="4"/>
  <c r="P2556" i="4"/>
  <c r="G2573" i="4"/>
  <c r="H2573" i="4"/>
  <c r="K2573" i="4"/>
  <c r="L2573" i="4"/>
  <c r="M2573" i="4"/>
  <c r="P2573" i="4"/>
  <c r="G2574" i="4"/>
  <c r="H2574" i="4"/>
  <c r="K2574" i="4"/>
  <c r="L2574" i="4"/>
  <c r="M2574" i="4"/>
  <c r="P2574" i="4"/>
  <c r="G2571" i="4"/>
  <c r="H2571" i="4"/>
  <c r="K2571" i="4"/>
  <c r="L2571" i="4"/>
  <c r="M2571" i="4"/>
  <c r="P2571" i="4"/>
  <c r="G2572" i="4"/>
  <c r="H2572" i="4"/>
  <c r="K2572" i="4"/>
  <c r="L2572" i="4"/>
  <c r="M2572" i="4"/>
  <c r="P2572" i="4"/>
  <c r="G744" i="4"/>
  <c r="H744" i="4"/>
  <c r="K744" i="4"/>
  <c r="L744" i="4"/>
  <c r="M744" i="4"/>
  <c r="P744" i="4"/>
  <c r="G1674" i="4"/>
  <c r="H1674" i="4"/>
  <c r="K1674" i="4"/>
  <c r="L1674" i="4"/>
  <c r="M1674" i="4"/>
  <c r="P1674" i="4"/>
  <c r="G1675" i="4"/>
  <c r="H1675" i="4"/>
  <c r="K1675" i="4"/>
  <c r="L1675" i="4"/>
  <c r="M1675" i="4"/>
  <c r="P1675" i="4"/>
  <c r="G1769" i="4"/>
  <c r="H1769" i="4"/>
  <c r="K1769" i="4"/>
  <c r="L1769" i="4"/>
  <c r="M1769" i="4"/>
  <c r="P1769" i="4"/>
  <c r="G1808" i="4"/>
  <c r="H1808" i="4"/>
  <c r="K1808" i="4"/>
  <c r="L1808" i="4"/>
  <c r="M1808" i="4"/>
  <c r="P1808" i="4"/>
  <c r="G1791" i="4"/>
  <c r="H1791" i="4"/>
  <c r="K1791" i="4"/>
  <c r="L1791" i="4"/>
  <c r="M1791" i="4"/>
  <c r="P1791" i="4"/>
  <c r="G1809" i="4"/>
  <c r="H1809" i="4"/>
  <c r="K1809" i="4"/>
  <c r="L1809" i="4"/>
  <c r="M1809" i="4"/>
  <c r="P1809" i="4"/>
  <c r="G1555" i="4"/>
  <c r="H1555" i="4"/>
  <c r="K1555" i="4"/>
  <c r="L1555" i="4"/>
  <c r="M1555" i="4"/>
  <c r="P1555" i="4"/>
  <c r="G3336" i="4"/>
  <c r="H3336" i="4"/>
  <c r="K3336" i="4"/>
  <c r="L3336" i="4"/>
  <c r="M3336" i="4"/>
  <c r="P3336" i="4"/>
  <c r="G2248" i="4"/>
  <c r="H2248" i="4"/>
  <c r="K2248" i="4"/>
  <c r="L2248" i="4"/>
  <c r="M2248" i="4"/>
  <c r="P2248" i="4"/>
  <c r="G2249" i="4"/>
  <c r="H2249" i="4"/>
  <c r="K2249" i="4"/>
  <c r="L2249" i="4"/>
  <c r="M2249" i="4"/>
  <c r="P2249" i="4"/>
  <c r="G2250" i="4"/>
  <c r="H2250" i="4"/>
  <c r="K2250" i="4"/>
  <c r="L2250" i="4"/>
  <c r="M2250" i="4"/>
  <c r="P2250" i="4"/>
  <c r="G2251" i="4"/>
  <c r="H2251" i="4"/>
  <c r="K2251" i="4"/>
  <c r="L2251" i="4"/>
  <c r="M2251" i="4"/>
  <c r="P2251" i="4"/>
  <c r="G2482" i="4"/>
  <c r="H2482" i="4"/>
  <c r="K2482" i="4"/>
  <c r="L2482" i="4"/>
  <c r="M2482" i="4"/>
  <c r="P2482" i="4"/>
  <c r="G2483" i="4"/>
  <c r="H2483" i="4"/>
  <c r="K2483" i="4"/>
  <c r="L2483" i="4"/>
  <c r="M2483" i="4"/>
  <c r="P2483" i="4"/>
  <c r="G2489" i="4"/>
  <c r="H2489" i="4"/>
  <c r="K2489" i="4"/>
  <c r="L2489" i="4"/>
  <c r="M2489" i="4"/>
  <c r="P2489" i="4"/>
  <c r="G2491" i="4"/>
  <c r="H2491" i="4"/>
  <c r="K2491" i="4"/>
  <c r="L2491" i="4"/>
  <c r="M2491" i="4"/>
  <c r="P2491" i="4"/>
  <c r="G1668" i="4"/>
  <c r="H1668" i="4"/>
  <c r="K1668" i="4"/>
  <c r="L1668" i="4"/>
  <c r="M1668" i="4"/>
  <c r="P1668" i="4"/>
  <c r="G1551" i="4"/>
  <c r="H1551" i="4"/>
  <c r="K1551" i="4"/>
  <c r="L1551" i="4"/>
  <c r="M1551" i="4"/>
  <c r="P1551" i="4"/>
  <c r="G699" i="4"/>
  <c r="H699" i="4"/>
  <c r="K699" i="4"/>
  <c r="L699" i="4"/>
  <c r="M699" i="4"/>
  <c r="P699" i="4"/>
  <c r="G2581" i="4"/>
  <c r="H2581" i="4"/>
  <c r="K2581" i="4"/>
  <c r="L2581" i="4"/>
  <c r="M2581" i="4"/>
  <c r="P2581" i="4"/>
  <c r="G797" i="4"/>
  <c r="H797" i="4"/>
  <c r="K797" i="4"/>
  <c r="L797" i="4"/>
  <c r="M797" i="4"/>
  <c r="P797" i="4"/>
  <c r="G798" i="4"/>
  <c r="H798" i="4"/>
  <c r="K798" i="4"/>
  <c r="L798" i="4"/>
  <c r="M798" i="4"/>
  <c r="P798" i="4"/>
  <c r="G795" i="4"/>
  <c r="H795" i="4"/>
  <c r="K795" i="4"/>
  <c r="L795" i="4"/>
  <c r="M795" i="4"/>
  <c r="P795" i="4"/>
  <c r="G796" i="4"/>
  <c r="H796" i="4"/>
  <c r="K796" i="4"/>
  <c r="L796" i="4"/>
  <c r="M796" i="4"/>
  <c r="P796" i="4"/>
  <c r="G1521" i="4"/>
  <c r="H1521" i="4"/>
  <c r="K1521" i="4"/>
  <c r="L1521" i="4"/>
  <c r="M1521" i="4"/>
  <c r="P1521" i="4"/>
  <c r="G1522" i="4"/>
  <c r="H1522" i="4"/>
  <c r="K1522" i="4"/>
  <c r="L1522" i="4"/>
  <c r="M1522" i="4"/>
  <c r="P1522" i="4"/>
  <c r="G2597" i="4"/>
  <c r="H2597" i="4"/>
  <c r="K2597" i="4"/>
  <c r="L2597" i="4"/>
  <c r="M2597" i="4"/>
  <c r="P2597" i="4"/>
  <c r="G1523" i="4"/>
  <c r="H1523" i="4"/>
  <c r="K1523" i="4"/>
  <c r="L1523" i="4"/>
  <c r="M1523" i="4"/>
  <c r="P1523" i="4"/>
  <c r="G1518" i="4"/>
  <c r="H1518" i="4"/>
  <c r="K1518" i="4"/>
  <c r="L1518" i="4"/>
  <c r="M1518" i="4"/>
  <c r="P1518" i="4"/>
  <c r="G1520" i="4"/>
  <c r="H1520" i="4"/>
  <c r="K1520" i="4"/>
  <c r="L1520" i="4"/>
  <c r="M1520" i="4"/>
  <c r="P1520" i="4"/>
  <c r="G1519" i="4"/>
  <c r="H1519" i="4"/>
  <c r="K1519" i="4"/>
  <c r="L1519" i="4"/>
  <c r="M1519" i="4"/>
  <c r="P1519" i="4"/>
  <c r="G765" i="4"/>
  <c r="H765" i="4"/>
  <c r="K765" i="4"/>
  <c r="L765" i="4"/>
  <c r="M765" i="4"/>
  <c r="P765" i="4"/>
  <c r="G766" i="4"/>
  <c r="H766" i="4"/>
  <c r="K766" i="4"/>
  <c r="L766" i="4"/>
  <c r="M766" i="4"/>
  <c r="P766" i="4"/>
  <c r="G767" i="4"/>
  <c r="H767" i="4"/>
  <c r="K767" i="4"/>
  <c r="L767" i="4"/>
  <c r="M767" i="4"/>
  <c r="P767" i="4"/>
  <c r="G768" i="4"/>
  <c r="H768" i="4"/>
  <c r="K768" i="4"/>
  <c r="L768" i="4"/>
  <c r="M768" i="4"/>
  <c r="P768" i="4"/>
  <c r="G769" i="4"/>
  <c r="H769" i="4"/>
  <c r="K769" i="4"/>
  <c r="L769" i="4"/>
  <c r="M769" i="4"/>
  <c r="P769" i="4"/>
  <c r="G543" i="4"/>
  <c r="H543" i="4"/>
  <c r="K543" i="4"/>
  <c r="L543" i="4"/>
  <c r="M543" i="4"/>
  <c r="P543" i="4"/>
  <c r="G1699" i="4"/>
  <c r="H1699" i="4"/>
  <c r="K1699" i="4"/>
  <c r="L1699" i="4"/>
  <c r="M1699" i="4"/>
  <c r="P1699" i="4"/>
  <c r="G1700" i="4"/>
  <c r="H1700" i="4"/>
  <c r="K1700" i="4"/>
  <c r="L1700" i="4"/>
  <c r="M1700" i="4"/>
  <c r="P1700" i="4"/>
  <c r="G1792" i="4"/>
  <c r="H1792" i="4"/>
  <c r="K1792" i="4"/>
  <c r="L1792" i="4"/>
  <c r="M1792" i="4"/>
  <c r="P1792" i="4"/>
  <c r="G1346" i="4"/>
  <c r="H1346" i="4"/>
  <c r="K1346" i="4"/>
  <c r="L1346" i="4"/>
  <c r="M1346" i="4"/>
  <c r="P1346" i="4"/>
  <c r="G1347" i="4"/>
  <c r="H1347" i="4"/>
  <c r="K1347" i="4"/>
  <c r="L1347" i="4"/>
  <c r="M1347" i="4"/>
  <c r="P1347" i="4"/>
  <c r="G1350" i="4"/>
  <c r="H1350" i="4"/>
  <c r="K1350" i="4"/>
  <c r="L1350" i="4"/>
  <c r="M1350" i="4"/>
  <c r="P1350" i="4"/>
  <c r="G1351" i="4"/>
  <c r="H1351" i="4"/>
  <c r="K1351" i="4"/>
  <c r="L1351" i="4"/>
  <c r="M1351" i="4"/>
  <c r="P1351" i="4"/>
  <c r="G1353" i="4"/>
  <c r="H1353" i="4"/>
  <c r="K1353" i="4"/>
  <c r="L1353" i="4"/>
  <c r="M1353" i="4"/>
  <c r="P1353" i="4"/>
  <c r="G1354" i="4"/>
  <c r="H1354" i="4"/>
  <c r="K1354" i="4"/>
  <c r="L1354" i="4"/>
  <c r="M1354" i="4"/>
  <c r="P1354" i="4"/>
  <c r="G1343" i="4"/>
  <c r="H1343" i="4"/>
  <c r="K1343" i="4"/>
  <c r="L1343" i="4"/>
  <c r="M1343" i="4"/>
  <c r="P1343" i="4"/>
  <c r="G1344" i="4"/>
  <c r="H1344" i="4"/>
  <c r="K1344" i="4"/>
  <c r="L1344" i="4"/>
  <c r="M1344" i="4"/>
  <c r="P1344" i="4"/>
  <c r="G1345" i="4"/>
  <c r="H1345" i="4"/>
  <c r="K1345" i="4"/>
  <c r="L1345" i="4"/>
  <c r="M1345" i="4"/>
  <c r="P1345" i="4"/>
  <c r="G2083" i="4"/>
  <c r="H2083" i="4"/>
  <c r="K2083" i="4"/>
  <c r="L2083" i="4"/>
  <c r="M2083" i="4"/>
  <c r="P2083" i="4"/>
  <c r="G553" i="4"/>
  <c r="H553" i="4"/>
  <c r="K553" i="4"/>
  <c r="L553" i="4"/>
  <c r="M553" i="4"/>
  <c r="P553" i="4"/>
  <c r="G554" i="4"/>
  <c r="H554" i="4"/>
  <c r="K554" i="4"/>
  <c r="L554" i="4"/>
  <c r="M554" i="4"/>
  <c r="P554" i="4"/>
  <c r="G555" i="4"/>
  <c r="H555" i="4"/>
  <c r="K555" i="4"/>
  <c r="L555" i="4"/>
  <c r="M555" i="4"/>
  <c r="P555" i="4"/>
  <c r="G1524" i="4"/>
  <c r="H1524" i="4"/>
  <c r="K1524" i="4"/>
  <c r="L1524" i="4"/>
  <c r="M1524" i="4"/>
  <c r="P1524" i="4"/>
  <c r="G3333" i="4"/>
  <c r="H3333" i="4"/>
  <c r="K3333" i="4"/>
  <c r="L3333" i="4"/>
  <c r="M3333" i="4"/>
  <c r="P3333" i="4"/>
  <c r="G3334" i="4"/>
  <c r="H3334" i="4"/>
  <c r="K3334" i="4"/>
  <c r="L3334" i="4"/>
  <c r="M3334" i="4"/>
  <c r="P3334" i="4"/>
  <c r="G1159" i="4"/>
  <c r="H1159" i="4"/>
  <c r="K1159" i="4"/>
  <c r="L1159" i="4"/>
  <c r="M1159" i="4"/>
  <c r="P1159" i="4"/>
  <c r="G1756" i="4"/>
  <c r="H1756" i="4"/>
  <c r="K1756" i="4"/>
  <c r="L1756" i="4"/>
  <c r="M1756" i="4"/>
  <c r="P1756" i="4"/>
  <c r="G1755" i="4"/>
  <c r="H1755" i="4"/>
  <c r="K1755" i="4"/>
  <c r="L1755" i="4"/>
  <c r="M1755" i="4"/>
  <c r="P1755" i="4"/>
  <c r="G1906" i="4"/>
  <c r="H1906" i="4"/>
  <c r="K1906" i="4"/>
  <c r="L1906" i="4"/>
  <c r="M1906" i="4"/>
  <c r="P1906" i="4"/>
  <c r="G1946" i="4"/>
  <c r="H1946" i="4"/>
  <c r="K1946" i="4"/>
  <c r="L1946" i="4"/>
  <c r="M1946" i="4"/>
  <c r="P1946" i="4"/>
  <c r="G1947" i="4"/>
  <c r="H1947" i="4"/>
  <c r="K1947" i="4"/>
  <c r="L1947" i="4"/>
  <c r="M1947" i="4"/>
  <c r="P1947" i="4"/>
  <c r="G1948" i="4"/>
  <c r="H1948" i="4"/>
  <c r="K1948" i="4"/>
  <c r="L1948" i="4"/>
  <c r="M1948" i="4"/>
  <c r="P1948" i="4"/>
  <c r="G1937" i="4"/>
  <c r="H1937" i="4"/>
  <c r="K1937" i="4"/>
  <c r="L1937" i="4"/>
  <c r="M1937" i="4"/>
  <c r="P1937" i="4"/>
  <c r="G1964" i="4"/>
  <c r="H1964" i="4"/>
  <c r="K1964" i="4"/>
  <c r="L1964" i="4"/>
  <c r="M1964" i="4"/>
  <c r="P1964" i="4"/>
  <c r="G2579" i="4"/>
  <c r="H2579" i="4"/>
  <c r="K2579" i="4"/>
  <c r="L2579" i="4"/>
  <c r="M2579" i="4"/>
  <c r="P2579" i="4"/>
  <c r="G2580" i="4"/>
  <c r="H2580" i="4"/>
  <c r="K2580" i="4"/>
  <c r="L2580" i="4"/>
  <c r="M2580" i="4"/>
  <c r="P2580" i="4"/>
  <c r="G1969" i="4"/>
  <c r="H1969" i="4"/>
  <c r="K1969" i="4"/>
  <c r="L1969" i="4"/>
  <c r="M1969" i="4"/>
  <c r="P1969" i="4"/>
  <c r="G1970" i="4"/>
  <c r="H1970" i="4"/>
  <c r="K1970" i="4"/>
  <c r="L1970" i="4"/>
  <c r="M1970" i="4"/>
  <c r="P1970" i="4"/>
  <c r="G1978" i="4"/>
  <c r="H1978" i="4"/>
  <c r="K1978" i="4"/>
  <c r="L1978" i="4"/>
  <c r="M1978" i="4"/>
  <c r="P1978" i="4"/>
  <c r="G1979" i="4"/>
  <c r="H1979" i="4"/>
  <c r="K1979" i="4"/>
  <c r="L1979" i="4"/>
  <c r="M1979" i="4"/>
  <c r="P1979" i="4"/>
  <c r="G1987" i="4"/>
  <c r="H1987" i="4"/>
  <c r="K1987" i="4"/>
  <c r="L1987" i="4"/>
  <c r="M1987" i="4"/>
  <c r="P1987" i="4"/>
  <c r="G1986" i="4"/>
  <c r="H1986" i="4"/>
  <c r="K1986" i="4"/>
  <c r="L1986" i="4"/>
  <c r="M1986" i="4"/>
  <c r="P1986" i="4"/>
  <c r="G1991" i="4"/>
  <c r="H1991" i="4"/>
  <c r="K1991" i="4"/>
  <c r="L1991" i="4"/>
  <c r="M1991" i="4"/>
  <c r="P1991" i="4"/>
  <c r="G1996" i="4"/>
  <c r="H1996" i="4"/>
  <c r="K1996" i="4"/>
  <c r="L1996" i="4"/>
  <c r="M1996" i="4"/>
  <c r="P1996" i="4"/>
  <c r="G2013" i="4"/>
  <c r="H2013" i="4"/>
  <c r="K2013" i="4"/>
  <c r="L2013" i="4"/>
  <c r="M2013" i="4"/>
  <c r="P2013" i="4"/>
  <c r="G2014" i="4"/>
  <c r="H2014" i="4"/>
  <c r="K2014" i="4"/>
  <c r="L2014" i="4"/>
  <c r="M2014" i="4"/>
  <c r="P2014" i="4"/>
  <c r="G2015" i="4"/>
  <c r="H2015" i="4"/>
  <c r="K2015" i="4"/>
  <c r="L2015" i="4"/>
  <c r="M2015" i="4"/>
  <c r="P2015" i="4"/>
  <c r="G2016" i="4"/>
  <c r="H2016" i="4"/>
  <c r="K2016" i="4"/>
  <c r="L2016" i="4"/>
  <c r="M2016" i="4"/>
  <c r="P2016" i="4"/>
  <c r="G2026" i="4"/>
  <c r="H2026" i="4"/>
  <c r="K2026" i="4"/>
  <c r="L2026" i="4"/>
  <c r="M2026" i="4"/>
  <c r="P2026" i="4"/>
  <c r="G2197" i="4"/>
  <c r="H2197" i="4"/>
  <c r="K2197" i="4"/>
  <c r="L2197" i="4"/>
  <c r="M2197" i="4"/>
  <c r="P2197" i="4"/>
  <c r="G2198" i="4"/>
  <c r="H2198" i="4"/>
  <c r="K2198" i="4"/>
  <c r="L2198" i="4"/>
  <c r="M2198" i="4"/>
  <c r="P2198" i="4"/>
  <c r="G2088" i="4"/>
  <c r="H2088" i="4"/>
  <c r="K2088" i="4"/>
  <c r="L2088" i="4"/>
  <c r="M2088" i="4"/>
  <c r="P2088" i="4"/>
  <c r="G2087" i="4"/>
  <c r="H2087" i="4"/>
  <c r="K2087" i="4"/>
  <c r="L2087" i="4"/>
  <c r="M2087" i="4"/>
  <c r="P2087" i="4"/>
  <c r="G2089" i="4"/>
  <c r="H2089" i="4"/>
  <c r="K2089" i="4"/>
  <c r="L2089" i="4"/>
  <c r="M2089" i="4"/>
  <c r="P2089" i="4"/>
  <c r="G2091" i="4"/>
  <c r="H2091" i="4"/>
  <c r="K2091" i="4"/>
  <c r="L2091" i="4"/>
  <c r="M2091" i="4"/>
  <c r="P2091" i="4"/>
  <c r="G2071" i="4"/>
  <c r="H2071" i="4"/>
  <c r="K2071" i="4"/>
  <c r="L2071" i="4"/>
  <c r="M2071" i="4"/>
  <c r="P2071" i="4"/>
  <c r="G2072" i="4"/>
  <c r="H2072" i="4"/>
  <c r="K2072" i="4"/>
  <c r="L2072" i="4"/>
  <c r="M2072" i="4"/>
  <c r="P2072" i="4"/>
  <c r="G2073" i="4"/>
  <c r="H2073" i="4"/>
  <c r="K2073" i="4"/>
  <c r="L2073" i="4"/>
  <c r="M2073" i="4"/>
  <c r="P2073" i="4"/>
  <c r="G2076" i="4"/>
  <c r="H2076" i="4"/>
  <c r="K2076" i="4"/>
  <c r="L2076" i="4"/>
  <c r="M2076" i="4"/>
  <c r="P2076" i="4"/>
  <c r="G2077" i="4"/>
  <c r="H2077" i="4"/>
  <c r="K2077" i="4"/>
  <c r="L2077" i="4"/>
  <c r="M2077" i="4"/>
  <c r="P2077" i="4"/>
  <c r="G2169" i="4"/>
  <c r="H2169" i="4"/>
  <c r="K2169" i="4"/>
  <c r="L2169" i="4"/>
  <c r="M2169" i="4"/>
  <c r="P2169" i="4"/>
  <c r="G2182" i="4"/>
  <c r="H2182" i="4"/>
  <c r="K2182" i="4"/>
  <c r="L2182" i="4"/>
  <c r="M2182" i="4"/>
  <c r="P2182" i="4"/>
  <c r="G2183" i="4"/>
  <c r="H2183" i="4"/>
  <c r="K2183" i="4"/>
  <c r="L2183" i="4"/>
  <c r="M2183" i="4"/>
  <c r="P2183" i="4"/>
  <c r="G2184" i="4"/>
  <c r="H2184" i="4"/>
  <c r="K2184" i="4"/>
  <c r="L2184" i="4"/>
  <c r="M2184" i="4"/>
  <c r="P2184" i="4"/>
  <c r="G2199" i="4"/>
  <c r="H2199" i="4"/>
  <c r="K2199" i="4"/>
  <c r="L2199" i="4"/>
  <c r="M2199" i="4"/>
  <c r="P2199" i="4"/>
  <c r="G2208" i="4"/>
  <c r="H2208" i="4"/>
  <c r="K2208" i="4"/>
  <c r="L2208" i="4"/>
  <c r="M2208" i="4"/>
  <c r="P2208" i="4"/>
  <c r="G2209" i="4"/>
  <c r="H2209" i="4"/>
  <c r="K2209" i="4"/>
  <c r="L2209" i="4"/>
  <c r="M2209" i="4"/>
  <c r="P2209" i="4"/>
  <c r="G2215" i="4"/>
  <c r="H2215" i="4"/>
  <c r="K2215" i="4"/>
  <c r="L2215" i="4"/>
  <c r="M2215" i="4"/>
  <c r="P2215" i="4"/>
  <c r="G2213" i="4"/>
  <c r="H2213" i="4"/>
  <c r="K2213" i="4"/>
  <c r="L2213" i="4"/>
  <c r="M2213" i="4"/>
  <c r="P2213" i="4"/>
  <c r="G2217" i="4"/>
  <c r="H2217" i="4"/>
  <c r="K2217" i="4"/>
  <c r="L2217" i="4"/>
  <c r="M2217" i="4"/>
  <c r="P2217" i="4"/>
  <c r="G2317" i="4"/>
  <c r="H2317" i="4"/>
  <c r="K2317" i="4"/>
  <c r="L2317" i="4"/>
  <c r="M2317" i="4"/>
  <c r="P2317" i="4"/>
  <c r="G2504" i="4"/>
  <c r="H2504" i="4"/>
  <c r="K2504" i="4"/>
  <c r="L2504" i="4"/>
  <c r="M2504" i="4"/>
  <c r="P2504" i="4"/>
  <c r="G2507" i="4"/>
  <c r="H2507" i="4"/>
  <c r="K2507" i="4"/>
  <c r="L2507" i="4"/>
  <c r="M2507" i="4"/>
  <c r="P2507" i="4"/>
  <c r="G2508" i="4"/>
  <c r="H2508" i="4"/>
  <c r="K2508" i="4"/>
  <c r="L2508" i="4"/>
  <c r="M2508" i="4"/>
  <c r="P2508" i="4"/>
  <c r="G1818" i="4"/>
  <c r="H1818" i="4"/>
  <c r="K1818" i="4"/>
  <c r="L1818" i="4"/>
  <c r="M1818" i="4"/>
  <c r="P1818" i="4"/>
  <c r="G1819" i="4"/>
  <c r="H1819" i="4"/>
  <c r="K1819" i="4"/>
  <c r="L1819" i="4"/>
  <c r="M1819" i="4"/>
  <c r="P1819" i="4"/>
  <c r="G1820" i="4"/>
  <c r="H1820" i="4"/>
  <c r="K1820" i="4"/>
  <c r="L1820" i="4"/>
  <c r="M1820" i="4"/>
  <c r="P1820" i="4"/>
  <c r="G1821" i="4"/>
  <c r="H1821" i="4"/>
  <c r="K1821" i="4"/>
  <c r="L1821" i="4"/>
  <c r="M1821" i="4"/>
  <c r="P1821" i="4"/>
  <c r="G1822" i="4"/>
  <c r="H1822" i="4"/>
  <c r="K1822" i="4"/>
  <c r="L1822" i="4"/>
  <c r="M1822" i="4"/>
  <c r="P1822" i="4"/>
  <c r="G1823" i="4"/>
  <c r="H1823" i="4"/>
  <c r="K1823" i="4"/>
  <c r="L1823" i="4"/>
  <c r="M1823" i="4"/>
  <c r="P1823" i="4"/>
  <c r="G1824" i="4"/>
  <c r="H1824" i="4"/>
  <c r="K1824" i="4"/>
  <c r="L1824" i="4"/>
  <c r="M1824" i="4"/>
  <c r="P1824" i="4"/>
  <c r="G1826" i="4"/>
  <c r="H1826" i="4"/>
  <c r="K1826" i="4"/>
  <c r="L1826" i="4"/>
  <c r="M1826" i="4"/>
  <c r="P1826" i="4"/>
  <c r="G1827" i="4"/>
  <c r="H1827" i="4"/>
  <c r="K1827" i="4"/>
  <c r="L1827" i="4"/>
  <c r="M1827" i="4"/>
  <c r="P1827" i="4"/>
  <c r="G1024" i="4"/>
  <c r="H1024" i="4"/>
  <c r="K1024" i="4"/>
  <c r="L1024" i="4"/>
  <c r="M1024" i="4"/>
  <c r="P1024" i="4"/>
  <c r="G538" i="4"/>
  <c r="H538" i="4"/>
  <c r="K538" i="4"/>
  <c r="L538" i="4"/>
  <c r="M538" i="4"/>
  <c r="P538" i="4"/>
  <c r="G539" i="4"/>
  <c r="H539" i="4"/>
  <c r="K539" i="4"/>
  <c r="L539" i="4"/>
  <c r="M539" i="4"/>
  <c r="P539" i="4"/>
  <c r="G541" i="4"/>
  <c r="H541" i="4"/>
  <c r="K541" i="4"/>
  <c r="L541" i="4"/>
  <c r="M541" i="4"/>
  <c r="P541" i="4"/>
  <c r="G1679" i="4"/>
  <c r="H1679" i="4"/>
  <c r="K1679" i="4"/>
  <c r="L1679" i="4"/>
  <c r="M1679" i="4"/>
  <c r="P1679" i="4"/>
  <c r="G1677" i="4"/>
  <c r="H1677" i="4"/>
  <c r="K1677" i="4"/>
  <c r="L1677" i="4"/>
  <c r="M1677" i="4"/>
  <c r="P1677" i="4"/>
  <c r="G1676" i="4"/>
  <c r="H1676" i="4"/>
  <c r="K1676" i="4"/>
  <c r="L1676" i="4"/>
  <c r="M1676" i="4"/>
  <c r="P1676" i="4"/>
  <c r="G1772" i="4"/>
  <c r="H1772" i="4"/>
  <c r="K1772" i="4"/>
  <c r="L1772" i="4"/>
  <c r="M1772" i="4"/>
  <c r="P1772" i="4"/>
  <c r="G1936" i="4"/>
  <c r="H1936" i="4"/>
  <c r="K1936" i="4"/>
  <c r="L1936" i="4"/>
  <c r="M1936" i="4"/>
  <c r="P1936" i="4"/>
  <c r="G2027" i="4"/>
  <c r="H2027" i="4"/>
  <c r="K2027" i="4"/>
  <c r="L2027" i="4"/>
  <c r="M2027" i="4"/>
  <c r="P2027" i="4"/>
  <c r="G2253" i="4"/>
  <c r="H2253" i="4"/>
  <c r="K2253" i="4"/>
  <c r="L2253" i="4"/>
  <c r="M2253" i="4"/>
  <c r="P2253" i="4"/>
  <c r="G2488" i="4"/>
  <c r="H2488" i="4"/>
  <c r="K2488" i="4"/>
  <c r="L2488" i="4"/>
  <c r="M2488" i="4"/>
  <c r="P2488" i="4"/>
  <c r="G2493" i="4"/>
  <c r="H2493" i="4"/>
  <c r="K2493" i="4"/>
  <c r="L2493" i="4"/>
  <c r="M2493" i="4"/>
  <c r="P2493" i="4"/>
  <c r="G1678" i="4"/>
  <c r="H1678" i="4"/>
  <c r="K1678" i="4"/>
  <c r="L1678" i="4"/>
  <c r="M1678" i="4"/>
  <c r="P1678" i="4"/>
  <c r="G2022" i="4"/>
  <c r="H2022" i="4"/>
  <c r="K2022" i="4"/>
  <c r="L2022" i="4"/>
  <c r="M2022" i="4"/>
  <c r="P2022" i="4"/>
  <c r="G751" i="4"/>
  <c r="H751" i="4"/>
  <c r="K751" i="4"/>
  <c r="L751" i="4"/>
  <c r="M751" i="4"/>
  <c r="P751" i="4"/>
  <c r="G753" i="4"/>
  <c r="H753" i="4"/>
  <c r="K753" i="4"/>
  <c r="L753" i="4"/>
  <c r="M753" i="4"/>
  <c r="P753" i="4"/>
  <c r="G752" i="4"/>
  <c r="H752" i="4"/>
  <c r="K752" i="4"/>
  <c r="L752" i="4"/>
  <c r="M752" i="4"/>
  <c r="P752" i="4"/>
  <c r="G725" i="4"/>
  <c r="H725" i="4"/>
  <c r="K725" i="4"/>
  <c r="L725" i="4"/>
  <c r="M725" i="4"/>
  <c r="P725" i="4"/>
  <c r="G726" i="4"/>
  <c r="H726" i="4"/>
  <c r="K726" i="4"/>
  <c r="L726" i="4"/>
  <c r="M726" i="4"/>
  <c r="P726" i="4"/>
  <c r="G378" i="4"/>
  <c r="H378" i="4"/>
  <c r="K378" i="4"/>
  <c r="L378" i="4"/>
  <c r="M378" i="4"/>
  <c r="P378" i="4"/>
  <c r="G546" i="4"/>
  <c r="H546" i="4"/>
  <c r="K546" i="4"/>
  <c r="L546" i="4"/>
  <c r="M546" i="4"/>
  <c r="P546" i="4"/>
  <c r="G545" i="4"/>
  <c r="H545" i="4"/>
  <c r="K545" i="4"/>
  <c r="L545" i="4"/>
  <c r="M545" i="4"/>
  <c r="P545" i="4"/>
  <c r="G550" i="4"/>
  <c r="H550" i="4"/>
  <c r="K550" i="4"/>
  <c r="L550" i="4"/>
  <c r="M550" i="4"/>
  <c r="P550" i="4"/>
  <c r="G549" i="4"/>
  <c r="H549" i="4"/>
  <c r="K549" i="4"/>
  <c r="L549" i="4"/>
  <c r="M549" i="4"/>
  <c r="P549" i="4"/>
  <c r="G770" i="4"/>
  <c r="H770" i="4"/>
  <c r="K770" i="4"/>
  <c r="L770" i="4"/>
  <c r="M770" i="4"/>
  <c r="P770" i="4"/>
  <c r="G771" i="4"/>
  <c r="H771" i="4"/>
  <c r="K771" i="4"/>
  <c r="L771" i="4"/>
  <c r="M771" i="4"/>
  <c r="P771" i="4"/>
  <c r="G772" i="4"/>
  <c r="H772" i="4"/>
  <c r="K772" i="4"/>
  <c r="L772" i="4"/>
  <c r="M772" i="4"/>
  <c r="P772" i="4"/>
  <c r="G701" i="4"/>
  <c r="H701" i="4"/>
  <c r="K701" i="4"/>
  <c r="L701" i="4"/>
  <c r="M701" i="4"/>
  <c r="P701" i="4"/>
  <c r="G778" i="4"/>
  <c r="H778" i="4"/>
  <c r="K778" i="4"/>
  <c r="L778" i="4"/>
  <c r="M778" i="4"/>
  <c r="P778" i="4"/>
  <c r="G779" i="4"/>
  <c r="H779" i="4"/>
  <c r="K779" i="4"/>
  <c r="L779" i="4"/>
  <c r="M779" i="4"/>
  <c r="P779" i="4"/>
  <c r="G777" i="4"/>
  <c r="H777" i="4"/>
  <c r="K777" i="4"/>
  <c r="L777" i="4"/>
  <c r="M777" i="4"/>
  <c r="P777" i="4"/>
  <c r="G728" i="4"/>
  <c r="H728" i="4"/>
  <c r="K728" i="4"/>
  <c r="L728" i="4"/>
  <c r="M728" i="4"/>
  <c r="P728" i="4"/>
  <c r="G729" i="4"/>
  <c r="H729" i="4"/>
  <c r="K729" i="4"/>
  <c r="L729" i="4"/>
  <c r="M729" i="4"/>
  <c r="P729" i="4"/>
  <c r="G730" i="4"/>
  <c r="H730" i="4"/>
  <c r="K730" i="4"/>
  <c r="L730" i="4"/>
  <c r="M730" i="4"/>
  <c r="P730" i="4"/>
  <c r="G1357" i="4"/>
  <c r="H1357" i="4"/>
  <c r="K1357" i="4"/>
  <c r="L1357" i="4"/>
  <c r="M1357" i="4"/>
  <c r="P1357" i="4"/>
  <c r="G1358" i="4"/>
  <c r="H1358" i="4"/>
  <c r="K1358" i="4"/>
  <c r="L1358" i="4"/>
  <c r="M1358" i="4"/>
  <c r="P1358" i="4"/>
  <c r="G1359" i="4"/>
  <c r="H1359" i="4"/>
  <c r="K1359" i="4"/>
  <c r="L1359" i="4"/>
  <c r="M1359" i="4"/>
  <c r="P1359" i="4"/>
  <c r="G1360" i="4"/>
  <c r="H1360" i="4"/>
  <c r="K1360" i="4"/>
  <c r="L1360" i="4"/>
  <c r="M1360" i="4"/>
  <c r="P1360" i="4"/>
  <c r="G1361" i="4"/>
  <c r="H1361" i="4"/>
  <c r="K1361" i="4"/>
  <c r="L1361" i="4"/>
  <c r="M1361" i="4"/>
  <c r="P1361" i="4"/>
  <c r="G1362" i="4"/>
  <c r="H1362" i="4"/>
  <c r="K1362" i="4"/>
  <c r="L1362" i="4"/>
  <c r="M1362" i="4"/>
  <c r="P1362" i="4"/>
  <c r="G1501" i="4"/>
  <c r="H1501" i="4"/>
  <c r="K1501" i="4"/>
  <c r="L1501" i="4"/>
  <c r="M1501" i="4"/>
  <c r="P1501" i="4"/>
  <c r="G1758" i="4"/>
  <c r="H1758" i="4"/>
  <c r="K1758" i="4"/>
  <c r="L1758" i="4"/>
  <c r="M1758" i="4"/>
  <c r="P1758" i="4"/>
  <c r="G1798" i="4"/>
  <c r="H1798" i="4"/>
  <c r="K1798" i="4"/>
  <c r="L1798" i="4"/>
  <c r="M1798" i="4"/>
  <c r="P1798" i="4"/>
  <c r="G1926" i="4"/>
  <c r="H1926" i="4"/>
  <c r="K1926" i="4"/>
  <c r="L1926" i="4"/>
  <c r="M1926" i="4"/>
  <c r="P1926" i="4"/>
  <c r="G2021" i="4"/>
  <c r="H2021" i="4"/>
  <c r="K2021" i="4"/>
  <c r="L2021" i="4"/>
  <c r="M2021" i="4"/>
  <c r="P2021" i="4"/>
  <c r="G2036" i="4"/>
  <c r="H2036" i="4"/>
  <c r="K2036" i="4"/>
  <c r="L2036" i="4"/>
  <c r="M2036" i="4"/>
  <c r="P2036" i="4"/>
  <c r="G2147" i="4"/>
  <c r="H2147" i="4"/>
  <c r="K2147" i="4"/>
  <c r="L2147" i="4"/>
  <c r="M2147" i="4"/>
  <c r="P2147" i="4"/>
  <c r="G1814" i="4"/>
  <c r="H1814" i="4"/>
  <c r="K1814" i="4"/>
  <c r="L1814" i="4"/>
  <c r="M1814" i="4"/>
  <c r="P1814" i="4"/>
  <c r="G1181" i="4"/>
  <c r="H1181" i="4"/>
  <c r="K1181" i="4"/>
  <c r="L1181" i="4"/>
  <c r="M1181" i="4"/>
  <c r="P1181" i="4"/>
  <c r="G1179" i="4"/>
  <c r="H1179" i="4"/>
  <c r="K1179" i="4"/>
  <c r="L1179" i="4"/>
  <c r="M1179" i="4"/>
  <c r="P1179" i="4"/>
  <c r="G1180" i="4"/>
  <c r="H1180" i="4"/>
  <c r="K1180" i="4"/>
  <c r="L1180" i="4"/>
  <c r="M1180" i="4"/>
  <c r="P1180" i="4"/>
  <c r="G1307" i="4"/>
  <c r="H1307" i="4"/>
  <c r="K1307" i="4"/>
  <c r="L1307" i="4"/>
  <c r="M1307" i="4"/>
  <c r="P1307" i="4"/>
  <c r="G1311" i="4"/>
  <c r="H1311" i="4"/>
  <c r="K1311" i="4"/>
  <c r="L1311" i="4"/>
  <c r="M1311" i="4"/>
  <c r="P1311" i="4"/>
  <c r="G1312" i="4"/>
  <c r="H1312" i="4"/>
  <c r="K1312" i="4"/>
  <c r="L1312" i="4"/>
  <c r="M1312" i="4"/>
  <c r="P1312" i="4"/>
  <c r="G1500" i="4"/>
  <c r="H1500" i="4"/>
  <c r="K1500" i="4"/>
  <c r="L1500" i="4"/>
  <c r="M1500" i="4"/>
  <c r="P1500" i="4"/>
  <c r="G1759" i="4"/>
  <c r="H1759" i="4"/>
  <c r="K1759" i="4"/>
  <c r="L1759" i="4"/>
  <c r="M1759" i="4"/>
  <c r="P1759" i="4"/>
  <c r="G1778" i="4"/>
  <c r="H1778" i="4"/>
  <c r="K1778" i="4"/>
  <c r="L1778" i="4"/>
  <c r="M1778" i="4"/>
  <c r="P1778" i="4"/>
  <c r="G1799" i="4"/>
  <c r="H1799" i="4"/>
  <c r="K1799" i="4"/>
  <c r="L1799" i="4"/>
  <c r="M1799" i="4"/>
  <c r="P1799" i="4"/>
  <c r="G2037" i="4"/>
  <c r="H2037" i="4"/>
  <c r="K2037" i="4"/>
  <c r="L2037" i="4"/>
  <c r="M2037" i="4"/>
  <c r="P2037" i="4"/>
  <c r="G2146" i="4"/>
  <c r="H2146" i="4"/>
  <c r="K2146" i="4"/>
  <c r="L2146" i="4"/>
  <c r="M2146" i="4"/>
  <c r="P2146" i="4"/>
  <c r="G1815" i="4"/>
  <c r="H1815" i="4"/>
  <c r="K1815" i="4"/>
  <c r="L1815" i="4"/>
  <c r="M1815" i="4"/>
  <c r="P1815" i="4"/>
  <c r="G1462" i="4"/>
  <c r="H1462" i="4"/>
  <c r="K1462" i="4"/>
  <c r="L1462" i="4"/>
  <c r="M1462" i="4"/>
  <c r="P1462" i="4"/>
  <c r="G1182" i="4"/>
  <c r="H1182" i="4"/>
  <c r="K1182" i="4"/>
  <c r="L1182" i="4"/>
  <c r="M1182" i="4"/>
  <c r="P1182" i="4"/>
  <c r="G1183" i="4"/>
  <c r="H1183" i="4"/>
  <c r="K1183" i="4"/>
  <c r="L1183" i="4"/>
  <c r="M1183" i="4"/>
  <c r="P1183" i="4"/>
  <c r="G1184" i="4"/>
  <c r="H1184" i="4"/>
  <c r="K1184" i="4"/>
  <c r="L1184" i="4"/>
  <c r="M1184" i="4"/>
  <c r="P1184" i="4"/>
  <c r="G1028" i="4"/>
  <c r="H1028" i="4"/>
  <c r="K1028" i="4"/>
  <c r="L1028" i="4"/>
  <c r="M1028" i="4"/>
  <c r="P1028" i="4"/>
  <c r="G1029" i="4"/>
  <c r="H1029" i="4"/>
  <c r="P1029" i="4"/>
  <c r="G1459" i="4"/>
  <c r="H1459" i="4"/>
  <c r="K1459" i="4"/>
  <c r="L1459" i="4"/>
  <c r="M1459" i="4"/>
  <c r="P1459" i="4"/>
  <c r="G1186" i="4"/>
  <c r="H1186" i="4"/>
  <c r="K1186" i="4"/>
  <c r="L1186" i="4"/>
  <c r="M1186" i="4"/>
  <c r="P1186" i="4"/>
  <c r="G1187" i="4"/>
  <c r="H1187" i="4"/>
  <c r="K1187" i="4"/>
  <c r="L1187" i="4"/>
  <c r="M1187" i="4"/>
  <c r="P1187" i="4"/>
  <c r="G1188" i="4"/>
  <c r="H1188" i="4"/>
  <c r="K1188" i="4"/>
  <c r="L1188" i="4"/>
  <c r="M1188" i="4"/>
  <c r="P1188" i="4"/>
  <c r="G1111" i="4"/>
  <c r="H1111" i="4"/>
  <c r="K1111" i="4"/>
  <c r="L1111" i="4"/>
  <c r="M1111" i="4"/>
  <c r="P1111" i="4"/>
  <c r="G1112" i="4"/>
  <c r="H1112" i="4"/>
  <c r="K1112" i="4"/>
  <c r="L1112" i="4"/>
  <c r="M1112" i="4"/>
  <c r="P1112" i="4"/>
  <c r="G780" i="4"/>
  <c r="H780" i="4"/>
  <c r="K780" i="4"/>
  <c r="L780" i="4"/>
  <c r="M780" i="4"/>
  <c r="P780" i="4"/>
  <c r="G781" i="4"/>
  <c r="H781" i="4"/>
  <c r="K781" i="4"/>
  <c r="L781" i="4"/>
  <c r="M781" i="4"/>
  <c r="P781" i="4"/>
  <c r="G924" i="4"/>
  <c r="H924" i="4"/>
  <c r="K924" i="4"/>
  <c r="L924" i="4"/>
  <c r="M924" i="4"/>
  <c r="P924" i="4"/>
  <c r="G925" i="4"/>
  <c r="H925" i="4"/>
  <c r="K925" i="4"/>
  <c r="L925" i="4"/>
  <c r="M925" i="4"/>
  <c r="P925" i="4"/>
  <c r="G926" i="4"/>
  <c r="H926" i="4"/>
  <c r="K926" i="4"/>
  <c r="L926" i="4"/>
  <c r="M926" i="4"/>
  <c r="P926" i="4"/>
  <c r="G560" i="4"/>
  <c r="H560" i="4"/>
  <c r="K560" i="4"/>
  <c r="L560" i="4"/>
  <c r="M560" i="4"/>
  <c r="P560" i="4"/>
  <c r="G783" i="4"/>
  <c r="H783" i="4"/>
  <c r="K783" i="4"/>
  <c r="L783" i="4"/>
  <c r="M783" i="4"/>
  <c r="P783" i="4"/>
  <c r="G784" i="4"/>
  <c r="H784" i="4"/>
  <c r="K784" i="4"/>
  <c r="L784" i="4"/>
  <c r="M784" i="4"/>
  <c r="P784" i="4"/>
  <c r="G785" i="4"/>
  <c r="H785" i="4"/>
  <c r="K785" i="4"/>
  <c r="L785" i="4"/>
  <c r="M785" i="4"/>
  <c r="P785" i="4"/>
  <c r="G704" i="4"/>
  <c r="H704" i="4"/>
  <c r="K704" i="4"/>
  <c r="L704" i="4"/>
  <c r="M704" i="4"/>
  <c r="P704" i="4"/>
  <c r="G705" i="4"/>
  <c r="H705" i="4"/>
  <c r="K705" i="4"/>
  <c r="L705" i="4"/>
  <c r="M705" i="4"/>
  <c r="P705" i="4"/>
  <c r="G562" i="4"/>
  <c r="H562" i="4"/>
  <c r="K562" i="4"/>
  <c r="L562" i="4"/>
  <c r="M562" i="4"/>
  <c r="P562" i="4"/>
  <c r="G787" i="4"/>
  <c r="H787" i="4"/>
  <c r="K787" i="4"/>
  <c r="L787" i="4"/>
  <c r="M787" i="4"/>
  <c r="P787" i="4"/>
  <c r="G788" i="4"/>
  <c r="H788" i="4"/>
  <c r="K788" i="4"/>
  <c r="L788" i="4"/>
  <c r="M788" i="4"/>
  <c r="P788" i="4"/>
  <c r="G789" i="4"/>
  <c r="H789" i="4"/>
  <c r="K789" i="4"/>
  <c r="L789" i="4"/>
  <c r="M789" i="4"/>
  <c r="P789" i="4"/>
  <c r="G707" i="4"/>
  <c r="H707" i="4"/>
  <c r="K707" i="4"/>
  <c r="L707" i="4"/>
  <c r="M707" i="4"/>
  <c r="P707" i="4"/>
  <c r="G708" i="4"/>
  <c r="H708" i="4"/>
  <c r="K708" i="4"/>
  <c r="L708" i="4"/>
  <c r="M708" i="4"/>
  <c r="P708" i="4"/>
  <c r="G757" i="4"/>
  <c r="H757" i="4"/>
  <c r="K757" i="4"/>
  <c r="L757" i="4"/>
  <c r="M757" i="4"/>
  <c r="P757" i="4"/>
  <c r="G758" i="4"/>
  <c r="H758" i="4"/>
  <c r="K758" i="4"/>
  <c r="L758" i="4"/>
  <c r="M758" i="4"/>
  <c r="P758" i="4"/>
  <c r="G759" i="4"/>
  <c r="H759" i="4"/>
  <c r="K759" i="4"/>
  <c r="L759" i="4"/>
  <c r="M759" i="4"/>
  <c r="P759" i="4"/>
  <c r="G523" i="4"/>
  <c r="H523" i="4"/>
  <c r="K523" i="4"/>
  <c r="L523" i="4"/>
  <c r="M523" i="4"/>
  <c r="P523" i="4"/>
  <c r="G1939" i="4"/>
  <c r="H1939" i="4"/>
  <c r="K1939" i="4"/>
  <c r="L1939" i="4"/>
  <c r="M1939" i="4"/>
  <c r="P1939" i="4"/>
  <c r="G2662" i="4"/>
  <c r="H2662" i="4"/>
  <c r="K2662" i="4"/>
  <c r="L2662" i="4"/>
  <c r="M2662" i="4"/>
  <c r="P2662" i="4"/>
  <c r="G2661" i="4"/>
  <c r="H2661" i="4"/>
  <c r="K2661" i="4"/>
  <c r="L2661" i="4"/>
  <c r="M2661" i="4"/>
  <c r="G526" i="4"/>
  <c r="H526" i="4"/>
  <c r="K526" i="4"/>
  <c r="L526" i="4"/>
  <c r="M526" i="4"/>
  <c r="P526" i="4"/>
  <c r="G527" i="4"/>
  <c r="H527" i="4"/>
  <c r="K527" i="4"/>
  <c r="L527" i="4"/>
  <c r="M527" i="4"/>
  <c r="P527" i="4"/>
  <c r="G528" i="4"/>
  <c r="H528" i="4"/>
  <c r="K528" i="4"/>
  <c r="L528" i="4"/>
  <c r="M528" i="4"/>
  <c r="P528" i="4"/>
  <c r="G531" i="4"/>
  <c r="H531" i="4"/>
  <c r="K531" i="4"/>
  <c r="L531" i="4"/>
  <c r="M531" i="4"/>
  <c r="P531" i="4"/>
  <c r="G534" i="4"/>
  <c r="H534" i="4"/>
  <c r="K534" i="4"/>
  <c r="L534" i="4"/>
  <c r="M534" i="4"/>
  <c r="P534" i="4"/>
  <c r="G535" i="4"/>
  <c r="H535" i="4"/>
  <c r="K535" i="4"/>
  <c r="L535" i="4"/>
  <c r="M535" i="4"/>
  <c r="P535" i="4"/>
  <c r="G2664" i="4"/>
  <c r="H2664" i="4"/>
  <c r="K2664" i="4"/>
  <c r="L2664" i="4"/>
  <c r="M2664" i="4"/>
  <c r="P2664" i="4"/>
  <c r="G2663" i="4"/>
  <c r="H2663" i="4"/>
  <c r="K2663" i="4"/>
  <c r="L2663" i="4"/>
  <c r="M2663" i="4"/>
  <c r="P2663" i="4"/>
  <c r="G800" i="4"/>
  <c r="H800" i="4"/>
  <c r="K800" i="4"/>
  <c r="L800" i="4"/>
  <c r="M800" i="4"/>
  <c r="P800" i="4"/>
  <c r="G799" i="4"/>
  <c r="H799" i="4"/>
  <c r="K799" i="4"/>
  <c r="L799" i="4"/>
  <c r="M799" i="4"/>
  <c r="P799" i="4"/>
  <c r="G710" i="4"/>
  <c r="H710" i="4"/>
  <c r="K710" i="4"/>
  <c r="L710" i="4"/>
  <c r="M710" i="4"/>
  <c r="P710" i="4"/>
  <c r="G2660" i="4"/>
  <c r="H2660" i="4"/>
  <c r="K2660" i="4"/>
  <c r="L2660" i="4"/>
  <c r="M2660" i="4"/>
  <c r="P2660" i="4"/>
  <c r="G2659" i="4"/>
  <c r="H2659" i="4"/>
  <c r="K2659" i="4"/>
  <c r="L2659" i="4"/>
  <c r="M2659" i="4"/>
  <c r="G805" i="4"/>
  <c r="H805" i="4"/>
  <c r="K805" i="4"/>
  <c r="L805" i="4"/>
  <c r="M805" i="4"/>
  <c r="P805" i="4"/>
  <c r="G803" i="4"/>
  <c r="H803" i="4"/>
  <c r="K803" i="4"/>
  <c r="L803" i="4"/>
  <c r="M803" i="4"/>
  <c r="P803" i="4"/>
  <c r="G804" i="4"/>
  <c r="H804" i="4"/>
  <c r="K804" i="4"/>
  <c r="L804" i="4"/>
  <c r="M804" i="4"/>
  <c r="P804" i="4"/>
  <c r="G811" i="4"/>
  <c r="H811" i="4"/>
  <c r="K811" i="4"/>
  <c r="L811" i="4"/>
  <c r="M811" i="4"/>
  <c r="P811" i="4"/>
  <c r="G809" i="4"/>
  <c r="H809" i="4"/>
  <c r="K809" i="4"/>
  <c r="L809" i="4"/>
  <c r="M809" i="4"/>
  <c r="P809" i="4"/>
  <c r="G810" i="4"/>
  <c r="H810" i="4"/>
  <c r="K810" i="4"/>
  <c r="L810" i="4"/>
  <c r="M810" i="4"/>
  <c r="P810" i="4"/>
  <c r="G928" i="4"/>
  <c r="H928" i="4"/>
  <c r="K928" i="4"/>
  <c r="L928" i="4"/>
  <c r="M928" i="4"/>
  <c r="P928" i="4"/>
  <c r="G929" i="4"/>
  <c r="H929" i="4"/>
  <c r="K929" i="4"/>
  <c r="L929" i="4"/>
  <c r="M929" i="4"/>
  <c r="P929" i="4"/>
  <c r="G932" i="4"/>
  <c r="H932" i="4"/>
  <c r="K932" i="4"/>
  <c r="L932" i="4"/>
  <c r="M932" i="4"/>
  <c r="P932" i="4"/>
  <c r="G931" i="4"/>
  <c r="H931" i="4"/>
  <c r="K931" i="4"/>
  <c r="L931" i="4"/>
  <c r="M931" i="4"/>
  <c r="P931" i="4"/>
  <c r="G815" i="4"/>
  <c r="H815" i="4"/>
  <c r="K815" i="4"/>
  <c r="L815" i="4"/>
  <c r="M815" i="4"/>
  <c r="P815" i="4"/>
  <c r="G816" i="4"/>
  <c r="H816" i="4"/>
  <c r="K816" i="4"/>
  <c r="L816" i="4"/>
  <c r="M816" i="4"/>
  <c r="P816" i="4"/>
  <c r="G2576" i="4"/>
  <c r="H2576" i="4"/>
  <c r="K2576" i="4"/>
  <c r="L2576" i="4"/>
  <c r="M2576" i="4"/>
  <c r="P2576" i="4"/>
  <c r="G2575" i="4"/>
  <c r="H2575" i="4"/>
  <c r="K2575" i="4"/>
  <c r="L2575" i="4"/>
  <c r="M2575" i="4"/>
  <c r="P2575" i="4"/>
  <c r="G2587" i="4"/>
  <c r="H2587" i="4"/>
  <c r="K2587" i="4"/>
  <c r="L2587" i="4"/>
  <c r="M2587" i="4"/>
  <c r="P2587" i="4"/>
  <c r="G2586" i="4"/>
  <c r="H2586" i="4"/>
  <c r="K2586" i="4"/>
  <c r="L2586" i="4"/>
  <c r="M2586" i="4"/>
  <c r="P2586" i="4"/>
  <c r="G933" i="4"/>
  <c r="H933" i="4"/>
  <c r="K933" i="4"/>
  <c r="L933" i="4"/>
  <c r="M933" i="4"/>
  <c r="P933" i="4"/>
  <c r="G934" i="4"/>
  <c r="H934" i="4"/>
  <c r="K934" i="4"/>
  <c r="L934" i="4"/>
  <c r="M934" i="4"/>
  <c r="P934" i="4"/>
  <c r="G2589" i="4"/>
  <c r="H2589" i="4"/>
  <c r="K2589" i="4"/>
  <c r="L2589" i="4"/>
  <c r="M2589" i="4"/>
  <c r="P2589" i="4"/>
  <c r="G2588" i="4"/>
  <c r="H2588" i="4"/>
  <c r="K2588" i="4"/>
  <c r="L2588" i="4"/>
  <c r="M2588" i="4"/>
  <c r="P2588" i="4"/>
  <c r="G1850" i="4"/>
  <c r="H1850" i="4"/>
  <c r="K1850" i="4"/>
  <c r="L1850" i="4"/>
  <c r="M1850" i="4"/>
  <c r="P1850" i="4"/>
  <c r="G817" i="4"/>
  <c r="H817" i="4"/>
  <c r="K817" i="4"/>
  <c r="L817" i="4"/>
  <c r="M817" i="4"/>
  <c r="P817" i="4"/>
  <c r="G818" i="4"/>
  <c r="H818" i="4"/>
  <c r="K818" i="4"/>
  <c r="L818" i="4"/>
  <c r="M818" i="4"/>
  <c r="P818" i="4"/>
  <c r="G1341" i="4"/>
  <c r="H1341" i="4"/>
  <c r="K1341" i="4"/>
  <c r="L1341" i="4"/>
  <c r="M1341" i="4"/>
  <c r="P1341" i="4"/>
  <c r="G2592" i="4"/>
  <c r="H2592" i="4"/>
  <c r="K2592" i="4"/>
  <c r="L2592" i="4"/>
  <c r="M2592" i="4"/>
  <c r="P2592" i="4"/>
  <c r="G2591" i="4"/>
  <c r="H2591" i="4"/>
  <c r="K2591" i="4"/>
  <c r="L2591" i="4"/>
  <c r="M2591" i="4"/>
  <c r="P2591" i="4"/>
  <c r="G1762" i="4"/>
  <c r="H1762" i="4"/>
  <c r="K1762" i="4"/>
  <c r="L1762" i="4"/>
  <c r="M1762" i="4"/>
  <c r="P1762" i="4"/>
  <c r="G1441" i="4"/>
  <c r="H1441" i="4"/>
  <c r="K1441" i="4"/>
  <c r="L1441" i="4"/>
  <c r="M1441" i="4"/>
  <c r="P1441" i="4"/>
  <c r="G1712" i="4"/>
  <c r="H1712" i="4"/>
  <c r="K1712" i="4"/>
  <c r="L1712" i="4"/>
  <c r="M1712" i="4"/>
  <c r="P1712" i="4"/>
  <c r="G3337" i="4"/>
  <c r="H3337" i="4"/>
  <c r="K3337" i="4"/>
  <c r="L3337" i="4"/>
  <c r="M3337" i="4"/>
  <c r="P3337" i="4"/>
  <c r="G1486" i="4"/>
  <c r="H1486" i="4"/>
  <c r="K1486" i="4"/>
  <c r="L1486" i="4"/>
  <c r="M1486" i="4"/>
  <c r="P1486" i="4"/>
  <c r="G1709" i="4"/>
  <c r="H1709" i="4"/>
  <c r="K1709" i="4"/>
  <c r="L1709" i="4"/>
  <c r="M1709" i="4"/>
  <c r="P1709" i="4"/>
  <c r="G1924" i="4"/>
  <c r="H1924" i="4"/>
  <c r="K1924" i="4"/>
  <c r="L1924" i="4"/>
  <c r="M1924" i="4"/>
  <c r="P1924" i="4"/>
  <c r="G1940" i="4"/>
  <c r="H1940" i="4"/>
  <c r="K1940" i="4"/>
  <c r="L1940" i="4"/>
  <c r="M1940" i="4"/>
  <c r="P1940" i="4"/>
  <c r="G1941" i="4"/>
  <c r="H1941" i="4"/>
  <c r="K1941" i="4"/>
  <c r="L1941" i="4"/>
  <c r="M1941" i="4"/>
  <c r="P1941" i="4"/>
  <c r="G1463" i="4"/>
  <c r="H1463" i="4"/>
  <c r="K1463" i="4"/>
  <c r="L1463" i="4"/>
  <c r="M1463" i="4"/>
  <c r="P1463" i="4"/>
  <c r="G1464" i="4"/>
  <c r="H1464" i="4"/>
  <c r="K1464" i="4"/>
  <c r="L1464" i="4"/>
  <c r="M1464" i="4"/>
  <c r="P1464" i="4"/>
  <c r="G703" i="4"/>
  <c r="H703" i="4"/>
  <c r="K703" i="4"/>
  <c r="L703" i="4"/>
  <c r="M703" i="4"/>
  <c r="P703" i="4"/>
  <c r="G1751" i="4"/>
  <c r="H1751" i="4"/>
  <c r="K1751" i="4"/>
  <c r="L1751" i="4"/>
  <c r="M1751" i="4"/>
  <c r="P1751" i="4"/>
  <c r="G1752" i="4"/>
  <c r="H1752" i="4"/>
  <c r="K1752" i="4"/>
  <c r="L1752" i="4"/>
  <c r="M1752" i="4"/>
  <c r="P1752" i="4"/>
  <c r="G3348" i="4"/>
  <c r="H3348" i="4"/>
  <c r="K3348" i="4"/>
  <c r="L3348" i="4"/>
  <c r="M3348" i="4"/>
  <c r="P3348" i="4"/>
  <c r="G1929" i="4"/>
  <c r="H1929" i="4"/>
  <c r="K1929" i="4"/>
  <c r="L1929" i="4"/>
  <c r="M1929" i="4"/>
  <c r="P1929" i="4"/>
  <c r="G2023" i="4"/>
  <c r="H2023" i="4"/>
  <c r="K2023" i="4"/>
  <c r="L2023" i="4"/>
  <c r="M2023" i="4"/>
  <c r="P2023" i="4"/>
  <c r="G2316" i="4"/>
  <c r="H2316" i="4"/>
  <c r="K2316" i="4"/>
  <c r="L2316" i="4"/>
  <c r="M2316" i="4"/>
  <c r="P2316" i="4"/>
  <c r="G556" i="4"/>
  <c r="H556" i="4"/>
  <c r="K556" i="4"/>
  <c r="L556" i="4"/>
  <c r="M556" i="4"/>
  <c r="P556" i="4"/>
  <c r="G791" i="4"/>
  <c r="H791" i="4"/>
  <c r="K791" i="4"/>
  <c r="L791" i="4"/>
  <c r="M791" i="4"/>
  <c r="P791" i="4"/>
  <c r="G792" i="4"/>
  <c r="H792" i="4"/>
  <c r="K792" i="4"/>
  <c r="L792" i="4"/>
  <c r="M792" i="4"/>
  <c r="P792" i="4"/>
  <c r="G793" i="4"/>
  <c r="H793" i="4"/>
  <c r="K793" i="4"/>
  <c r="L793" i="4"/>
  <c r="M793" i="4"/>
  <c r="P793" i="4"/>
  <c r="G1476" i="4"/>
  <c r="H1476" i="4"/>
  <c r="K1476" i="4"/>
  <c r="L1476" i="4"/>
  <c r="M1476" i="4"/>
  <c r="P1476" i="4"/>
  <c r="G1471" i="4"/>
  <c r="H1471" i="4"/>
  <c r="K1471" i="4"/>
  <c r="L1471" i="4"/>
  <c r="M1471" i="4"/>
  <c r="P1471" i="4"/>
  <c r="G1477" i="4"/>
  <c r="H1477" i="4"/>
  <c r="K1477" i="4"/>
  <c r="L1477" i="4"/>
  <c r="M1477" i="4"/>
  <c r="P1477" i="4"/>
  <c r="G1478" i="4"/>
  <c r="H1478" i="4"/>
  <c r="K1478" i="4"/>
  <c r="L1478" i="4"/>
  <c r="M1478" i="4"/>
  <c r="P1478" i="4"/>
  <c r="G1483" i="4"/>
  <c r="H1483" i="4"/>
  <c r="K1483" i="4"/>
  <c r="L1483" i="4"/>
  <c r="M1483" i="4"/>
  <c r="P1483" i="4"/>
  <c r="G1484" i="4"/>
  <c r="H1484" i="4"/>
  <c r="K1484" i="4"/>
  <c r="L1484" i="4"/>
  <c r="M1484" i="4"/>
  <c r="P1484" i="4"/>
  <c r="G1930" i="4"/>
  <c r="H1930" i="4"/>
  <c r="K1930" i="4"/>
  <c r="L1930" i="4"/>
  <c r="M1930" i="4"/>
  <c r="P1930" i="4"/>
  <c r="G1451" i="4"/>
  <c r="H1451" i="4"/>
  <c r="K1451" i="4"/>
  <c r="L1451" i="4"/>
  <c r="M1451" i="4"/>
  <c r="P1451" i="4"/>
  <c r="G1443" i="4"/>
  <c r="H1443" i="4"/>
  <c r="K1443" i="4"/>
  <c r="L1443" i="4"/>
  <c r="M1443" i="4"/>
  <c r="P1443" i="4"/>
  <c r="G1457" i="4"/>
  <c r="H1457" i="4"/>
  <c r="K1457" i="4"/>
  <c r="L1457" i="4"/>
  <c r="M1457" i="4"/>
  <c r="P1457" i="4"/>
  <c r="G1452" i="4"/>
  <c r="H1452" i="4"/>
  <c r="K1452" i="4"/>
  <c r="L1452" i="4"/>
  <c r="M1452" i="4"/>
  <c r="P1452" i="4"/>
  <c r="G1458" i="4"/>
  <c r="H1458" i="4"/>
  <c r="K1458" i="4"/>
  <c r="L1458" i="4"/>
  <c r="M1458" i="4"/>
  <c r="P1458" i="4"/>
  <c r="G1667" i="4"/>
  <c r="H1667" i="4"/>
  <c r="K1667" i="4"/>
  <c r="L1667" i="4"/>
  <c r="M1667" i="4"/>
  <c r="P1667" i="4"/>
  <c r="G1666" i="4"/>
  <c r="H1666" i="4"/>
  <c r="K1666" i="4"/>
  <c r="L1666" i="4"/>
  <c r="M1666" i="4"/>
  <c r="P1666" i="4"/>
  <c r="G1927" i="4"/>
  <c r="H1927" i="4"/>
  <c r="K1927" i="4"/>
  <c r="L1927" i="4"/>
  <c r="M1927" i="4"/>
  <c r="P1927" i="4"/>
  <c r="G3335" i="4"/>
  <c r="H3335" i="4"/>
  <c r="K3335" i="4"/>
  <c r="L3335" i="4"/>
  <c r="M3335" i="4"/>
  <c r="P3335" i="4"/>
  <c r="G3340" i="4"/>
  <c r="H3340" i="4"/>
  <c r="K3340" i="4"/>
  <c r="L3340" i="4"/>
  <c r="M3340" i="4"/>
  <c r="P3340" i="4"/>
  <c r="G3341" i="4"/>
  <c r="H3341" i="4"/>
  <c r="K3341" i="4"/>
  <c r="L3341" i="4"/>
  <c r="M3341" i="4"/>
  <c r="P3341" i="4"/>
  <c r="G3342" i="4"/>
  <c r="H3342" i="4"/>
  <c r="K3342" i="4"/>
  <c r="L3342" i="4"/>
  <c r="M3342" i="4"/>
  <c r="P3342" i="4"/>
  <c r="G2185" i="4"/>
  <c r="H2185" i="4"/>
  <c r="K2185" i="4"/>
  <c r="L2185" i="4"/>
  <c r="M2185" i="4"/>
  <c r="P2185" i="4"/>
  <c r="G2186" i="4"/>
  <c r="H2186" i="4"/>
  <c r="K2186" i="4"/>
  <c r="L2186" i="4"/>
  <c r="M2186" i="4"/>
  <c r="P2186" i="4"/>
  <c r="G1416" i="4"/>
  <c r="H1416" i="4"/>
  <c r="K1416" i="4"/>
  <c r="L1416" i="4"/>
  <c r="M1416" i="4"/>
  <c r="P1416" i="4"/>
  <c r="G1417" i="4"/>
  <c r="H1417" i="4"/>
  <c r="K1417" i="4"/>
  <c r="L1417" i="4"/>
  <c r="M1417" i="4"/>
  <c r="P1417" i="4"/>
  <c r="G939" i="4"/>
  <c r="H939" i="4"/>
  <c r="K939" i="4"/>
  <c r="L939" i="4"/>
  <c r="M939" i="4"/>
  <c r="P939" i="4"/>
  <c r="G940" i="4"/>
  <c r="H940" i="4"/>
  <c r="K940" i="4"/>
  <c r="L940" i="4"/>
  <c r="M940" i="4"/>
  <c r="P940" i="4"/>
  <c r="G3354" i="4"/>
  <c r="H3354" i="4"/>
  <c r="K3354" i="4"/>
  <c r="L3354" i="4"/>
  <c r="M3354" i="4"/>
  <c r="P3354" i="4"/>
  <c r="G712" i="4"/>
  <c r="H712" i="4"/>
  <c r="K712" i="4"/>
  <c r="L712" i="4"/>
  <c r="M712" i="4"/>
  <c r="P712" i="4"/>
  <c r="G1512" i="4"/>
  <c r="H1512" i="4"/>
  <c r="K1512" i="4"/>
  <c r="L1512" i="4"/>
  <c r="M1512" i="4"/>
  <c r="P1512" i="4"/>
  <c r="G1514" i="4"/>
  <c r="H1514" i="4"/>
  <c r="K1514" i="4"/>
  <c r="L1514" i="4"/>
  <c r="M1514" i="4"/>
  <c r="P1514" i="4"/>
  <c r="G1087" i="4"/>
  <c r="H1087" i="4"/>
  <c r="K1087" i="4"/>
  <c r="L1087" i="4"/>
  <c r="M1087" i="4"/>
  <c r="P1087" i="4"/>
  <c r="G713" i="4"/>
  <c r="H713" i="4"/>
  <c r="K713" i="4"/>
  <c r="L713" i="4"/>
  <c r="M713" i="4"/>
  <c r="P713" i="4"/>
  <c r="G1855" i="4"/>
  <c r="H1855" i="4"/>
  <c r="K1855" i="4"/>
  <c r="L1855" i="4"/>
  <c r="M1855" i="4"/>
  <c r="P1855" i="4"/>
  <c r="G2148" i="4"/>
  <c r="H2148" i="4"/>
  <c r="K2148" i="4"/>
  <c r="L2148" i="4"/>
  <c r="M2148" i="4"/>
  <c r="P2148" i="4"/>
  <c r="G2254" i="4"/>
  <c r="H2254" i="4"/>
  <c r="K2254" i="4"/>
  <c r="L2254" i="4"/>
  <c r="M2254" i="4"/>
  <c r="P2254" i="4"/>
  <c r="G2351" i="4"/>
  <c r="H2351" i="4"/>
  <c r="K2351" i="4"/>
  <c r="L2351" i="4"/>
  <c r="M2351" i="4"/>
  <c r="P2351" i="4"/>
  <c r="G2159" i="4"/>
  <c r="H2159" i="4"/>
  <c r="K2159" i="4"/>
  <c r="L2159" i="4"/>
  <c r="M2159" i="4"/>
  <c r="P2159" i="4"/>
  <c r="G2160" i="4"/>
  <c r="H2160" i="4"/>
  <c r="K2160" i="4"/>
  <c r="L2160" i="4"/>
  <c r="M2160" i="4"/>
  <c r="P2160" i="4"/>
  <c r="G2158" i="4"/>
  <c r="H2158" i="4"/>
  <c r="K2158" i="4"/>
  <c r="L2158" i="4"/>
  <c r="M2158" i="4"/>
  <c r="P2158" i="4"/>
  <c r="G3353" i="4"/>
  <c r="H3353" i="4"/>
  <c r="K3353" i="4"/>
  <c r="L3353" i="4"/>
  <c r="M3353" i="4"/>
  <c r="P3353" i="4"/>
  <c r="G3330" i="4"/>
  <c r="H3330" i="4"/>
  <c r="K3330" i="4"/>
  <c r="L3330" i="4"/>
  <c r="M3330" i="4"/>
  <c r="P3330" i="4"/>
  <c r="G3331" i="4"/>
  <c r="H3331" i="4"/>
  <c r="K3331" i="4"/>
  <c r="L3331" i="4"/>
  <c r="M3331" i="4"/>
  <c r="P3331" i="4"/>
  <c r="G1282" i="4"/>
  <c r="H1282" i="4"/>
  <c r="K1282" i="4"/>
  <c r="L1282" i="4"/>
  <c r="M1282" i="4"/>
  <c r="P1282" i="4"/>
  <c r="G828" i="4"/>
  <c r="H828" i="4"/>
  <c r="K828" i="4"/>
  <c r="L828" i="4"/>
  <c r="M828" i="4"/>
  <c r="P828" i="4"/>
  <c r="G2149" i="4"/>
  <c r="H2149" i="4"/>
  <c r="K2149" i="4"/>
  <c r="L2149" i="4"/>
  <c r="M2149" i="4"/>
  <c r="P2149" i="4"/>
  <c r="G2150" i="4"/>
  <c r="H2150" i="4"/>
  <c r="K2150" i="4"/>
  <c r="L2150" i="4"/>
  <c r="M2150" i="4"/>
  <c r="P2150" i="4"/>
  <c r="G2151" i="4"/>
  <c r="H2151" i="4"/>
  <c r="K2151" i="4"/>
  <c r="L2151" i="4"/>
  <c r="M2151" i="4"/>
  <c r="P2151" i="4"/>
  <c r="G2152" i="4"/>
  <c r="H2152" i="4"/>
  <c r="K2152" i="4"/>
  <c r="L2152" i="4"/>
  <c r="M2152" i="4"/>
  <c r="P2152" i="4"/>
  <c r="G2153" i="4"/>
  <c r="H2153" i="4"/>
  <c r="K2153" i="4"/>
  <c r="L2153" i="4"/>
  <c r="M2153" i="4"/>
  <c r="P2153" i="4"/>
  <c r="G2161" i="4"/>
  <c r="H2161" i="4"/>
  <c r="K2161" i="4"/>
  <c r="L2161" i="4"/>
  <c r="M2161" i="4"/>
  <c r="P2161" i="4"/>
  <c r="G825" i="4"/>
  <c r="H825" i="4"/>
  <c r="K825" i="4"/>
  <c r="L825" i="4"/>
  <c r="M825" i="4"/>
  <c r="P825" i="4"/>
  <c r="G1294" i="4"/>
  <c r="H1294" i="4"/>
  <c r="K1294" i="4"/>
  <c r="L1294" i="4"/>
  <c r="M1294" i="4"/>
  <c r="P1294" i="4"/>
  <c r="G1568" i="4"/>
  <c r="H1568" i="4"/>
  <c r="K1568" i="4"/>
  <c r="L1568" i="4"/>
  <c r="M1568" i="4"/>
  <c r="P1568" i="4"/>
  <c r="G1569" i="4"/>
  <c r="H1569" i="4"/>
  <c r="K1569" i="4"/>
  <c r="L1569" i="4"/>
  <c r="M1569" i="4"/>
  <c r="P1569" i="4"/>
  <c r="G826" i="4"/>
  <c r="H826" i="4"/>
  <c r="K826" i="4"/>
  <c r="L826" i="4"/>
  <c r="M826" i="4"/>
  <c r="P826" i="4"/>
  <c r="G827" i="4"/>
  <c r="H827" i="4"/>
  <c r="K827" i="4"/>
  <c r="L827" i="4"/>
  <c r="M827" i="4"/>
  <c r="P827" i="4"/>
  <c r="G714" i="4"/>
  <c r="H714" i="4"/>
  <c r="K714" i="4"/>
  <c r="L714" i="4"/>
  <c r="M714" i="4"/>
  <c r="P714" i="4"/>
  <c r="G1706" i="4"/>
  <c r="H1706" i="4"/>
  <c r="K1706" i="4"/>
  <c r="L1706" i="4"/>
  <c r="M1706" i="4"/>
  <c r="P1706" i="4"/>
  <c r="G1513" i="4"/>
  <c r="H1513" i="4"/>
  <c r="K1513" i="4"/>
  <c r="L1513" i="4"/>
  <c r="M1513" i="4"/>
  <c r="P1513" i="4"/>
  <c r="G1548" i="4"/>
  <c r="H1548" i="4"/>
  <c r="K1548" i="4"/>
  <c r="L1548" i="4"/>
  <c r="M1548" i="4"/>
  <c r="P1548" i="4"/>
  <c r="G1549" i="4"/>
  <c r="H1549" i="4"/>
  <c r="K1549" i="4"/>
  <c r="L1549" i="4"/>
  <c r="M1549" i="4"/>
  <c r="P1549" i="4"/>
  <c r="G1550" i="4"/>
  <c r="H1550" i="4"/>
  <c r="K1550" i="4"/>
  <c r="L1550" i="4"/>
  <c r="M1550" i="4"/>
  <c r="P1550" i="4"/>
  <c r="G1570" i="4"/>
  <c r="H1570" i="4"/>
  <c r="K1570" i="4"/>
  <c r="L1570" i="4"/>
  <c r="M1570" i="4"/>
  <c r="P1570" i="4"/>
  <c r="G829" i="4"/>
  <c r="H829" i="4"/>
  <c r="K829" i="4"/>
  <c r="L829" i="4"/>
  <c r="M829" i="4"/>
  <c r="P829" i="4"/>
  <c r="G830" i="4"/>
  <c r="H830" i="4"/>
  <c r="K830" i="4"/>
  <c r="L830" i="4"/>
  <c r="M830" i="4"/>
  <c r="P830" i="4"/>
  <c r="G1515" i="4"/>
  <c r="H1515" i="4"/>
  <c r="K1515" i="4"/>
  <c r="L1515" i="4"/>
  <c r="M1515" i="4"/>
  <c r="P1515" i="4"/>
  <c r="G1191" i="4"/>
  <c r="H1191" i="4"/>
  <c r="K1191" i="4"/>
  <c r="L1191" i="4"/>
  <c r="M1191" i="4"/>
  <c r="P1191" i="4"/>
  <c r="G1190" i="4"/>
  <c r="H1190" i="4"/>
  <c r="K1190" i="4"/>
  <c r="L1190" i="4"/>
  <c r="M1190" i="4"/>
  <c r="P1190" i="4"/>
  <c r="G1194" i="4"/>
  <c r="H1194" i="4"/>
  <c r="K1194" i="4"/>
  <c r="L1194" i="4"/>
  <c r="M1194" i="4"/>
  <c r="P1194" i="4"/>
  <c r="G1193" i="4"/>
  <c r="H1193" i="4"/>
  <c r="K1193" i="4"/>
  <c r="L1193" i="4"/>
  <c r="M1193" i="4"/>
  <c r="P1193" i="4"/>
  <c r="G1856" i="4"/>
  <c r="H1856" i="4"/>
  <c r="K1856" i="4"/>
  <c r="L1856" i="4"/>
  <c r="M1856" i="4"/>
  <c r="P1856" i="4"/>
  <c r="G1973" i="4"/>
  <c r="H1973" i="4"/>
  <c r="K1973" i="4"/>
  <c r="L1973" i="4"/>
  <c r="M1973" i="4"/>
  <c r="P1973" i="4"/>
  <c r="G1971" i="4"/>
  <c r="H1971" i="4"/>
  <c r="K1971" i="4"/>
  <c r="L1971" i="4"/>
  <c r="M1971" i="4"/>
  <c r="P1971" i="4"/>
  <c r="G1972" i="4"/>
  <c r="H1972" i="4"/>
  <c r="K1972" i="4"/>
  <c r="L1972" i="4"/>
  <c r="M1972" i="4"/>
  <c r="P1972" i="4"/>
  <c r="G1990" i="4"/>
  <c r="H1990" i="4"/>
  <c r="K1990" i="4"/>
  <c r="L1990" i="4"/>
  <c r="M1990" i="4"/>
  <c r="P1990" i="4"/>
  <c r="G1992" i="4"/>
  <c r="H1992" i="4"/>
  <c r="K1992" i="4"/>
  <c r="L1992" i="4"/>
  <c r="M1992" i="4"/>
  <c r="P1992" i="4"/>
  <c r="G2075" i="4"/>
  <c r="H2075" i="4"/>
  <c r="K2075" i="4"/>
  <c r="L2075" i="4"/>
  <c r="M2075" i="4"/>
  <c r="P2075" i="4"/>
  <c r="G2090" i="4"/>
  <c r="H2090" i="4"/>
  <c r="K2090" i="4"/>
  <c r="L2090" i="4"/>
  <c r="M2090" i="4"/>
  <c r="P2090" i="4"/>
  <c r="G2074" i="4"/>
  <c r="H2074" i="4"/>
  <c r="K2074" i="4"/>
  <c r="L2074" i="4"/>
  <c r="M2074" i="4"/>
  <c r="P2074" i="4"/>
  <c r="G1717" i="4"/>
  <c r="H1717" i="4"/>
  <c r="K1717" i="4"/>
  <c r="L1717" i="4"/>
  <c r="M1717" i="4"/>
  <c r="P1717" i="4"/>
  <c r="G3332" i="4"/>
  <c r="H3332" i="4"/>
  <c r="K3332" i="4"/>
  <c r="L3332" i="4"/>
  <c r="M3332" i="4"/>
  <c r="P3332" i="4"/>
  <c r="G1705" i="4"/>
  <c r="H1705" i="4"/>
  <c r="K1705" i="4"/>
  <c r="L1705" i="4"/>
  <c r="M1705" i="4"/>
  <c r="P1705" i="4"/>
  <c r="G1707" i="4"/>
  <c r="H1707" i="4"/>
  <c r="K1707" i="4"/>
  <c r="L1707" i="4"/>
  <c r="M1707" i="4"/>
  <c r="P1707" i="4"/>
  <c r="G1776" i="4"/>
  <c r="H1776" i="4"/>
  <c r="K1776" i="4"/>
  <c r="L1776" i="4"/>
  <c r="M1776" i="4"/>
  <c r="P1776" i="4"/>
  <c r="G1817" i="4"/>
  <c r="H1817" i="4"/>
  <c r="K1817" i="4"/>
  <c r="L1817" i="4"/>
  <c r="M1817" i="4"/>
  <c r="P1817" i="4"/>
  <c r="G1704" i="4"/>
  <c r="H1704" i="4"/>
  <c r="K1704" i="4"/>
  <c r="L1704" i="4"/>
  <c r="M1704" i="4"/>
  <c r="P1704" i="4"/>
  <c r="G1760" i="4"/>
  <c r="H1760" i="4"/>
  <c r="K1760" i="4"/>
  <c r="L1760" i="4"/>
  <c r="M1760" i="4"/>
  <c r="P1760" i="4"/>
  <c r="G1777" i="4"/>
  <c r="H1777" i="4"/>
  <c r="K1777" i="4"/>
  <c r="L1777" i="4"/>
  <c r="M1777" i="4"/>
  <c r="P1777" i="4"/>
  <c r="G1816" i="4"/>
  <c r="H1816" i="4"/>
  <c r="K1816" i="4"/>
  <c r="L1816" i="4"/>
  <c r="M1816" i="4"/>
  <c r="P1816" i="4"/>
  <c r="G715" i="4"/>
  <c r="H715" i="4"/>
  <c r="K715" i="4"/>
  <c r="L715" i="4"/>
  <c r="M715" i="4"/>
  <c r="P715" i="4"/>
  <c r="G564" i="4"/>
  <c r="H564" i="4"/>
  <c r="K564" i="4"/>
  <c r="L564" i="4"/>
  <c r="M564" i="4"/>
  <c r="P564" i="4"/>
  <c r="G833" i="4"/>
  <c r="H833" i="4"/>
  <c r="K833" i="4"/>
  <c r="L833" i="4"/>
  <c r="M833" i="4"/>
  <c r="P833" i="4"/>
  <c r="G835" i="4"/>
  <c r="H835" i="4"/>
  <c r="K835" i="4"/>
  <c r="L835" i="4"/>
  <c r="M835" i="4"/>
  <c r="P835" i="4"/>
  <c r="G834" i="4"/>
  <c r="H834" i="4"/>
  <c r="K834" i="4"/>
  <c r="L834" i="4"/>
  <c r="M834" i="4"/>
  <c r="P834" i="4"/>
  <c r="G838" i="4"/>
  <c r="H838" i="4"/>
  <c r="K838" i="4"/>
  <c r="L838" i="4"/>
  <c r="M838" i="4"/>
  <c r="P838" i="4"/>
  <c r="G837" i="4"/>
  <c r="H837" i="4"/>
  <c r="K837" i="4"/>
  <c r="L837" i="4"/>
  <c r="M837" i="4"/>
  <c r="P837" i="4"/>
  <c r="G840" i="4"/>
  <c r="H840" i="4"/>
  <c r="K840" i="4"/>
  <c r="L840" i="4"/>
  <c r="M840" i="4"/>
  <c r="P840" i="4"/>
  <c r="G839" i="4"/>
  <c r="H839" i="4"/>
  <c r="K839" i="4"/>
  <c r="L839" i="4"/>
  <c r="M839" i="4"/>
  <c r="P839" i="4"/>
  <c r="G943" i="4"/>
  <c r="H943" i="4"/>
  <c r="K943" i="4"/>
  <c r="L943" i="4"/>
  <c r="M943" i="4"/>
  <c r="P943" i="4"/>
  <c r="G942" i="4"/>
  <c r="H942" i="4"/>
  <c r="K942" i="4"/>
  <c r="L942" i="4"/>
  <c r="M942" i="4"/>
  <c r="P942" i="4"/>
  <c r="G946" i="4"/>
  <c r="H946" i="4"/>
  <c r="K946" i="4"/>
  <c r="L946" i="4"/>
  <c r="M946" i="4"/>
  <c r="P946" i="4"/>
  <c r="G945" i="4"/>
  <c r="H945" i="4"/>
  <c r="K945" i="4"/>
  <c r="L945" i="4"/>
  <c r="M945" i="4"/>
  <c r="P945" i="4"/>
  <c r="G832" i="4"/>
  <c r="H832" i="4"/>
  <c r="K832" i="4"/>
  <c r="L832" i="4"/>
  <c r="M832" i="4"/>
  <c r="P832" i="4"/>
  <c r="G831" i="4"/>
  <c r="H831" i="4"/>
  <c r="K831" i="4"/>
  <c r="L831" i="4"/>
  <c r="M831" i="4"/>
  <c r="P831" i="4"/>
  <c r="G2019" i="4"/>
  <c r="H2019" i="4"/>
  <c r="K2019" i="4"/>
  <c r="L2019" i="4"/>
  <c r="M2019" i="4"/>
  <c r="P2019" i="4"/>
  <c r="G2020" i="4"/>
  <c r="H2020" i="4"/>
  <c r="K2020" i="4"/>
  <c r="L2020" i="4"/>
  <c r="M2020" i="4"/>
  <c r="P2020" i="4"/>
  <c r="G2196" i="4"/>
  <c r="H2196" i="4"/>
  <c r="K2196" i="4"/>
  <c r="L2196" i="4"/>
  <c r="M2196" i="4"/>
  <c r="P2196" i="4"/>
  <c r="G2200" i="4"/>
  <c r="H2200" i="4"/>
  <c r="K2200" i="4"/>
  <c r="L2200" i="4"/>
  <c r="M2200" i="4"/>
  <c r="P2200" i="4"/>
  <c r="G2527" i="4"/>
  <c r="H2527" i="4"/>
  <c r="K2527" i="4"/>
  <c r="L2527" i="4"/>
  <c r="M2527" i="4"/>
  <c r="P2527" i="4"/>
  <c r="G842" i="4"/>
  <c r="H842" i="4"/>
  <c r="K842" i="4"/>
  <c r="L842" i="4"/>
  <c r="M842" i="4"/>
  <c r="P842" i="4"/>
  <c r="G841" i="4"/>
  <c r="H841" i="4"/>
  <c r="K841" i="4"/>
  <c r="L841" i="4"/>
  <c r="M841" i="4"/>
  <c r="P841" i="4"/>
  <c r="G844" i="4"/>
  <c r="H844" i="4"/>
  <c r="K844" i="4"/>
  <c r="L844" i="4"/>
  <c r="M844" i="4"/>
  <c r="P844" i="4"/>
  <c r="G843" i="4"/>
  <c r="H843" i="4"/>
  <c r="K843" i="4"/>
  <c r="L843" i="4"/>
  <c r="M843" i="4"/>
  <c r="P843" i="4"/>
  <c r="G846" i="4"/>
  <c r="H846" i="4"/>
  <c r="K846" i="4"/>
  <c r="L846" i="4"/>
  <c r="M846" i="4"/>
  <c r="P846" i="4"/>
  <c r="G845" i="4"/>
  <c r="H845" i="4"/>
  <c r="K845" i="4"/>
  <c r="L845" i="4"/>
  <c r="M845" i="4"/>
  <c r="P845" i="4"/>
  <c r="G849" i="4"/>
  <c r="H849" i="4"/>
  <c r="K849" i="4"/>
  <c r="L849" i="4"/>
  <c r="M849" i="4"/>
  <c r="P849" i="4"/>
  <c r="G848" i="4"/>
  <c r="H848" i="4"/>
  <c r="K848" i="4"/>
  <c r="L848" i="4"/>
  <c r="M848" i="4"/>
  <c r="P848" i="4"/>
  <c r="G850" i="4"/>
  <c r="H850" i="4"/>
  <c r="K850" i="4"/>
  <c r="L850" i="4"/>
  <c r="M850" i="4"/>
  <c r="P850" i="4"/>
  <c r="G851" i="4"/>
  <c r="H851" i="4"/>
  <c r="K851" i="4"/>
  <c r="L851" i="4"/>
  <c r="M851" i="4"/>
  <c r="P851" i="4"/>
  <c r="G853" i="4"/>
  <c r="H853" i="4"/>
  <c r="K853" i="4"/>
  <c r="L853" i="4"/>
  <c r="M853" i="4"/>
  <c r="P853" i="4"/>
  <c r="G852" i="4"/>
  <c r="H852" i="4"/>
  <c r="K852" i="4"/>
  <c r="L852" i="4"/>
  <c r="M852" i="4"/>
  <c r="P852" i="4"/>
  <c r="G2590" i="4"/>
  <c r="H2590" i="4"/>
  <c r="K2590" i="4"/>
  <c r="L2590" i="4"/>
  <c r="M2590" i="4"/>
  <c r="G1859" i="4"/>
  <c r="H1859" i="4"/>
  <c r="K1859" i="4"/>
  <c r="L1859" i="4"/>
  <c r="M1859" i="4"/>
  <c r="P1859" i="4"/>
  <c r="G2585" i="4"/>
  <c r="H2585" i="4"/>
  <c r="K2585" i="4"/>
  <c r="L2585" i="4"/>
  <c r="M2585" i="4"/>
  <c r="P2585" i="4"/>
  <c r="G2156" i="4"/>
  <c r="H2156" i="4"/>
  <c r="K2156" i="4"/>
  <c r="L2156" i="4"/>
  <c r="M2156" i="4"/>
  <c r="P2156" i="4"/>
  <c r="G2255" i="4"/>
  <c r="H2255" i="4"/>
  <c r="K2255" i="4"/>
  <c r="L2255" i="4"/>
  <c r="M2255" i="4"/>
  <c r="P2255" i="4"/>
  <c r="G2256" i="4"/>
  <c r="H2256" i="4"/>
  <c r="K2256" i="4"/>
  <c r="L2256" i="4"/>
  <c r="M2256" i="4"/>
  <c r="P2256" i="4"/>
  <c r="G2257" i="4"/>
  <c r="H2257" i="4"/>
  <c r="K2257" i="4"/>
  <c r="L2257" i="4"/>
  <c r="M2257" i="4"/>
  <c r="P2257" i="4"/>
  <c r="G2716" i="4"/>
  <c r="H2716" i="4"/>
  <c r="K2716" i="4"/>
  <c r="L2716" i="4"/>
  <c r="M2716" i="4"/>
  <c r="P2716" i="4"/>
  <c r="G2614" i="4"/>
  <c r="H2614" i="4"/>
  <c r="K2614" i="4"/>
  <c r="L2614" i="4"/>
  <c r="M2614" i="4"/>
  <c r="P2614" i="4"/>
  <c r="G2615" i="4"/>
  <c r="H2615" i="4"/>
  <c r="K2615" i="4"/>
  <c r="L2615" i="4"/>
  <c r="M2615" i="4"/>
  <c r="G948" i="4"/>
  <c r="H948" i="4"/>
  <c r="K948" i="4"/>
  <c r="L948" i="4"/>
  <c r="M948" i="4"/>
  <c r="P948" i="4"/>
  <c r="G947" i="4"/>
  <c r="H947" i="4"/>
  <c r="K947" i="4"/>
  <c r="L947" i="4"/>
  <c r="M947" i="4"/>
  <c r="P947" i="4"/>
  <c r="G949" i="4"/>
  <c r="H949" i="4"/>
  <c r="K949" i="4"/>
  <c r="L949" i="4"/>
  <c r="M949" i="4"/>
  <c r="P949" i="4"/>
  <c r="G2613" i="4"/>
  <c r="H2613" i="4"/>
  <c r="K2613" i="4"/>
  <c r="L2613" i="4"/>
  <c r="M2613" i="4"/>
  <c r="P2613" i="4"/>
  <c r="G854" i="4"/>
  <c r="H854" i="4"/>
  <c r="L854" i="4"/>
  <c r="M854" i="4"/>
  <c r="P854" i="4"/>
  <c r="G874" i="4"/>
  <c r="H874" i="4"/>
  <c r="K874" i="4"/>
  <c r="L874" i="4"/>
  <c r="M874" i="4"/>
  <c r="P874" i="4"/>
  <c r="G875" i="4"/>
  <c r="H875" i="4"/>
  <c r="K875" i="4"/>
  <c r="L875" i="4"/>
  <c r="M875" i="4"/>
  <c r="P875" i="4"/>
  <c r="G855" i="4"/>
  <c r="H855" i="4"/>
  <c r="K855" i="4"/>
  <c r="L855" i="4"/>
  <c r="M855" i="4"/>
  <c r="P855" i="4"/>
  <c r="G856" i="4"/>
  <c r="H856" i="4"/>
  <c r="K856" i="4"/>
  <c r="L856" i="4"/>
  <c r="M856" i="4"/>
  <c r="P856" i="4"/>
  <c r="G2617" i="4"/>
  <c r="H2617" i="4"/>
  <c r="K2617" i="4"/>
  <c r="L2617" i="4"/>
  <c r="M2617" i="4"/>
  <c r="P2617" i="4"/>
  <c r="G2616" i="4"/>
  <c r="H2616" i="4"/>
  <c r="K2616" i="4"/>
  <c r="L2616" i="4"/>
  <c r="M2616" i="4"/>
  <c r="P2616" i="4"/>
  <c r="G859" i="4"/>
  <c r="H859" i="4"/>
  <c r="K859" i="4"/>
  <c r="L859" i="4"/>
  <c r="M859" i="4"/>
  <c r="P859" i="4"/>
  <c r="G858" i="4"/>
  <c r="H858" i="4"/>
  <c r="K858" i="4"/>
  <c r="L858" i="4"/>
  <c r="M858" i="4"/>
  <c r="P858" i="4"/>
  <c r="G863" i="4"/>
  <c r="H863" i="4"/>
  <c r="K863" i="4"/>
  <c r="L863" i="4"/>
  <c r="M863" i="4"/>
  <c r="P863" i="4"/>
  <c r="G862" i="4"/>
  <c r="H862" i="4"/>
  <c r="K862" i="4"/>
  <c r="L862" i="4"/>
  <c r="M862" i="4"/>
  <c r="P862" i="4"/>
  <c r="G861" i="4"/>
  <c r="H861" i="4"/>
  <c r="K861" i="4"/>
  <c r="L861" i="4"/>
  <c r="M861" i="4"/>
  <c r="P861" i="4"/>
  <c r="G860" i="4"/>
  <c r="H860" i="4"/>
  <c r="K860" i="4"/>
  <c r="L860" i="4"/>
  <c r="M860" i="4"/>
  <c r="P860" i="4"/>
  <c r="G865" i="4"/>
  <c r="H865" i="4"/>
  <c r="K865" i="4"/>
  <c r="L865" i="4"/>
  <c r="M865" i="4"/>
  <c r="P865" i="4"/>
  <c r="G864" i="4"/>
  <c r="H864" i="4"/>
  <c r="K864" i="4"/>
  <c r="L864" i="4"/>
  <c r="M864" i="4"/>
  <c r="P864" i="4"/>
  <c r="G867" i="4"/>
  <c r="H867" i="4"/>
  <c r="K867" i="4"/>
  <c r="L867" i="4"/>
  <c r="M867" i="4"/>
  <c r="P867" i="4"/>
  <c r="G866" i="4"/>
  <c r="H866" i="4"/>
  <c r="K866" i="4"/>
  <c r="L866" i="4"/>
  <c r="M866" i="4"/>
  <c r="P866" i="4"/>
  <c r="G2619" i="4"/>
  <c r="H2619" i="4"/>
  <c r="K2619" i="4"/>
  <c r="L2619" i="4"/>
  <c r="M2619" i="4"/>
  <c r="P2619" i="4"/>
  <c r="G2618" i="4"/>
  <c r="H2618" i="4"/>
  <c r="K2618" i="4"/>
  <c r="L2618" i="4"/>
  <c r="M2618" i="4"/>
  <c r="P2618" i="4"/>
  <c r="G2621" i="4"/>
  <c r="H2621" i="4"/>
  <c r="K2621" i="4"/>
  <c r="L2621" i="4"/>
  <c r="M2621" i="4"/>
  <c r="P2621" i="4"/>
  <c r="G2620" i="4"/>
  <c r="H2620" i="4"/>
  <c r="K2620" i="4"/>
  <c r="L2620" i="4"/>
  <c r="M2620" i="4"/>
  <c r="P2620" i="4"/>
  <c r="G869" i="4"/>
  <c r="H869" i="4"/>
  <c r="K869" i="4"/>
  <c r="L869" i="4"/>
  <c r="M869" i="4"/>
  <c r="P869" i="4"/>
  <c r="G868" i="4"/>
  <c r="H868" i="4"/>
  <c r="K868" i="4"/>
  <c r="L868" i="4"/>
  <c r="M868" i="4"/>
  <c r="P868" i="4"/>
  <c r="G871" i="4"/>
  <c r="H871" i="4"/>
  <c r="K871" i="4"/>
  <c r="L871" i="4"/>
  <c r="M871" i="4"/>
  <c r="P871" i="4"/>
  <c r="G870" i="4"/>
  <c r="H870" i="4"/>
  <c r="K870" i="4"/>
  <c r="L870" i="4"/>
  <c r="M870" i="4"/>
  <c r="P870" i="4"/>
  <c r="G873" i="4"/>
  <c r="H873" i="4"/>
  <c r="K873" i="4"/>
  <c r="L873" i="4"/>
  <c r="M873" i="4"/>
  <c r="P873" i="4"/>
  <c r="G872" i="4"/>
  <c r="H872" i="4"/>
  <c r="K872" i="4"/>
  <c r="L872" i="4"/>
  <c r="M872" i="4"/>
  <c r="P872" i="4"/>
  <c r="G2188" i="4"/>
  <c r="H2188" i="4"/>
  <c r="K2188" i="4"/>
  <c r="L2188" i="4"/>
  <c r="M2188" i="4"/>
  <c r="P2188" i="4"/>
  <c r="G2189" i="4"/>
  <c r="H2189" i="4"/>
  <c r="K2189" i="4"/>
  <c r="L2189" i="4"/>
  <c r="M2189" i="4"/>
  <c r="P2189" i="4"/>
  <c r="G2190" i="4"/>
  <c r="H2190" i="4"/>
  <c r="K2190" i="4"/>
  <c r="L2190" i="4"/>
  <c r="M2190" i="4"/>
  <c r="P2190" i="4"/>
  <c r="G2191" i="4"/>
  <c r="H2191" i="4"/>
  <c r="K2191" i="4"/>
  <c r="L2191" i="4"/>
  <c r="M2191" i="4"/>
  <c r="P2191" i="4"/>
  <c r="G2192" i="4"/>
  <c r="H2192" i="4"/>
  <c r="K2192" i="4"/>
  <c r="L2192" i="4"/>
  <c r="M2192" i="4"/>
  <c r="P2192" i="4"/>
  <c r="G2218" i="4"/>
  <c r="H2218" i="4"/>
  <c r="K2218" i="4"/>
  <c r="L2218" i="4"/>
  <c r="M2218" i="4"/>
  <c r="P2218" i="4"/>
  <c r="G2219" i="4"/>
  <c r="H2219" i="4"/>
  <c r="K2219" i="4"/>
  <c r="L2219" i="4"/>
  <c r="M2219" i="4"/>
  <c r="P2219" i="4"/>
  <c r="G2610" i="4"/>
  <c r="H2610" i="4"/>
  <c r="K2610" i="4"/>
  <c r="L2610" i="4"/>
  <c r="M2610" i="4"/>
  <c r="P2610" i="4"/>
  <c r="G2463" i="4"/>
  <c r="H2463" i="4"/>
  <c r="K2463" i="4"/>
  <c r="L2463" i="4"/>
  <c r="M2463" i="4"/>
  <c r="P2463" i="4"/>
  <c r="G2464" i="4"/>
  <c r="H2464" i="4"/>
  <c r="K2464" i="4"/>
  <c r="L2464" i="4"/>
  <c r="M2464" i="4"/>
  <c r="P2464" i="4"/>
  <c r="G2466" i="4"/>
  <c r="H2466" i="4"/>
  <c r="K2466" i="4"/>
  <c r="L2466" i="4"/>
  <c r="M2466" i="4"/>
  <c r="P2466" i="4"/>
  <c r="G2503" i="4"/>
  <c r="H2503" i="4"/>
  <c r="K2503" i="4"/>
  <c r="L2503" i="4"/>
  <c r="M2503" i="4"/>
  <c r="P2503" i="4"/>
  <c r="G2509" i="4"/>
  <c r="H2509" i="4"/>
  <c r="K2509" i="4"/>
  <c r="L2509" i="4"/>
  <c r="M2509" i="4"/>
  <c r="P2509" i="4"/>
  <c r="G2510" i="4"/>
  <c r="H2510" i="4"/>
  <c r="K2510" i="4"/>
  <c r="L2510" i="4"/>
  <c r="M2510" i="4"/>
  <c r="P2510" i="4"/>
  <c r="G2687" i="4"/>
  <c r="H2687" i="4"/>
  <c r="K2687" i="4"/>
  <c r="L2687" i="4"/>
  <c r="M2687" i="4"/>
  <c r="P2687" i="4"/>
  <c r="G918" i="4"/>
  <c r="H918" i="4"/>
  <c r="K918" i="4"/>
  <c r="L918" i="4"/>
  <c r="M918" i="4"/>
  <c r="P918" i="4"/>
  <c r="G917" i="4"/>
  <c r="H917" i="4"/>
  <c r="K917" i="4"/>
  <c r="L917" i="4"/>
  <c r="M917" i="4"/>
  <c r="P917" i="4"/>
  <c r="G916" i="4"/>
  <c r="H916" i="4"/>
  <c r="K916" i="4"/>
  <c r="L916" i="4"/>
  <c r="M916" i="4"/>
  <c r="P916" i="4"/>
  <c r="G1196" i="4"/>
  <c r="H1196" i="4"/>
  <c r="K1196" i="4"/>
  <c r="L1196" i="4"/>
  <c r="M1196" i="4"/>
  <c r="P1196" i="4"/>
  <c r="G1197" i="4"/>
  <c r="H1197" i="4"/>
  <c r="K1197" i="4"/>
  <c r="L1197" i="4"/>
  <c r="M1197" i="4"/>
  <c r="P1197" i="4"/>
  <c r="G1198" i="4"/>
  <c r="H1198" i="4"/>
  <c r="K1198" i="4"/>
  <c r="L1198" i="4"/>
  <c r="M1198" i="4"/>
  <c r="P1198" i="4"/>
  <c r="G1201" i="4"/>
  <c r="H1201" i="4"/>
  <c r="K1201" i="4"/>
  <c r="L1201" i="4"/>
  <c r="M1201" i="4"/>
  <c r="P1201" i="4"/>
  <c r="G1200" i="4"/>
  <c r="H1200" i="4"/>
  <c r="K1200" i="4"/>
  <c r="L1200" i="4"/>
  <c r="M1200" i="4"/>
  <c r="P1200" i="4"/>
  <c r="G1202" i="4"/>
  <c r="H1202" i="4"/>
  <c r="K1202" i="4"/>
  <c r="L1202" i="4"/>
  <c r="M1202" i="4"/>
  <c r="P1202" i="4"/>
  <c r="G2612" i="4"/>
  <c r="H2612" i="4"/>
  <c r="K2612" i="4"/>
  <c r="L2612" i="4"/>
  <c r="M2612" i="4"/>
  <c r="P2612" i="4"/>
  <c r="K2611" i="4"/>
  <c r="L2611" i="4"/>
  <c r="M2611" i="4"/>
  <c r="P2611" i="4"/>
  <c r="G820" i="4"/>
  <c r="H820" i="4"/>
  <c r="K820" i="4"/>
  <c r="L820" i="4"/>
  <c r="M820" i="4"/>
  <c r="P820" i="4"/>
  <c r="G821" i="4"/>
  <c r="H821" i="4"/>
  <c r="K821" i="4"/>
  <c r="L821" i="4"/>
  <c r="M821" i="4"/>
  <c r="P821" i="4"/>
  <c r="G822" i="4"/>
  <c r="H822" i="4"/>
  <c r="K822" i="4"/>
  <c r="L822" i="4"/>
  <c r="M822" i="4"/>
  <c r="P822" i="4"/>
  <c r="G823" i="4"/>
  <c r="H823" i="4"/>
  <c r="K823" i="4"/>
  <c r="L823" i="4"/>
  <c r="M823" i="4"/>
  <c r="P823" i="4"/>
  <c r="G824" i="4"/>
  <c r="H824" i="4"/>
  <c r="K824" i="4"/>
  <c r="L824" i="4"/>
  <c r="M824" i="4"/>
  <c r="P824" i="4"/>
  <c r="G1825" i="4"/>
  <c r="H1825" i="4"/>
  <c r="K1825" i="4"/>
  <c r="L1825" i="4"/>
  <c r="M1825" i="4"/>
  <c r="P1825" i="4"/>
  <c r="G2622" i="4"/>
  <c r="H2622" i="4"/>
  <c r="K2622" i="4"/>
  <c r="L2622" i="4"/>
  <c r="M2622" i="4"/>
  <c r="P2622" i="4"/>
  <c r="G2623" i="4"/>
  <c r="H2623" i="4"/>
  <c r="K2623" i="4"/>
  <c r="L2623" i="4"/>
  <c r="M2623" i="4"/>
  <c r="P2623" i="4"/>
  <c r="G1530" i="4"/>
  <c r="H1530" i="4"/>
  <c r="K1530" i="4"/>
  <c r="L1530" i="4"/>
  <c r="M1530" i="4"/>
  <c r="P1530" i="4"/>
  <c r="G1531" i="4"/>
  <c r="H1531" i="4"/>
  <c r="K1531" i="4"/>
  <c r="L1531" i="4"/>
  <c r="M1531" i="4"/>
  <c r="P1531" i="4"/>
  <c r="G2624" i="4"/>
  <c r="H2624" i="4"/>
  <c r="K2624" i="4"/>
  <c r="L2624" i="4"/>
  <c r="M2624" i="4"/>
  <c r="P2624" i="4"/>
  <c r="G2625" i="4"/>
  <c r="H2625" i="4"/>
  <c r="K2625" i="4"/>
  <c r="L2625" i="4"/>
  <c r="M2625" i="4"/>
  <c r="P2625" i="4"/>
  <c r="G2626" i="4"/>
  <c r="H2626" i="4"/>
  <c r="K2626" i="4"/>
  <c r="L2626" i="4"/>
  <c r="M2626" i="4"/>
  <c r="P2626" i="4"/>
  <c r="G2627" i="4"/>
  <c r="H2627" i="4"/>
  <c r="K2627" i="4"/>
  <c r="L2627" i="4"/>
  <c r="M2627" i="4"/>
  <c r="P2627" i="4"/>
  <c r="G2628" i="4"/>
  <c r="H2628" i="4"/>
  <c r="K2628" i="4"/>
  <c r="L2628" i="4"/>
  <c r="M2628" i="4"/>
  <c r="P2628" i="4"/>
  <c r="G2629" i="4"/>
  <c r="H2629" i="4"/>
  <c r="K2629" i="4"/>
  <c r="L2629" i="4"/>
  <c r="M2629" i="4"/>
  <c r="P2629" i="4"/>
  <c r="G2484" i="4"/>
  <c r="H2484" i="4"/>
  <c r="K2484" i="4"/>
  <c r="L2484" i="4"/>
  <c r="M2484" i="4"/>
  <c r="P2484" i="4"/>
  <c r="G1356" i="4"/>
  <c r="H1356" i="4"/>
  <c r="K1356" i="4"/>
  <c r="L1356" i="4"/>
  <c r="M1356" i="4"/>
  <c r="P1356" i="4"/>
  <c r="G1585" i="4"/>
  <c r="H1585" i="4"/>
  <c r="K1585" i="4"/>
  <c r="L1585" i="4"/>
  <c r="M1585" i="4"/>
  <c r="P1585" i="4"/>
  <c r="G1586" i="4"/>
  <c r="H1586" i="4"/>
  <c r="K1586" i="4"/>
  <c r="L1586" i="4"/>
  <c r="M1586" i="4"/>
  <c r="P1586" i="4"/>
  <c r="G1801" i="4"/>
  <c r="H1801" i="4"/>
  <c r="K1801" i="4"/>
  <c r="L1801" i="4"/>
  <c r="M1801" i="4"/>
  <c r="P1801" i="4"/>
  <c r="G1802" i="4"/>
  <c r="H1802" i="4"/>
  <c r="K1802" i="4"/>
  <c r="L1802" i="4"/>
  <c r="M1802" i="4"/>
  <c r="P1802" i="4"/>
  <c r="G1967" i="4"/>
  <c r="H1967" i="4"/>
  <c r="K1967" i="4"/>
  <c r="L1967" i="4"/>
  <c r="M1967" i="4"/>
  <c r="P1967" i="4"/>
  <c r="G1968" i="4"/>
  <c r="H1968" i="4"/>
  <c r="K1968" i="4"/>
  <c r="L1968" i="4"/>
  <c r="M1968" i="4"/>
  <c r="P1968" i="4"/>
  <c r="G2045" i="4"/>
  <c r="H2045" i="4"/>
  <c r="K2045" i="4"/>
  <c r="L2045" i="4"/>
  <c r="M2045" i="4"/>
  <c r="P2045" i="4"/>
  <c r="G2061" i="4"/>
  <c r="H2061" i="4"/>
  <c r="K2061" i="4"/>
  <c r="L2061" i="4"/>
  <c r="M2061" i="4"/>
  <c r="P2061" i="4"/>
  <c r="G2092" i="4"/>
  <c r="H2092" i="4"/>
  <c r="K2092" i="4"/>
  <c r="L2092" i="4"/>
  <c r="M2092" i="4"/>
  <c r="P2092" i="4"/>
  <c r="G2093" i="4"/>
  <c r="H2093" i="4"/>
  <c r="K2093" i="4"/>
  <c r="L2093" i="4"/>
  <c r="M2093" i="4"/>
  <c r="P2093" i="4"/>
  <c r="G2094" i="4"/>
  <c r="H2094" i="4"/>
  <c r="K2094" i="4"/>
  <c r="L2094" i="4"/>
  <c r="M2094" i="4"/>
  <c r="P2094" i="4"/>
  <c r="G2095" i="4"/>
  <c r="H2095" i="4"/>
  <c r="K2095" i="4"/>
  <c r="L2095" i="4"/>
  <c r="M2095" i="4"/>
  <c r="P2095" i="4"/>
  <c r="G2231" i="4"/>
  <c r="H2231" i="4"/>
  <c r="K2231" i="4"/>
  <c r="L2231" i="4"/>
  <c r="M2231" i="4"/>
  <c r="P2231" i="4"/>
  <c r="G2511" i="4"/>
  <c r="H2511" i="4"/>
  <c r="K2511" i="4"/>
  <c r="L2511" i="4"/>
  <c r="M2511" i="4"/>
  <c r="P2511" i="4"/>
  <c r="G2528" i="4"/>
  <c r="H2528" i="4"/>
  <c r="K2528" i="4"/>
  <c r="L2528" i="4"/>
  <c r="M2528" i="4"/>
  <c r="P2528" i="4"/>
  <c r="G2529" i="4"/>
  <c r="H2529" i="4"/>
  <c r="K2529" i="4"/>
  <c r="L2529" i="4"/>
  <c r="M2529" i="4"/>
  <c r="P2529" i="4"/>
  <c r="G2530" i="4"/>
  <c r="H2530" i="4"/>
  <c r="K2530" i="4"/>
  <c r="L2530" i="4"/>
  <c r="M2530" i="4"/>
  <c r="P2530" i="4"/>
  <c r="G2548" i="4"/>
  <c r="H2548" i="4"/>
  <c r="K2548" i="4"/>
  <c r="L2548" i="4"/>
  <c r="M2548" i="4"/>
  <c r="P2548" i="4"/>
  <c r="G2630" i="4"/>
  <c r="H2630" i="4"/>
  <c r="K2630" i="4"/>
  <c r="L2630" i="4"/>
  <c r="M2630" i="4"/>
  <c r="P2630" i="4"/>
  <c r="G2631" i="4"/>
  <c r="H2631" i="4"/>
  <c r="K2631" i="4"/>
  <c r="L2631" i="4"/>
  <c r="M2631" i="4"/>
  <c r="P2631" i="4"/>
  <c r="G2632" i="4"/>
  <c r="H2632" i="4"/>
  <c r="K2632" i="4"/>
  <c r="L2632" i="4"/>
  <c r="M2632" i="4"/>
  <c r="P2632" i="4"/>
  <c r="G2633" i="4"/>
  <c r="H2633" i="4"/>
  <c r="K2633" i="4"/>
  <c r="L2633" i="4"/>
  <c r="M2633" i="4"/>
  <c r="P2633" i="4"/>
  <c r="G2634" i="4"/>
  <c r="H2634" i="4"/>
  <c r="K2634" i="4"/>
  <c r="L2634" i="4"/>
  <c r="M2634" i="4"/>
  <c r="P2634" i="4"/>
  <c r="G2635" i="4"/>
  <c r="H2635" i="4"/>
  <c r="K2635" i="4"/>
  <c r="L2635" i="4"/>
  <c r="M2635" i="4"/>
  <c r="P2635" i="4"/>
  <c r="G2636" i="4"/>
  <c r="H2636" i="4"/>
  <c r="K2636" i="4"/>
  <c r="L2636" i="4"/>
  <c r="M2636" i="4"/>
  <c r="P2636" i="4"/>
  <c r="G2637" i="4"/>
  <c r="H2637" i="4"/>
  <c r="K2637" i="4"/>
  <c r="L2637" i="4"/>
  <c r="M2637" i="4"/>
  <c r="P2637" i="4"/>
  <c r="G2638" i="4"/>
  <c r="H2638" i="4"/>
  <c r="K2638" i="4"/>
  <c r="L2638" i="4"/>
  <c r="M2638" i="4"/>
  <c r="P2638" i="4"/>
  <c r="G2681" i="4"/>
  <c r="H2681" i="4"/>
  <c r="K2681" i="4"/>
  <c r="L2681" i="4"/>
  <c r="M2681" i="4"/>
  <c r="P2681" i="4"/>
  <c r="G2683" i="4"/>
  <c r="H2683" i="4"/>
  <c r="K2683" i="4"/>
  <c r="L2683" i="4"/>
  <c r="M2683" i="4"/>
  <c r="P2683" i="4"/>
  <c r="G2685" i="4"/>
  <c r="H2685" i="4"/>
  <c r="K2685" i="4"/>
  <c r="L2685" i="4"/>
  <c r="M2685" i="4"/>
  <c r="P2685" i="4"/>
  <c r="G2717" i="4"/>
  <c r="H2717" i="4"/>
  <c r="K2717" i="4"/>
  <c r="L2717" i="4"/>
  <c r="M2717" i="4"/>
  <c r="P2717" i="4"/>
  <c r="G2718" i="4"/>
  <c r="H2718" i="4"/>
  <c r="K2718" i="4"/>
  <c r="L2718" i="4"/>
  <c r="M2718" i="4"/>
  <c r="P2718" i="4"/>
  <c r="G2719" i="4"/>
  <c r="H2719" i="4"/>
  <c r="K2719" i="4"/>
  <c r="L2719" i="4"/>
  <c r="M2719" i="4"/>
  <c r="P2719" i="4"/>
  <c r="G2720" i="4"/>
  <c r="H2720" i="4"/>
  <c r="K2720" i="4"/>
  <c r="L2720" i="4"/>
  <c r="M2720" i="4"/>
  <c r="P2720" i="4"/>
  <c r="G2721" i="4"/>
  <c r="H2721" i="4"/>
  <c r="K2721" i="4"/>
  <c r="L2721" i="4"/>
  <c r="M2721" i="4"/>
  <c r="P2721" i="4"/>
  <c r="G2722" i="4"/>
  <c r="H2722" i="4"/>
  <c r="K2722" i="4"/>
  <c r="L2722" i="4"/>
  <c r="M2722" i="4"/>
  <c r="P2722" i="4"/>
  <c r="G2723" i="4"/>
  <c r="H2723" i="4"/>
  <c r="K2723" i="4"/>
  <c r="L2723" i="4"/>
  <c r="M2723" i="4"/>
  <c r="P2723" i="4"/>
  <c r="G1687" i="4"/>
  <c r="H1687" i="4"/>
  <c r="K1687" i="4"/>
  <c r="L1687" i="4"/>
  <c r="M1687" i="4"/>
  <c r="P1687" i="4"/>
  <c r="G1688" i="4"/>
  <c r="H1688" i="4"/>
  <c r="K1688" i="4"/>
  <c r="L1688" i="4"/>
  <c r="M1688" i="4"/>
  <c r="P1688" i="4"/>
  <c r="G1689" i="4"/>
  <c r="H1689" i="4"/>
  <c r="K1689" i="4"/>
  <c r="L1689" i="4"/>
  <c r="M1689" i="4"/>
  <c r="P1689" i="4"/>
  <c r="G1685" i="4"/>
  <c r="H1685" i="4"/>
  <c r="K1685" i="4"/>
  <c r="L1685" i="4"/>
  <c r="M1685" i="4"/>
  <c r="P1685" i="4"/>
  <c r="G1686" i="4"/>
  <c r="H1686" i="4"/>
  <c r="K1686" i="4"/>
  <c r="L1686" i="4"/>
  <c r="M1686" i="4"/>
  <c r="P1686" i="4"/>
  <c r="G1683" i="4"/>
  <c r="H1683" i="4"/>
  <c r="K1683" i="4"/>
  <c r="L1683" i="4"/>
  <c r="M1683" i="4"/>
  <c r="P1683" i="4"/>
  <c r="G1684" i="4"/>
  <c r="H1684" i="4"/>
  <c r="K1684" i="4"/>
  <c r="L1684" i="4"/>
  <c r="M1684" i="4"/>
  <c r="P1684" i="4"/>
  <c r="G1681" i="4"/>
  <c r="H1681" i="4"/>
  <c r="K1681" i="4"/>
  <c r="L1681" i="4"/>
  <c r="M1681" i="4"/>
  <c r="P1681" i="4"/>
  <c r="G1682" i="4"/>
  <c r="H1682" i="4"/>
  <c r="K1682" i="4"/>
  <c r="L1682" i="4"/>
  <c r="M1682" i="4"/>
  <c r="P1682" i="4"/>
  <c r="G1779" i="4"/>
  <c r="H1779" i="4"/>
  <c r="K1779" i="4"/>
  <c r="L1779" i="4"/>
  <c r="M1779" i="4"/>
  <c r="P1779" i="4"/>
  <c r="G1780" i="4"/>
  <c r="H1780" i="4"/>
  <c r="K1780" i="4"/>
  <c r="L1780" i="4"/>
  <c r="M1780" i="4"/>
  <c r="P1780" i="4"/>
  <c r="G1775" i="4"/>
  <c r="H1775" i="4"/>
  <c r="K1775" i="4"/>
  <c r="L1775" i="4"/>
  <c r="M1775" i="4"/>
  <c r="P1775" i="4"/>
  <c r="G1773" i="4"/>
  <c r="H1773" i="4"/>
  <c r="K1773" i="4"/>
  <c r="L1773" i="4"/>
  <c r="M1773" i="4"/>
  <c r="P1773" i="4"/>
  <c r="G1781" i="4"/>
  <c r="H1781" i="4"/>
  <c r="K1781" i="4"/>
  <c r="L1781" i="4"/>
  <c r="M1781" i="4"/>
  <c r="P1781" i="4"/>
  <c r="G1774" i="4"/>
  <c r="H1774" i="4"/>
  <c r="K1774" i="4"/>
  <c r="L1774" i="4"/>
  <c r="M1774" i="4"/>
  <c r="P1774" i="4"/>
  <c r="G1985" i="4"/>
  <c r="H1985" i="4"/>
  <c r="K1985" i="4"/>
  <c r="L1985" i="4"/>
  <c r="M1985" i="4"/>
  <c r="P1985" i="4"/>
  <c r="G1965" i="4"/>
  <c r="H1965" i="4"/>
  <c r="K1965" i="4"/>
  <c r="L1965" i="4"/>
  <c r="M1965" i="4"/>
  <c r="P1965" i="4"/>
  <c r="G1966" i="4"/>
  <c r="H1966" i="4"/>
  <c r="K1966" i="4"/>
  <c r="L1966" i="4"/>
  <c r="M1966" i="4"/>
  <c r="P1966" i="4"/>
  <c r="G1932" i="4"/>
  <c r="H1932" i="4"/>
  <c r="K1932" i="4"/>
  <c r="L1932" i="4"/>
  <c r="M1932" i="4"/>
  <c r="P1932" i="4"/>
  <c r="G1934" i="4"/>
  <c r="H1934" i="4"/>
  <c r="K1934" i="4"/>
  <c r="L1934" i="4"/>
  <c r="M1934" i="4"/>
  <c r="P1934" i="4"/>
  <c r="G1933" i="4"/>
  <c r="H1933" i="4"/>
  <c r="K1933" i="4"/>
  <c r="L1933" i="4"/>
  <c r="M1933" i="4"/>
  <c r="P1933" i="4"/>
  <c r="G1935" i="4"/>
  <c r="H1935" i="4"/>
  <c r="K1935" i="4"/>
  <c r="L1935" i="4"/>
  <c r="M1935" i="4"/>
  <c r="P1935" i="4"/>
  <c r="G2001" i="4"/>
  <c r="H2001" i="4"/>
  <c r="K2001" i="4"/>
  <c r="L2001" i="4"/>
  <c r="M2001" i="4"/>
  <c r="P2001" i="4"/>
  <c r="G2002" i="4"/>
  <c r="H2002" i="4"/>
  <c r="K2002" i="4"/>
  <c r="L2002" i="4"/>
  <c r="M2002" i="4"/>
  <c r="P2002" i="4"/>
  <c r="G2003" i="4"/>
  <c r="H2003" i="4"/>
  <c r="K2003" i="4"/>
  <c r="L2003" i="4"/>
  <c r="M2003" i="4"/>
  <c r="P2003" i="4"/>
  <c r="G2157" i="4"/>
  <c r="H2157" i="4"/>
  <c r="K2157" i="4"/>
  <c r="L2157" i="4"/>
  <c r="M2157" i="4"/>
  <c r="P2157" i="4"/>
  <c r="G2228" i="4"/>
  <c r="H2228" i="4"/>
  <c r="K2228" i="4"/>
  <c r="L2228" i="4"/>
  <c r="M2228" i="4"/>
  <c r="P2228" i="4"/>
  <c r="G2229" i="4"/>
  <c r="H2229" i="4"/>
  <c r="K2229" i="4"/>
  <c r="L2229" i="4"/>
  <c r="M2229" i="4"/>
  <c r="P2229" i="4"/>
  <c r="G2496" i="4"/>
  <c r="H2496" i="4"/>
  <c r="K2496" i="4"/>
  <c r="L2496" i="4"/>
  <c r="M2496" i="4"/>
  <c r="P2496" i="4"/>
  <c r="G2500" i="4"/>
  <c r="H2500" i="4"/>
  <c r="K2500" i="4"/>
  <c r="L2500" i="4"/>
  <c r="M2500" i="4"/>
  <c r="P2500" i="4"/>
  <c r="G2497" i="4"/>
  <c r="H2497" i="4"/>
  <c r="K2497" i="4"/>
  <c r="L2497" i="4"/>
  <c r="M2497" i="4"/>
  <c r="P2497" i="4"/>
  <c r="G2499" i="4"/>
  <c r="H2499" i="4"/>
  <c r="K2499" i="4"/>
  <c r="L2499" i="4"/>
  <c r="M2499" i="4"/>
  <c r="P2499" i="4"/>
  <c r="G1517" i="4"/>
  <c r="H1517" i="4"/>
  <c r="K1517" i="4"/>
  <c r="L1517" i="4"/>
  <c r="M1517" i="4"/>
  <c r="P1517" i="4"/>
  <c r="G2096" i="4"/>
  <c r="H2096" i="4"/>
  <c r="K2096" i="4"/>
  <c r="L2096" i="4"/>
  <c r="M2096" i="4"/>
  <c r="P2096" i="4"/>
  <c r="G2097" i="4"/>
  <c r="H2097" i="4"/>
  <c r="K2097" i="4"/>
  <c r="L2097" i="4"/>
  <c r="M2097" i="4"/>
  <c r="P2097" i="4"/>
  <c r="G2099" i="4"/>
  <c r="H2099" i="4"/>
  <c r="K2099" i="4"/>
  <c r="L2099" i="4"/>
  <c r="M2099" i="4"/>
  <c r="P2099" i="4"/>
  <c r="G2098" i="4"/>
  <c r="H2098" i="4"/>
  <c r="K2098" i="4"/>
  <c r="L2098" i="4"/>
  <c r="M2098" i="4"/>
  <c r="P2098" i="4"/>
  <c r="G2102" i="4"/>
  <c r="H2102" i="4"/>
  <c r="K2102" i="4"/>
  <c r="L2102" i="4"/>
  <c r="M2102" i="4"/>
  <c r="P2102" i="4"/>
  <c r="G2103" i="4"/>
  <c r="H2103" i="4"/>
  <c r="K2103" i="4"/>
  <c r="L2103" i="4"/>
  <c r="M2103" i="4"/>
  <c r="P2103" i="4"/>
  <c r="G2104" i="4"/>
  <c r="H2104" i="4"/>
  <c r="K2104" i="4"/>
  <c r="L2104" i="4"/>
  <c r="M2104" i="4"/>
  <c r="P2104" i="4"/>
  <c r="G1543" i="4"/>
  <c r="H1543" i="4"/>
  <c r="K1543" i="4"/>
  <c r="L1543" i="4"/>
  <c r="M1543" i="4"/>
  <c r="P1543" i="4"/>
  <c r="G1544" i="4"/>
  <c r="H1544" i="4"/>
  <c r="K1544" i="4"/>
  <c r="L1544" i="4"/>
  <c r="M1544" i="4"/>
  <c r="P1544" i="4"/>
  <c r="G1545" i="4"/>
  <c r="H1545" i="4"/>
  <c r="K1545" i="4"/>
  <c r="L1545" i="4"/>
  <c r="M1545" i="4"/>
  <c r="P1545" i="4"/>
  <c r="G1546" i="4"/>
  <c r="H1546" i="4"/>
  <c r="K1546" i="4"/>
  <c r="L1546" i="4"/>
  <c r="M1546" i="4"/>
  <c r="P1546" i="4"/>
  <c r="G2043" i="4"/>
  <c r="H2043" i="4"/>
  <c r="K2043" i="4"/>
  <c r="L2043" i="4"/>
  <c r="M2043" i="4"/>
  <c r="P2043" i="4"/>
  <c r="G2044" i="4"/>
  <c r="H2044" i="4"/>
  <c r="K2044" i="4"/>
  <c r="L2044" i="4"/>
  <c r="M2044" i="4"/>
  <c r="P2044" i="4"/>
  <c r="G876" i="4"/>
  <c r="H876" i="4"/>
  <c r="K876" i="4"/>
  <c r="L876" i="4"/>
  <c r="M876" i="4"/>
  <c r="P876" i="4"/>
  <c r="G915" i="4"/>
  <c r="H915" i="4"/>
  <c r="K915" i="4"/>
  <c r="L915" i="4"/>
  <c r="M915" i="4"/>
  <c r="P915" i="4"/>
  <c r="G911" i="4"/>
  <c r="H911" i="4"/>
  <c r="K911" i="4"/>
  <c r="L911" i="4"/>
  <c r="M911" i="4"/>
  <c r="P911" i="4"/>
  <c r="G1217" i="4"/>
  <c r="H1217" i="4"/>
  <c r="K1217" i="4"/>
  <c r="L1217" i="4"/>
  <c r="M1217" i="4"/>
  <c r="P1217" i="4"/>
  <c r="G1218" i="4"/>
  <c r="H1218" i="4"/>
  <c r="K1218" i="4"/>
  <c r="L1218" i="4"/>
  <c r="M1218" i="4"/>
  <c r="P1218" i="4"/>
  <c r="G3339" i="4"/>
  <c r="H3339" i="4"/>
  <c r="K3339" i="4"/>
  <c r="L3339" i="4"/>
  <c r="M3339" i="4"/>
  <c r="P3339" i="4"/>
  <c r="G1223" i="4"/>
  <c r="H1223" i="4"/>
  <c r="K1223" i="4"/>
  <c r="L1223" i="4"/>
  <c r="M1223" i="4"/>
  <c r="P1223" i="4"/>
  <c r="G1222" i="4"/>
  <c r="H1222" i="4"/>
  <c r="K1222" i="4"/>
  <c r="L1222" i="4"/>
  <c r="M1222" i="4"/>
  <c r="P1222" i="4"/>
  <c r="G1226" i="4"/>
  <c r="H1226" i="4"/>
  <c r="K1226" i="4"/>
  <c r="L1226" i="4"/>
  <c r="M1226" i="4"/>
  <c r="P1226" i="4"/>
  <c r="G1225" i="4"/>
  <c r="H1225" i="4"/>
  <c r="K1225" i="4"/>
  <c r="L1225" i="4"/>
  <c r="M1225" i="4"/>
  <c r="P1225" i="4"/>
  <c r="G1228" i="4"/>
  <c r="H1228" i="4"/>
  <c r="K1228" i="4"/>
  <c r="L1228" i="4"/>
  <c r="M1228" i="4"/>
  <c r="P1228" i="4"/>
  <c r="G1227" i="4"/>
  <c r="H1227" i="4"/>
  <c r="K1227" i="4"/>
  <c r="L1227" i="4"/>
  <c r="M1227" i="4"/>
  <c r="P1227" i="4"/>
  <c r="G1221" i="4"/>
  <c r="H1221" i="4"/>
  <c r="K1221" i="4"/>
  <c r="L1221" i="4"/>
  <c r="M1221" i="4"/>
  <c r="P1221" i="4"/>
  <c r="G1220" i="4"/>
  <c r="H1220" i="4"/>
  <c r="K1220" i="4"/>
  <c r="L1220" i="4"/>
  <c r="M1220" i="4"/>
  <c r="P1220" i="4"/>
  <c r="G1526" i="4"/>
  <c r="H1526" i="4"/>
  <c r="K1526" i="4"/>
  <c r="L1526" i="4"/>
  <c r="M1526" i="4"/>
  <c r="P1526" i="4"/>
  <c r="G1527" i="4"/>
  <c r="H1527" i="4"/>
  <c r="K1527" i="4"/>
  <c r="L1527" i="4"/>
  <c r="M1527" i="4"/>
  <c r="P1527" i="4"/>
  <c r="G1525" i="4"/>
  <c r="H1525" i="4"/>
  <c r="K1525" i="4"/>
  <c r="L1525" i="4"/>
  <c r="M1525" i="4"/>
  <c r="P1525" i="4"/>
  <c r="G1535" i="4"/>
  <c r="H1535" i="4"/>
  <c r="K1535" i="4"/>
  <c r="L1535" i="4"/>
  <c r="M1535" i="4"/>
  <c r="P1535" i="4"/>
  <c r="G1537" i="4"/>
  <c r="H1537" i="4"/>
  <c r="K1537" i="4"/>
  <c r="L1537" i="4"/>
  <c r="M1537" i="4"/>
  <c r="P1537" i="4"/>
  <c r="G1536" i="4"/>
  <c r="H1536" i="4"/>
  <c r="K1536" i="4"/>
  <c r="L1536" i="4"/>
  <c r="M1536" i="4"/>
  <c r="P1536" i="4"/>
  <c r="G1533" i="4"/>
  <c r="H1533" i="4"/>
  <c r="K1533" i="4"/>
  <c r="L1533" i="4"/>
  <c r="M1533" i="4"/>
  <c r="P1533" i="4"/>
  <c r="G1534" i="4"/>
  <c r="H1534" i="4"/>
  <c r="K1534" i="4"/>
  <c r="L1534" i="4"/>
  <c r="M1534" i="4"/>
  <c r="P1534" i="4"/>
  <c r="G2609" i="4"/>
  <c r="H2609" i="4"/>
  <c r="K2609" i="4"/>
  <c r="L2609" i="4"/>
  <c r="M2609" i="4"/>
  <c r="P2609" i="4"/>
  <c r="G3343" i="4"/>
  <c r="H3343" i="4"/>
  <c r="K3343" i="4"/>
  <c r="L3343" i="4"/>
  <c r="M3343" i="4"/>
  <c r="P3343" i="4"/>
  <c r="G3344" i="4"/>
  <c r="H3344" i="4"/>
  <c r="K3344" i="4"/>
  <c r="L3344" i="4"/>
  <c r="M3344" i="4"/>
  <c r="P3344" i="4"/>
  <c r="G1269" i="4"/>
  <c r="H1269" i="4"/>
  <c r="K1269" i="4"/>
  <c r="L1269" i="4"/>
  <c r="M1269" i="4"/>
  <c r="P1269" i="4"/>
  <c r="G1270" i="4"/>
  <c r="H1270" i="4"/>
  <c r="K1270" i="4"/>
  <c r="L1270" i="4"/>
  <c r="M1270" i="4"/>
  <c r="P1270" i="4"/>
  <c r="G1271" i="4"/>
  <c r="H1271" i="4"/>
  <c r="K1271" i="4"/>
  <c r="L1271" i="4"/>
  <c r="M1271" i="4"/>
  <c r="P1271" i="4"/>
  <c r="G1272" i="4"/>
  <c r="H1272" i="4"/>
  <c r="K1272" i="4"/>
  <c r="L1272" i="4"/>
  <c r="M1272" i="4"/>
  <c r="P1272" i="4"/>
  <c r="G1273" i="4"/>
  <c r="H1273" i="4"/>
  <c r="K1273" i="4"/>
  <c r="L1273" i="4"/>
  <c r="M1273" i="4"/>
  <c r="P1273" i="4"/>
  <c r="G1771" i="4"/>
  <c r="H1771" i="4"/>
  <c r="K1771" i="4"/>
  <c r="L1771" i="4"/>
  <c r="M1771" i="4"/>
  <c r="P1771" i="4"/>
  <c r="G1949" i="4"/>
  <c r="H1949" i="4"/>
  <c r="K1949" i="4"/>
  <c r="L1949" i="4"/>
  <c r="M1949" i="4"/>
  <c r="P1949" i="4"/>
  <c r="G1216" i="4"/>
  <c r="H1216" i="4"/>
  <c r="K1216" i="4"/>
  <c r="L1216" i="4"/>
  <c r="M1216" i="4"/>
  <c r="P1216" i="4"/>
  <c r="G1214" i="4"/>
  <c r="H1214" i="4"/>
  <c r="K1214" i="4"/>
  <c r="L1214" i="4"/>
  <c r="M1214" i="4"/>
  <c r="P1214" i="4"/>
  <c r="G1215" i="4"/>
  <c r="H1215" i="4"/>
  <c r="K1215" i="4"/>
  <c r="L1215" i="4"/>
  <c r="M1215" i="4"/>
  <c r="P1215" i="4"/>
  <c r="G1207" i="4"/>
  <c r="H1207" i="4"/>
  <c r="K1207" i="4"/>
  <c r="L1207" i="4"/>
  <c r="M1207" i="4"/>
  <c r="P1207" i="4"/>
  <c r="G1206" i="4"/>
  <c r="H1206" i="4"/>
  <c r="K1206" i="4"/>
  <c r="L1206" i="4"/>
  <c r="M1206" i="4"/>
  <c r="P1206" i="4"/>
  <c r="G1538" i="4"/>
  <c r="H1538" i="4"/>
  <c r="K1538" i="4"/>
  <c r="L1538" i="4"/>
  <c r="M1538" i="4"/>
  <c r="P1538" i="4"/>
  <c r="G1539" i="4"/>
  <c r="H1539" i="4"/>
  <c r="K1539" i="4"/>
  <c r="L1539" i="4"/>
  <c r="M1539" i="4"/>
  <c r="P1539" i="4"/>
  <c r="G1540" i="4"/>
  <c r="H1540" i="4"/>
  <c r="K1540" i="4"/>
  <c r="L1540" i="4"/>
  <c r="M1540" i="4"/>
  <c r="P1540" i="4"/>
  <c r="G1541" i="4"/>
  <c r="H1541" i="4"/>
  <c r="K1541" i="4"/>
  <c r="L1541" i="4"/>
  <c r="M1541" i="4"/>
  <c r="P1541" i="4"/>
  <c r="G1542" i="4"/>
  <c r="H1542" i="4"/>
  <c r="K1542" i="4"/>
  <c r="L1542" i="4"/>
  <c r="M1542" i="4"/>
  <c r="P1542" i="4"/>
  <c r="G1210" i="4"/>
  <c r="H1210" i="4"/>
  <c r="K1210" i="4"/>
  <c r="L1210" i="4"/>
  <c r="M1210" i="4"/>
  <c r="P1210" i="4"/>
  <c r="G1208" i="4"/>
  <c r="H1208" i="4"/>
  <c r="K1208" i="4"/>
  <c r="L1208" i="4"/>
  <c r="M1208" i="4"/>
  <c r="P1208" i="4"/>
  <c r="G1209" i="4"/>
  <c r="H1209" i="4"/>
  <c r="K1209" i="4"/>
  <c r="L1209" i="4"/>
  <c r="M1209" i="4"/>
  <c r="P1209" i="4"/>
  <c r="G3328" i="4"/>
  <c r="H3328" i="4"/>
  <c r="K3328" i="4"/>
  <c r="L3328" i="4"/>
  <c r="M3328" i="4"/>
  <c r="P3328" i="4"/>
  <c r="G3329" i="4"/>
  <c r="H3329" i="4"/>
  <c r="K3329" i="4"/>
  <c r="L3329" i="4"/>
  <c r="M3329" i="4"/>
  <c r="P3329" i="4"/>
  <c r="G1154" i="4"/>
  <c r="H1154" i="4"/>
  <c r="K1154" i="4"/>
  <c r="L1154" i="4"/>
  <c r="M1154" i="4"/>
  <c r="P1154" i="4"/>
  <c r="G3349" i="4"/>
  <c r="H3349" i="4"/>
  <c r="K3349" i="4"/>
  <c r="L3349" i="4"/>
  <c r="M3349" i="4"/>
  <c r="P3349" i="4"/>
  <c r="G3350" i="4"/>
  <c r="H3350" i="4"/>
  <c r="K3350" i="4"/>
  <c r="L3350" i="4"/>
  <c r="M3350" i="4"/>
  <c r="P3350" i="4"/>
  <c r="G989" i="4"/>
  <c r="H989" i="4"/>
  <c r="K989" i="4"/>
  <c r="L989" i="4"/>
  <c r="M989" i="4"/>
  <c r="P989" i="4"/>
  <c r="G990" i="4"/>
  <c r="H990" i="4"/>
  <c r="K990" i="4"/>
  <c r="L990" i="4"/>
  <c r="M990" i="4"/>
  <c r="P990" i="4"/>
  <c r="G991" i="4"/>
  <c r="H991" i="4"/>
  <c r="K991" i="4"/>
  <c r="L991" i="4"/>
  <c r="M991" i="4"/>
  <c r="P991" i="4"/>
  <c r="G1261" i="4"/>
  <c r="H1261" i="4"/>
  <c r="K1261" i="4"/>
  <c r="L1261" i="4"/>
  <c r="M1261" i="4"/>
  <c r="P1261" i="4"/>
  <c r="G1050" i="4"/>
  <c r="H1050" i="4"/>
  <c r="K1050" i="4"/>
  <c r="L1050" i="4"/>
  <c r="M1050" i="4"/>
  <c r="P1050" i="4"/>
  <c r="G1051" i="4"/>
  <c r="H1051" i="4"/>
  <c r="K1051" i="4"/>
  <c r="L1051" i="4"/>
  <c r="M1051" i="4"/>
  <c r="P1051" i="4"/>
  <c r="G1045" i="4"/>
  <c r="H1045" i="4"/>
  <c r="K1045" i="4"/>
  <c r="L1045" i="4"/>
  <c r="M1045" i="4"/>
  <c r="P1045" i="4"/>
  <c r="G1046" i="4"/>
  <c r="H1046" i="4"/>
  <c r="K1046" i="4"/>
  <c r="L1046" i="4"/>
  <c r="M1046" i="4"/>
  <c r="P1046" i="4"/>
  <c r="G1055" i="4"/>
  <c r="H1055" i="4"/>
  <c r="K1055" i="4"/>
  <c r="L1055" i="4"/>
  <c r="M1055" i="4"/>
  <c r="P1055" i="4"/>
  <c r="G2608" i="4"/>
  <c r="H2608" i="4"/>
  <c r="K2608" i="4"/>
  <c r="L2608" i="4"/>
  <c r="M2608" i="4"/>
  <c r="P2608" i="4"/>
  <c r="G1245" i="4"/>
  <c r="H1245" i="4"/>
  <c r="K1245" i="4"/>
  <c r="L1245" i="4"/>
  <c r="M1245" i="4"/>
  <c r="P1245" i="4"/>
  <c r="G1246" i="4"/>
  <c r="H1246" i="4"/>
  <c r="K1246" i="4"/>
  <c r="L1246" i="4"/>
  <c r="M1246" i="4"/>
  <c r="P1246" i="4"/>
  <c r="G1247" i="4"/>
  <c r="H1247" i="4"/>
  <c r="K1247" i="4"/>
  <c r="L1247" i="4"/>
  <c r="M1247" i="4"/>
  <c r="P1247" i="4"/>
  <c r="G565" i="4"/>
  <c r="H565" i="4"/>
  <c r="K565" i="4"/>
  <c r="L565" i="4"/>
  <c r="M565" i="4"/>
  <c r="P565" i="4"/>
  <c r="G566" i="4"/>
  <c r="H566" i="4"/>
  <c r="K566" i="4"/>
  <c r="L566" i="4"/>
  <c r="M566" i="4"/>
  <c r="P566" i="4"/>
  <c r="G567" i="4"/>
  <c r="H567" i="4"/>
  <c r="K567" i="4"/>
  <c r="L567" i="4"/>
  <c r="M567" i="4"/>
  <c r="P567" i="4"/>
  <c r="G568" i="4"/>
  <c r="H568" i="4"/>
  <c r="K568" i="4"/>
  <c r="L568" i="4"/>
  <c r="M568" i="4"/>
  <c r="P568" i="4"/>
  <c r="G569" i="4"/>
  <c r="H569" i="4"/>
  <c r="K569" i="4"/>
  <c r="L569" i="4"/>
  <c r="M569" i="4"/>
  <c r="P569" i="4"/>
  <c r="G570" i="4"/>
  <c r="H570" i="4"/>
  <c r="K570" i="4"/>
  <c r="L570" i="4"/>
  <c r="M570" i="4"/>
  <c r="P570" i="4"/>
  <c r="G571" i="4"/>
  <c r="H571" i="4"/>
  <c r="K571" i="4"/>
  <c r="L571" i="4"/>
  <c r="M571" i="4"/>
  <c r="P571" i="4"/>
  <c r="G572" i="4"/>
  <c r="H572" i="4"/>
  <c r="K572" i="4"/>
  <c r="L572" i="4"/>
  <c r="M572" i="4"/>
  <c r="P572" i="4"/>
  <c r="G573" i="4"/>
  <c r="H573" i="4"/>
  <c r="K573" i="4"/>
  <c r="L573" i="4"/>
  <c r="M573" i="4"/>
  <c r="P573" i="4"/>
  <c r="G574" i="4"/>
  <c r="H574" i="4"/>
  <c r="K574" i="4"/>
  <c r="L574" i="4"/>
  <c r="M574" i="4"/>
  <c r="P574" i="4"/>
  <c r="G1239" i="4"/>
  <c r="H1239" i="4"/>
  <c r="K1239" i="4"/>
  <c r="L1239" i="4"/>
  <c r="M1239" i="4"/>
  <c r="P1239" i="4"/>
  <c r="G1576" i="4"/>
  <c r="H1576" i="4"/>
  <c r="K1576" i="4"/>
  <c r="L1576" i="4"/>
  <c r="M1576" i="4"/>
  <c r="P1576" i="4"/>
  <c r="G1575" i="4"/>
  <c r="H1575" i="4"/>
  <c r="K1575" i="4"/>
  <c r="L1575" i="4"/>
  <c r="M1575" i="4"/>
  <c r="P1575" i="4"/>
  <c r="G1577" i="4"/>
  <c r="H1577" i="4"/>
  <c r="K1577" i="4"/>
  <c r="L1577" i="4"/>
  <c r="M1577" i="4"/>
  <c r="P1577" i="4"/>
  <c r="G1088" i="4"/>
  <c r="H1088" i="4"/>
  <c r="K1088" i="4"/>
  <c r="L1088" i="4"/>
  <c r="M1088" i="4"/>
  <c r="P1088" i="4"/>
  <c r="G1089" i="4"/>
  <c r="H1089" i="4"/>
  <c r="K1089" i="4"/>
  <c r="L1089" i="4"/>
  <c r="M1089" i="4"/>
  <c r="P1089" i="4"/>
  <c r="G1091" i="4"/>
  <c r="H1091" i="4"/>
  <c r="K1091" i="4"/>
  <c r="L1091" i="4"/>
  <c r="M1091" i="4"/>
  <c r="P1091" i="4"/>
  <c r="G1117" i="4"/>
  <c r="H1117" i="4"/>
  <c r="K1117" i="4"/>
  <c r="L1117" i="4"/>
  <c r="M1117" i="4"/>
  <c r="P1117" i="4"/>
  <c r="G1118" i="4"/>
  <c r="H1118" i="4"/>
  <c r="K1118" i="4"/>
  <c r="L1118" i="4"/>
  <c r="M1118" i="4"/>
  <c r="P1118" i="4"/>
  <c r="G1121" i="4"/>
  <c r="H1121" i="4"/>
  <c r="K1121" i="4"/>
  <c r="L1121" i="4"/>
  <c r="M1121" i="4"/>
  <c r="P1121" i="4"/>
  <c r="G1122" i="4"/>
  <c r="H1122" i="4"/>
  <c r="K1122" i="4"/>
  <c r="L1122" i="4"/>
  <c r="M1122" i="4"/>
  <c r="P1122" i="4"/>
  <c r="G1125" i="4"/>
  <c r="H1125" i="4"/>
  <c r="K1125" i="4"/>
  <c r="L1125" i="4"/>
  <c r="M1125" i="4"/>
  <c r="P1125" i="4"/>
  <c r="G1235" i="4"/>
  <c r="H1235" i="4"/>
  <c r="K1235" i="4"/>
  <c r="L1235" i="4"/>
  <c r="M1235" i="4"/>
  <c r="P1235" i="4"/>
  <c r="G1233" i="4"/>
  <c r="H1233" i="4"/>
  <c r="K1233" i="4"/>
  <c r="L1233" i="4"/>
  <c r="M1233" i="4"/>
  <c r="P1233" i="4"/>
  <c r="G1168" i="4"/>
  <c r="H1168" i="4"/>
  <c r="K1168" i="4"/>
  <c r="L1168" i="4"/>
  <c r="M1168" i="4"/>
  <c r="P1168" i="4"/>
  <c r="G1169" i="4"/>
  <c r="H1169" i="4"/>
  <c r="K1169" i="4"/>
  <c r="L1169" i="4"/>
  <c r="M1169" i="4"/>
  <c r="P1169" i="4"/>
  <c r="G1251" i="4"/>
  <c r="H1251" i="4"/>
  <c r="K1251" i="4"/>
  <c r="L1251" i="4"/>
  <c r="M1251" i="4"/>
  <c r="P1251" i="4"/>
  <c r="G1242" i="4"/>
  <c r="H1242" i="4"/>
  <c r="K1242" i="4"/>
  <c r="L1242" i="4"/>
  <c r="M1242" i="4"/>
  <c r="P1242" i="4"/>
  <c r="G1296" i="4"/>
  <c r="H1296" i="4"/>
  <c r="K1296" i="4"/>
  <c r="L1296" i="4"/>
  <c r="M1296" i="4"/>
  <c r="P1296" i="4"/>
  <c r="G1297" i="4"/>
  <c r="H1297" i="4"/>
  <c r="K1297" i="4"/>
  <c r="L1297" i="4"/>
  <c r="M1297" i="4"/>
  <c r="P1297" i="4"/>
  <c r="G1384" i="4"/>
  <c r="H1384" i="4"/>
  <c r="K1384" i="4"/>
  <c r="L1384" i="4"/>
  <c r="M1384" i="4"/>
  <c r="P1384" i="4"/>
  <c r="G1383" i="4"/>
  <c r="H1383" i="4"/>
  <c r="K1383" i="4"/>
  <c r="L1383" i="4"/>
  <c r="M1383" i="4"/>
  <c r="P1383" i="4"/>
  <c r="G1385" i="4"/>
  <c r="H1385" i="4"/>
  <c r="K1385" i="4"/>
  <c r="L1385" i="4"/>
  <c r="M1385" i="4"/>
  <c r="P1385" i="4"/>
  <c r="G1372" i="4"/>
  <c r="H1372" i="4"/>
  <c r="K1372" i="4"/>
  <c r="L1372" i="4"/>
  <c r="M1372" i="4"/>
  <c r="P1372" i="4"/>
  <c r="G1386" i="4"/>
  <c r="H1386" i="4"/>
  <c r="K1386" i="4"/>
  <c r="L1386" i="4"/>
  <c r="M1386" i="4"/>
  <c r="P1386" i="4"/>
  <c r="G1466" i="4"/>
  <c r="H1466" i="4"/>
  <c r="K1466" i="4"/>
  <c r="L1466" i="4"/>
  <c r="M1466" i="4"/>
  <c r="P1466" i="4"/>
  <c r="G1467" i="4"/>
  <c r="H1467" i="4"/>
  <c r="K1467" i="4"/>
  <c r="L1467" i="4"/>
  <c r="M1467" i="4"/>
  <c r="P1467" i="4"/>
  <c r="G1468" i="4"/>
  <c r="H1468" i="4"/>
  <c r="K1468" i="4"/>
  <c r="L1468" i="4"/>
  <c r="M1468" i="4"/>
  <c r="P1468" i="4"/>
  <c r="G1469" i="4"/>
  <c r="H1469" i="4"/>
  <c r="K1469" i="4"/>
  <c r="L1469" i="4"/>
  <c r="M1469" i="4"/>
  <c r="P1469" i="4"/>
  <c r="G1547" i="4"/>
  <c r="H1547" i="4"/>
  <c r="K1547" i="4"/>
  <c r="L1547" i="4"/>
  <c r="M1547" i="4"/>
  <c r="P1547" i="4"/>
  <c r="G1578" i="4"/>
  <c r="H1578" i="4"/>
  <c r="K1578" i="4"/>
  <c r="L1578" i="4"/>
  <c r="M1578" i="4"/>
  <c r="P1578" i="4"/>
  <c r="G1579" i="4"/>
  <c r="H1579" i="4"/>
  <c r="K1579" i="4"/>
  <c r="L1579" i="4"/>
  <c r="M1579" i="4"/>
  <c r="P1579" i="4"/>
  <c r="G1580" i="4"/>
  <c r="H1580" i="4"/>
  <c r="K1580" i="4"/>
  <c r="L1580" i="4"/>
  <c r="M1580" i="4"/>
  <c r="P1580" i="4"/>
  <c r="G1617" i="4"/>
  <c r="H1617" i="4"/>
  <c r="K1617" i="4"/>
  <c r="L1617" i="4"/>
  <c r="M1617" i="4"/>
  <c r="P1617" i="4"/>
  <c r="G1618" i="4"/>
  <c r="H1618" i="4"/>
  <c r="K1618" i="4"/>
  <c r="L1618" i="4"/>
  <c r="M1618" i="4"/>
  <c r="P1618" i="4"/>
  <c r="G1734" i="4"/>
  <c r="H1734" i="4"/>
  <c r="K1734" i="4"/>
  <c r="L1734" i="4"/>
  <c r="M1734" i="4"/>
  <c r="P1734" i="4"/>
  <c r="G1735" i="4"/>
  <c r="H1735" i="4"/>
  <c r="K1735" i="4"/>
  <c r="L1735" i="4"/>
  <c r="M1735" i="4"/>
  <c r="P1735" i="4"/>
  <c r="G1857" i="4"/>
  <c r="H1857" i="4"/>
  <c r="K1857" i="4"/>
  <c r="L1857" i="4"/>
  <c r="M1857" i="4"/>
  <c r="P1857" i="4"/>
  <c r="G1858" i="4"/>
  <c r="H1858" i="4"/>
  <c r="K1858" i="4"/>
  <c r="L1858" i="4"/>
  <c r="M1858" i="4"/>
  <c r="P1858" i="4"/>
  <c r="G1921" i="4"/>
  <c r="H1921" i="4"/>
  <c r="K1921" i="4"/>
  <c r="L1921" i="4"/>
  <c r="M1921" i="4"/>
  <c r="P1921" i="4"/>
  <c r="G2038" i="4"/>
  <c r="H2038" i="4"/>
  <c r="K2038" i="4"/>
  <c r="L2038" i="4"/>
  <c r="M2038" i="4"/>
  <c r="P2038" i="4"/>
  <c r="G2046" i="4"/>
  <c r="H2046" i="4"/>
  <c r="K2046" i="4"/>
  <c r="L2046" i="4"/>
  <c r="M2046" i="4"/>
  <c r="P2046" i="4"/>
  <c r="G2047" i="4"/>
  <c r="H2047" i="4"/>
  <c r="K2047" i="4"/>
  <c r="L2047" i="4"/>
  <c r="M2047" i="4"/>
  <c r="P2047" i="4"/>
  <c r="G2048" i="4"/>
  <c r="H2048" i="4"/>
  <c r="K2048" i="4"/>
  <c r="L2048" i="4"/>
  <c r="M2048" i="4"/>
  <c r="P2048" i="4"/>
  <c r="G2052" i="4"/>
  <c r="H2052" i="4"/>
  <c r="K2052" i="4"/>
  <c r="L2052" i="4"/>
  <c r="M2052" i="4"/>
  <c r="P2052" i="4"/>
  <c r="G2053" i="4"/>
  <c r="H2053" i="4"/>
  <c r="K2053" i="4"/>
  <c r="L2053" i="4"/>
  <c r="M2053" i="4"/>
  <c r="P2053" i="4"/>
  <c r="G2069" i="4"/>
  <c r="H2069" i="4"/>
  <c r="K2069" i="4"/>
  <c r="L2069" i="4"/>
  <c r="M2069" i="4"/>
  <c r="P2069" i="4"/>
  <c r="G2070" i="4"/>
  <c r="H2070" i="4"/>
  <c r="K2070" i="4"/>
  <c r="L2070" i="4"/>
  <c r="M2070" i="4"/>
  <c r="P2070" i="4"/>
  <c r="G2121" i="4"/>
  <c r="H2121" i="4"/>
  <c r="K2121" i="4"/>
  <c r="L2121" i="4"/>
  <c r="M2121" i="4"/>
  <c r="P2121" i="4"/>
  <c r="G2125" i="4"/>
  <c r="H2125" i="4"/>
  <c r="K2125" i="4"/>
  <c r="L2125" i="4"/>
  <c r="M2125" i="4"/>
  <c r="P2125" i="4"/>
  <c r="G2126" i="4"/>
  <c r="H2126" i="4"/>
  <c r="K2126" i="4"/>
  <c r="L2126" i="4"/>
  <c r="M2126" i="4"/>
  <c r="P2126" i="4"/>
  <c r="G2127" i="4"/>
  <c r="H2127" i="4"/>
  <c r="K2127" i="4"/>
  <c r="L2127" i="4"/>
  <c r="M2127" i="4"/>
  <c r="P2127" i="4"/>
  <c r="G2133" i="4"/>
  <c r="H2133" i="4"/>
  <c r="K2133" i="4"/>
  <c r="L2133" i="4"/>
  <c r="M2133" i="4"/>
  <c r="P2133" i="4"/>
  <c r="G2134" i="4"/>
  <c r="H2134" i="4"/>
  <c r="K2134" i="4"/>
  <c r="L2134" i="4"/>
  <c r="M2134" i="4"/>
  <c r="P2134" i="4"/>
  <c r="G2135" i="4"/>
  <c r="H2135" i="4"/>
  <c r="K2135" i="4"/>
  <c r="L2135" i="4"/>
  <c r="M2135" i="4"/>
  <c r="P2135" i="4"/>
  <c r="G2310" i="4"/>
  <c r="H2310" i="4"/>
  <c r="K2310" i="4"/>
  <c r="L2310" i="4"/>
  <c r="M2310" i="4"/>
  <c r="P2310" i="4"/>
  <c r="G2308" i="4"/>
  <c r="H2308" i="4"/>
  <c r="K2308" i="4"/>
  <c r="L2308" i="4"/>
  <c r="M2308" i="4"/>
  <c r="P2308" i="4"/>
  <c r="G2362" i="4"/>
  <c r="H2362" i="4"/>
  <c r="K2362" i="4"/>
  <c r="L2362" i="4"/>
  <c r="M2362" i="4"/>
  <c r="P2362" i="4"/>
  <c r="G2309" i="4"/>
  <c r="H2309" i="4"/>
  <c r="K2309" i="4"/>
  <c r="L2309" i="4"/>
  <c r="M2309" i="4"/>
  <c r="P2309" i="4"/>
  <c r="G2534" i="4"/>
  <c r="H2534" i="4"/>
  <c r="K2534" i="4"/>
  <c r="L2534" i="4"/>
  <c r="M2534" i="4"/>
  <c r="P2534" i="4"/>
  <c r="G2535" i="4"/>
  <c r="H2535" i="4"/>
  <c r="K2535" i="4"/>
  <c r="L2535" i="4"/>
  <c r="M2535" i="4"/>
  <c r="P2535" i="4"/>
  <c r="G2554" i="4"/>
  <c r="H2554" i="4"/>
  <c r="K2554" i="4"/>
  <c r="L2554" i="4"/>
  <c r="M2554" i="4"/>
  <c r="P2554" i="4"/>
  <c r="G575" i="4"/>
  <c r="H575" i="4"/>
  <c r="K575" i="4"/>
  <c r="L575" i="4"/>
  <c r="M575" i="4"/>
  <c r="P575" i="4"/>
  <c r="G576" i="4"/>
  <c r="H576" i="4"/>
  <c r="K576" i="4"/>
  <c r="L576" i="4"/>
  <c r="M576" i="4"/>
  <c r="P576" i="4"/>
  <c r="G963" i="4"/>
  <c r="H963" i="4"/>
  <c r="K963" i="4"/>
  <c r="L963" i="4"/>
  <c r="M963" i="4"/>
  <c r="P963" i="4"/>
  <c r="G964" i="4"/>
  <c r="H964" i="4"/>
  <c r="K964" i="4"/>
  <c r="L964" i="4"/>
  <c r="M964" i="4"/>
  <c r="P964" i="4"/>
  <c r="G965" i="4"/>
  <c r="H965" i="4"/>
  <c r="K965" i="4"/>
  <c r="L965" i="4"/>
  <c r="M965" i="4"/>
  <c r="P965" i="4"/>
  <c r="G959" i="4"/>
  <c r="H959" i="4"/>
  <c r="K959" i="4"/>
  <c r="L959" i="4"/>
  <c r="M959" i="4"/>
  <c r="P959" i="4"/>
  <c r="G578" i="4"/>
  <c r="H578" i="4"/>
  <c r="K578" i="4"/>
  <c r="L578" i="4"/>
  <c r="M578" i="4"/>
  <c r="P578" i="4"/>
  <c r="G579" i="4"/>
  <c r="H579" i="4"/>
  <c r="K579" i="4"/>
  <c r="L579" i="4"/>
  <c r="M579" i="4"/>
  <c r="P579" i="4"/>
  <c r="G697" i="4"/>
  <c r="H697" i="4"/>
  <c r="K697" i="4"/>
  <c r="L697" i="4"/>
  <c r="M697" i="4"/>
  <c r="P697" i="4"/>
  <c r="G955" i="4"/>
  <c r="H955" i="4"/>
  <c r="K955" i="4"/>
  <c r="L955" i="4"/>
  <c r="M955" i="4"/>
  <c r="P955" i="4"/>
  <c r="G956" i="4"/>
  <c r="H956" i="4"/>
  <c r="K956" i="4"/>
  <c r="L956" i="4"/>
  <c r="M956" i="4"/>
  <c r="P956" i="4"/>
  <c r="G958" i="4"/>
  <c r="H958" i="4"/>
  <c r="K958" i="4"/>
  <c r="L958" i="4"/>
  <c r="M958" i="4"/>
  <c r="P958" i="4"/>
  <c r="G957" i="4"/>
  <c r="H957" i="4"/>
  <c r="K957" i="4"/>
  <c r="L957" i="4"/>
  <c r="M957" i="4"/>
  <c r="P957" i="4"/>
  <c r="G983" i="4"/>
  <c r="H983" i="4"/>
  <c r="K983" i="4"/>
  <c r="L983" i="4"/>
  <c r="M983" i="4"/>
  <c r="P983" i="4"/>
  <c r="G984" i="4"/>
  <c r="H984" i="4"/>
  <c r="K984" i="4"/>
  <c r="L984" i="4"/>
  <c r="M984" i="4"/>
  <c r="P984" i="4"/>
  <c r="G977" i="4"/>
  <c r="H977" i="4"/>
  <c r="K977" i="4"/>
  <c r="L977" i="4"/>
  <c r="M977" i="4"/>
  <c r="P977" i="4"/>
  <c r="G978" i="4"/>
  <c r="H978" i="4"/>
  <c r="K978" i="4"/>
  <c r="L978" i="4"/>
  <c r="M978" i="4"/>
  <c r="P978" i="4"/>
  <c r="G1152" i="4"/>
  <c r="H1152" i="4"/>
  <c r="K1152" i="4"/>
  <c r="L1152" i="4"/>
  <c r="M1152" i="4"/>
  <c r="P1152" i="4"/>
  <c r="G1253" i="4"/>
  <c r="H1253" i="4"/>
  <c r="K1253" i="4"/>
  <c r="L1253" i="4"/>
  <c r="M1253" i="4"/>
  <c r="P1253" i="4"/>
  <c r="G1254" i="4"/>
  <c r="H1254" i="4"/>
  <c r="K1254" i="4"/>
  <c r="L1254" i="4"/>
  <c r="M1254" i="4"/>
  <c r="P1254" i="4"/>
  <c r="G974" i="4"/>
  <c r="H974" i="4"/>
  <c r="K974" i="4"/>
  <c r="L974" i="4"/>
  <c r="M974" i="4"/>
  <c r="P974" i="4"/>
  <c r="G1162" i="4"/>
  <c r="H1162" i="4"/>
  <c r="K1162" i="4"/>
  <c r="L1162" i="4"/>
  <c r="M1162" i="4"/>
  <c r="P1162" i="4"/>
  <c r="G1163" i="4"/>
  <c r="H1163" i="4"/>
  <c r="K1163" i="4"/>
  <c r="L1163" i="4"/>
  <c r="M1163" i="4"/>
  <c r="P1163" i="4"/>
  <c r="G1388" i="4"/>
  <c r="H1388" i="4"/>
  <c r="K1388" i="4"/>
  <c r="L1388" i="4"/>
  <c r="M1388" i="4"/>
  <c r="P1388" i="4"/>
  <c r="G1389" i="4"/>
  <c r="H1389" i="4"/>
  <c r="K1389" i="4"/>
  <c r="L1389" i="4"/>
  <c r="M1389" i="4"/>
  <c r="P1389" i="4"/>
  <c r="G1387" i="4"/>
  <c r="H1387" i="4"/>
  <c r="K1387" i="4"/>
  <c r="L1387" i="4"/>
  <c r="M1387" i="4"/>
  <c r="P1387" i="4"/>
  <c r="G1470" i="4"/>
  <c r="H1470" i="4"/>
  <c r="K1470" i="4"/>
  <c r="L1470" i="4"/>
  <c r="M1470" i="4"/>
  <c r="P1470" i="4"/>
  <c r="G1583" i="4"/>
  <c r="H1583" i="4"/>
  <c r="K1583" i="4"/>
  <c r="L1583" i="4"/>
  <c r="M1583" i="4"/>
  <c r="P1583" i="4"/>
  <c r="G1584" i="4"/>
  <c r="H1584" i="4"/>
  <c r="K1584" i="4"/>
  <c r="L1584" i="4"/>
  <c r="M1584" i="4"/>
  <c r="P1584" i="4"/>
  <c r="G1634" i="4"/>
  <c r="H1634" i="4"/>
  <c r="K1634" i="4"/>
  <c r="L1634" i="4"/>
  <c r="M1634" i="4"/>
  <c r="P1634" i="4"/>
  <c r="G1633" i="4"/>
  <c r="H1633" i="4"/>
  <c r="K1633" i="4"/>
  <c r="L1633" i="4"/>
  <c r="M1633" i="4"/>
  <c r="P1633" i="4"/>
  <c r="G1632" i="4"/>
  <c r="H1632" i="4"/>
  <c r="K1632" i="4"/>
  <c r="L1632" i="4"/>
  <c r="M1632" i="4"/>
  <c r="P1632" i="4"/>
  <c r="G1736" i="4"/>
  <c r="H1736" i="4"/>
  <c r="K1736" i="4"/>
  <c r="L1736" i="4"/>
  <c r="M1736" i="4"/>
  <c r="P1736" i="4"/>
  <c r="G1745" i="4"/>
  <c r="H1745" i="4"/>
  <c r="K1745" i="4"/>
  <c r="L1745" i="4"/>
  <c r="M1745" i="4"/>
  <c r="P1745" i="4"/>
  <c r="G1746" i="4"/>
  <c r="H1746" i="4"/>
  <c r="K1746" i="4"/>
  <c r="L1746" i="4"/>
  <c r="M1746" i="4"/>
  <c r="P1746" i="4"/>
  <c r="G1747" i="4"/>
  <c r="H1747" i="4"/>
  <c r="K1747" i="4"/>
  <c r="L1747" i="4"/>
  <c r="M1747" i="4"/>
  <c r="P1747" i="4"/>
  <c r="G1904" i="4"/>
  <c r="H1904" i="4"/>
  <c r="K1904" i="4"/>
  <c r="L1904" i="4"/>
  <c r="M1904" i="4"/>
  <c r="P1904" i="4"/>
  <c r="G2049" i="4"/>
  <c r="H2049" i="4"/>
  <c r="K2049" i="4"/>
  <c r="L2049" i="4"/>
  <c r="M2049" i="4"/>
  <c r="P2049" i="4"/>
  <c r="G2124" i="4"/>
  <c r="H2124" i="4"/>
  <c r="K2124" i="4"/>
  <c r="L2124" i="4"/>
  <c r="M2124" i="4"/>
  <c r="P2124" i="4"/>
  <c r="G2291" i="4"/>
  <c r="H2291" i="4"/>
  <c r="K2291" i="4"/>
  <c r="L2291" i="4"/>
  <c r="M2291" i="4"/>
  <c r="P2291" i="4"/>
  <c r="G2289" i="4"/>
  <c r="H2289" i="4"/>
  <c r="K2289" i="4"/>
  <c r="L2289" i="4"/>
  <c r="M2289" i="4"/>
  <c r="P2289" i="4"/>
  <c r="G2290" i="4"/>
  <c r="H2290" i="4"/>
  <c r="K2290" i="4"/>
  <c r="L2290" i="4"/>
  <c r="M2290" i="4"/>
  <c r="P2290" i="4"/>
  <c r="G2295" i="4"/>
  <c r="H2295" i="4"/>
  <c r="K2295" i="4"/>
  <c r="L2295" i="4"/>
  <c r="M2295" i="4"/>
  <c r="P2295" i="4"/>
  <c r="G2296" i="4"/>
  <c r="H2296" i="4"/>
  <c r="K2296" i="4"/>
  <c r="L2296" i="4"/>
  <c r="M2296" i="4"/>
  <c r="P2296" i="4"/>
  <c r="G2537" i="4"/>
  <c r="H2537" i="4"/>
  <c r="K2537" i="4"/>
  <c r="L2537" i="4"/>
  <c r="M2537" i="4"/>
  <c r="P2537" i="4"/>
  <c r="G2538" i="4"/>
  <c r="H2538" i="4"/>
  <c r="K2538" i="4"/>
  <c r="L2538" i="4"/>
  <c r="M2538" i="4"/>
  <c r="P2538" i="4"/>
  <c r="G1059" i="4"/>
  <c r="H1059" i="4"/>
  <c r="K1059" i="4"/>
  <c r="L1059" i="4"/>
  <c r="M1059" i="4"/>
  <c r="P1059" i="4"/>
  <c r="G1060" i="4"/>
  <c r="H1060" i="4"/>
  <c r="K1060" i="4"/>
  <c r="L1060" i="4"/>
  <c r="M1060" i="4"/>
  <c r="P1060" i="4"/>
  <c r="G1908" i="4"/>
  <c r="H1908" i="4"/>
  <c r="K1908" i="4"/>
  <c r="L1908" i="4"/>
  <c r="M1908" i="4"/>
  <c r="P1908" i="4"/>
  <c r="G1909" i="4"/>
  <c r="H1909" i="4"/>
  <c r="K1909" i="4"/>
  <c r="L1909" i="4"/>
  <c r="M1909" i="4"/>
  <c r="P1909" i="4"/>
  <c r="G1910" i="4"/>
  <c r="H1910" i="4"/>
  <c r="K1910" i="4"/>
  <c r="L1910" i="4"/>
  <c r="M1910" i="4"/>
  <c r="P1910" i="4"/>
  <c r="G1066" i="4"/>
  <c r="H1066" i="4"/>
  <c r="K1066" i="4"/>
  <c r="L1066" i="4"/>
  <c r="M1066" i="4"/>
  <c r="P1066" i="4"/>
  <c r="G3351" i="4"/>
  <c r="H3351" i="4"/>
  <c r="K3351" i="4"/>
  <c r="L3351" i="4"/>
  <c r="M3351" i="4"/>
  <c r="P3351" i="4"/>
  <c r="G1067" i="4"/>
  <c r="H1067" i="4"/>
  <c r="K1067" i="4"/>
  <c r="L1067" i="4"/>
  <c r="M1067" i="4"/>
  <c r="P1067" i="4"/>
  <c r="G3352" i="4"/>
  <c r="H3352" i="4"/>
  <c r="K3352" i="4"/>
  <c r="L3352" i="4"/>
  <c r="M3352" i="4"/>
  <c r="P3352" i="4"/>
  <c r="G1058" i="4"/>
  <c r="H1058" i="4"/>
  <c r="K1058" i="4"/>
  <c r="L1058" i="4"/>
  <c r="M1058" i="4"/>
  <c r="P1058" i="4"/>
  <c r="G581" i="4"/>
  <c r="H581" i="4"/>
  <c r="K581" i="4"/>
  <c r="L581" i="4"/>
  <c r="M581" i="4"/>
  <c r="P581" i="4"/>
  <c r="G582" i="4"/>
  <c r="H582" i="4"/>
  <c r="K582" i="4"/>
  <c r="L582" i="4"/>
  <c r="M582" i="4"/>
  <c r="P582" i="4"/>
  <c r="G583" i="4"/>
  <c r="H583" i="4"/>
  <c r="K583" i="4"/>
  <c r="L583" i="4"/>
  <c r="M583" i="4"/>
  <c r="P583" i="4"/>
  <c r="G3338" i="4"/>
  <c r="H3338" i="4"/>
  <c r="K3338" i="4"/>
  <c r="L3338" i="4"/>
  <c r="M3338" i="4"/>
  <c r="P3338" i="4"/>
  <c r="G584" i="4"/>
  <c r="H584" i="4"/>
  <c r="K584" i="4"/>
  <c r="L584" i="4"/>
  <c r="M584" i="4"/>
  <c r="P584" i="4"/>
  <c r="G585" i="4"/>
  <c r="H585" i="4"/>
  <c r="K585" i="4"/>
  <c r="L585" i="4"/>
  <c r="M585" i="4"/>
  <c r="P585" i="4"/>
  <c r="G586" i="4"/>
  <c r="H586" i="4"/>
  <c r="K586" i="4"/>
  <c r="L586" i="4"/>
  <c r="M586" i="4"/>
  <c r="P586" i="4"/>
  <c r="G587" i="4"/>
  <c r="H587" i="4"/>
  <c r="K587" i="4"/>
  <c r="L587" i="4"/>
  <c r="M587" i="4"/>
  <c r="P587" i="4"/>
  <c r="G588" i="4"/>
  <c r="H588" i="4"/>
  <c r="K588" i="4"/>
  <c r="L588" i="4"/>
  <c r="M588" i="4"/>
  <c r="P588" i="4"/>
  <c r="G1330" i="4"/>
  <c r="H1330" i="4"/>
  <c r="K1330" i="4"/>
  <c r="L1330" i="4"/>
  <c r="M1330" i="4"/>
  <c r="P1330" i="4"/>
  <c r="G1331" i="4"/>
  <c r="H1331" i="4"/>
  <c r="K1331" i="4"/>
  <c r="L1331" i="4"/>
  <c r="M1331" i="4"/>
  <c r="P1331" i="4"/>
  <c r="G1332" i="4"/>
  <c r="H1332" i="4"/>
  <c r="K1332" i="4"/>
  <c r="L1332" i="4"/>
  <c r="M1332" i="4"/>
  <c r="P1332" i="4"/>
  <c r="G1327" i="4"/>
  <c r="H1327" i="4"/>
  <c r="K1327" i="4"/>
  <c r="L1327" i="4"/>
  <c r="M1327" i="4"/>
  <c r="P1327" i="4"/>
  <c r="G1328" i="4"/>
  <c r="H1328" i="4"/>
  <c r="K1328" i="4"/>
  <c r="L1328" i="4"/>
  <c r="M1328" i="4"/>
  <c r="P1328" i="4"/>
  <c r="G1329" i="4"/>
  <c r="H1329" i="4"/>
  <c r="K1329" i="4"/>
  <c r="L1329" i="4"/>
  <c r="M1329" i="4"/>
  <c r="P1329" i="4"/>
  <c r="G1324" i="4"/>
  <c r="H1324" i="4"/>
  <c r="K1324" i="4"/>
  <c r="L1324" i="4"/>
  <c r="M1324" i="4"/>
  <c r="P1324" i="4"/>
  <c r="G1325" i="4"/>
  <c r="H1325" i="4"/>
  <c r="K1325" i="4"/>
  <c r="L1325" i="4"/>
  <c r="M1325" i="4"/>
  <c r="P1325" i="4"/>
  <c r="G1326" i="4"/>
  <c r="H1326" i="4"/>
  <c r="K1326" i="4"/>
  <c r="L1326" i="4"/>
  <c r="M1326" i="4"/>
  <c r="P1326" i="4"/>
  <c r="G1313" i="4"/>
  <c r="H1313" i="4"/>
  <c r="K1313" i="4"/>
  <c r="L1313" i="4"/>
  <c r="M1313" i="4"/>
  <c r="P1313" i="4"/>
  <c r="G1589" i="4"/>
  <c r="H1589" i="4"/>
  <c r="K1589" i="4"/>
  <c r="L1589" i="4"/>
  <c r="M1589" i="4"/>
  <c r="P1589" i="4"/>
  <c r="G1590" i="4"/>
  <c r="H1590" i="4"/>
  <c r="K1590" i="4"/>
  <c r="L1590" i="4"/>
  <c r="M1590" i="4"/>
  <c r="P1590" i="4"/>
  <c r="G1126" i="4"/>
  <c r="H1126" i="4"/>
  <c r="K1126" i="4"/>
  <c r="L1126" i="4"/>
  <c r="M1126" i="4"/>
  <c r="P1126" i="4"/>
  <c r="G1127" i="4"/>
  <c r="H1127" i="4"/>
  <c r="K1127" i="4"/>
  <c r="L1127" i="4"/>
  <c r="M1127" i="4"/>
  <c r="P1127" i="4"/>
  <c r="G1128" i="4"/>
  <c r="H1128" i="4"/>
  <c r="K1128" i="4"/>
  <c r="L1128" i="4"/>
  <c r="M1128" i="4"/>
  <c r="P1128" i="4"/>
  <c r="G1390" i="4"/>
  <c r="H1390" i="4"/>
  <c r="K1390" i="4"/>
  <c r="L1390" i="4"/>
  <c r="M1390" i="4"/>
  <c r="P1390" i="4"/>
  <c r="G1426" i="4"/>
  <c r="H1426" i="4"/>
  <c r="K1426" i="4"/>
  <c r="L1426" i="4"/>
  <c r="M1426" i="4"/>
  <c r="P1426" i="4"/>
  <c r="G1485" i="4"/>
  <c r="H1485" i="4"/>
  <c r="K1485" i="4"/>
  <c r="L1485" i="4"/>
  <c r="M1485" i="4"/>
  <c r="P1485" i="4"/>
  <c r="G1730" i="4"/>
  <c r="H1730" i="4"/>
  <c r="K1730" i="4"/>
  <c r="L1730" i="4"/>
  <c r="M1730" i="4"/>
  <c r="P1730" i="4"/>
  <c r="G1731" i="4"/>
  <c r="H1731" i="4"/>
  <c r="K1731" i="4"/>
  <c r="L1731" i="4"/>
  <c r="M1731" i="4"/>
  <c r="P1731" i="4"/>
  <c r="G1729" i="4"/>
  <c r="H1729" i="4"/>
  <c r="K1729" i="4"/>
  <c r="L1729" i="4"/>
  <c r="M1729" i="4"/>
  <c r="P1729" i="4"/>
  <c r="G2054" i="4"/>
  <c r="H2054" i="4"/>
  <c r="K2054" i="4"/>
  <c r="L2054" i="4"/>
  <c r="M2054" i="4"/>
  <c r="P2054" i="4"/>
  <c r="G2128" i="4"/>
  <c r="H2128" i="4"/>
  <c r="K2128" i="4"/>
  <c r="L2128" i="4"/>
  <c r="M2128" i="4"/>
  <c r="P2128" i="4"/>
  <c r="G2223" i="4"/>
  <c r="P2223" i="4"/>
  <c r="G2365" i="4"/>
  <c r="H2365" i="4"/>
  <c r="K2365" i="4"/>
  <c r="L2365" i="4"/>
  <c r="M2365" i="4"/>
  <c r="P2365" i="4"/>
  <c r="G2366" i="4"/>
  <c r="H2366" i="4"/>
  <c r="K2366" i="4"/>
  <c r="L2366" i="4"/>
  <c r="M2366" i="4"/>
  <c r="P2366" i="4"/>
  <c r="G2367" i="4"/>
  <c r="H2367" i="4"/>
  <c r="K2367" i="4"/>
  <c r="L2367" i="4"/>
  <c r="M2367" i="4"/>
  <c r="P2367" i="4"/>
  <c r="G2540" i="4"/>
  <c r="H2540" i="4"/>
  <c r="K2540" i="4"/>
  <c r="L2540" i="4"/>
  <c r="M2540" i="4"/>
  <c r="P2540" i="4"/>
  <c r="G2714" i="4"/>
  <c r="H2714" i="4"/>
  <c r="K2714" i="4"/>
  <c r="L2714" i="4"/>
  <c r="M2714" i="4"/>
  <c r="P2714" i="4"/>
  <c r="G1068" i="4"/>
  <c r="H1068" i="4"/>
  <c r="K1068" i="4"/>
  <c r="L1068" i="4"/>
  <c r="M1068" i="4"/>
  <c r="P1068" i="4"/>
  <c r="G1069" i="4"/>
  <c r="H1069" i="4"/>
  <c r="K1069" i="4"/>
  <c r="L1069" i="4"/>
  <c r="M1069" i="4"/>
  <c r="P1069" i="4"/>
  <c r="G1070" i="4"/>
  <c r="H1070" i="4"/>
  <c r="K1070" i="4"/>
  <c r="L1070" i="4"/>
  <c r="M1070" i="4"/>
  <c r="P1070" i="4"/>
  <c r="G1071" i="4"/>
  <c r="H1071" i="4"/>
  <c r="K1071" i="4"/>
  <c r="L1071" i="4"/>
  <c r="M1071" i="4"/>
  <c r="P1071" i="4"/>
  <c r="G589" i="4"/>
  <c r="H589" i="4"/>
  <c r="K589" i="4"/>
  <c r="L589" i="4"/>
  <c r="M589" i="4"/>
  <c r="P589" i="4"/>
  <c r="G1800" i="4"/>
  <c r="H1800" i="4"/>
  <c r="K1800" i="4"/>
  <c r="L1800" i="4"/>
  <c r="M1800" i="4"/>
  <c r="P1800" i="4"/>
  <c r="G592" i="4"/>
  <c r="H592" i="4"/>
  <c r="K592" i="4"/>
  <c r="L592" i="4"/>
  <c r="M592" i="4"/>
  <c r="P592" i="4"/>
  <c r="G593" i="4"/>
  <c r="H593" i="4"/>
  <c r="K593" i="4"/>
  <c r="L593" i="4"/>
  <c r="M593" i="4"/>
  <c r="P593" i="4"/>
  <c r="G590" i="4"/>
  <c r="H590" i="4"/>
  <c r="K590" i="4"/>
  <c r="L590" i="4"/>
  <c r="M590" i="4"/>
  <c r="P590" i="4"/>
  <c r="G591" i="4"/>
  <c r="H591" i="4"/>
  <c r="K591" i="4"/>
  <c r="L591" i="4"/>
  <c r="M591" i="4"/>
  <c r="P591" i="4"/>
  <c r="G1314" i="4"/>
  <c r="H1314" i="4"/>
  <c r="K1314" i="4"/>
  <c r="L1314" i="4"/>
  <c r="M1314" i="4"/>
  <c r="P1314" i="4"/>
  <c r="G1408" i="4"/>
  <c r="H1408" i="4"/>
  <c r="K1408" i="4"/>
  <c r="L1408" i="4"/>
  <c r="M1408" i="4"/>
  <c r="P1408" i="4"/>
  <c r="G1594" i="4"/>
  <c r="H1594" i="4"/>
  <c r="K1594" i="4"/>
  <c r="L1594" i="4"/>
  <c r="M1594" i="4"/>
  <c r="P1594" i="4"/>
  <c r="G1593" i="4"/>
  <c r="H1593" i="4"/>
  <c r="K1593" i="4"/>
  <c r="L1593" i="4"/>
  <c r="M1593" i="4"/>
  <c r="P1593" i="4"/>
  <c r="G1595" i="4"/>
  <c r="H1595" i="4"/>
  <c r="K1595" i="4"/>
  <c r="L1595" i="4"/>
  <c r="M1595" i="4"/>
  <c r="P1595" i="4"/>
  <c r="G1596" i="4"/>
  <c r="H1596" i="4"/>
  <c r="K1596" i="4"/>
  <c r="L1596" i="4"/>
  <c r="M1596" i="4"/>
  <c r="P1596" i="4"/>
  <c r="G594" i="4"/>
  <c r="H594" i="4"/>
  <c r="K594" i="4"/>
  <c r="L594" i="4"/>
  <c r="M594" i="4"/>
  <c r="P594" i="4"/>
  <c r="G1620" i="4"/>
  <c r="H1620" i="4"/>
  <c r="K1620" i="4"/>
  <c r="L1620" i="4"/>
  <c r="M1620" i="4"/>
  <c r="P1620" i="4"/>
  <c r="G1981" i="4"/>
  <c r="H1981" i="4"/>
  <c r="K1981" i="4"/>
  <c r="L1981" i="4"/>
  <c r="M1981" i="4"/>
  <c r="P1981" i="4"/>
  <c r="G1982" i="4"/>
  <c r="H1982" i="4"/>
  <c r="K1982" i="4"/>
  <c r="L1982" i="4"/>
  <c r="M1982" i="4"/>
  <c r="P1982" i="4"/>
  <c r="G2017" i="4"/>
  <c r="H2017" i="4"/>
  <c r="K2017" i="4"/>
  <c r="L2017" i="4"/>
  <c r="M2017" i="4"/>
  <c r="P2017" i="4"/>
  <c r="G2018" i="4"/>
  <c r="H2018" i="4"/>
  <c r="K2018" i="4"/>
  <c r="L2018" i="4"/>
  <c r="M2018" i="4"/>
  <c r="P2018" i="4"/>
  <c r="G2116" i="4"/>
  <c r="H2116" i="4"/>
  <c r="K2116" i="4"/>
  <c r="L2116" i="4"/>
  <c r="M2116" i="4"/>
  <c r="P2116" i="4"/>
  <c r="G2222" i="4"/>
  <c r="H2222" i="4"/>
  <c r="K2222" i="4"/>
  <c r="L2222" i="4"/>
  <c r="M2222" i="4"/>
  <c r="P2222" i="4"/>
  <c r="G2651" i="4"/>
  <c r="H2651" i="4"/>
  <c r="K2651" i="4"/>
  <c r="L2651" i="4"/>
  <c r="M2651" i="4"/>
  <c r="P2651" i="4"/>
  <c r="G2652" i="4"/>
  <c r="H2652" i="4"/>
  <c r="K2652" i="4"/>
  <c r="L2652" i="4"/>
  <c r="M2652" i="4"/>
  <c r="P2652" i="4"/>
  <c r="G1004" i="4"/>
  <c r="H1004" i="4"/>
  <c r="K1004" i="4"/>
  <c r="L1004" i="4"/>
  <c r="M1004" i="4"/>
  <c r="P1004" i="4"/>
  <c r="G1005" i="4"/>
  <c r="H1005" i="4"/>
  <c r="K1005" i="4"/>
  <c r="L1005" i="4"/>
  <c r="M1005" i="4"/>
  <c r="P1005" i="4"/>
  <c r="G1006" i="4"/>
  <c r="H1006" i="4"/>
  <c r="K1006" i="4"/>
  <c r="L1006" i="4"/>
  <c r="M1006" i="4"/>
  <c r="P1006" i="4"/>
  <c r="G1007" i="4"/>
  <c r="H1007" i="4"/>
  <c r="K1007" i="4"/>
  <c r="L1007" i="4"/>
  <c r="M1007" i="4"/>
  <c r="P1007" i="4"/>
  <c r="G595" i="4"/>
  <c r="H595" i="4"/>
  <c r="K595" i="4"/>
  <c r="L595" i="4"/>
  <c r="M595" i="4"/>
  <c r="P595" i="4"/>
  <c r="G596" i="4"/>
  <c r="H596" i="4"/>
  <c r="K596" i="4"/>
  <c r="L596" i="4"/>
  <c r="M596" i="4"/>
  <c r="P596" i="4"/>
  <c r="G2313" i="4"/>
  <c r="H2313" i="4"/>
  <c r="K2313" i="4"/>
  <c r="L2313" i="4"/>
  <c r="M2313" i="4"/>
  <c r="P2313" i="4"/>
  <c r="G1017" i="4"/>
  <c r="H1017" i="4"/>
  <c r="K1017" i="4"/>
  <c r="L1017" i="4"/>
  <c r="M1017" i="4"/>
  <c r="P1017" i="4"/>
  <c r="G1018" i="4"/>
  <c r="H1018" i="4"/>
  <c r="K1018" i="4"/>
  <c r="L1018" i="4"/>
  <c r="M1018" i="4"/>
  <c r="P1018" i="4"/>
  <c r="G1019" i="4"/>
  <c r="H1019" i="4"/>
  <c r="K1019" i="4"/>
  <c r="L1019" i="4"/>
  <c r="M1019" i="4"/>
  <c r="P1019" i="4"/>
  <c r="G1322" i="4"/>
  <c r="H1322" i="4"/>
  <c r="K1322" i="4"/>
  <c r="L1322" i="4"/>
  <c r="M1322" i="4"/>
  <c r="P1322" i="4"/>
  <c r="G1320" i="4"/>
  <c r="H1320" i="4"/>
  <c r="K1320" i="4"/>
  <c r="L1320" i="4"/>
  <c r="M1320" i="4"/>
  <c r="P1320" i="4"/>
  <c r="G1321" i="4"/>
  <c r="H1321" i="4"/>
  <c r="K1321" i="4"/>
  <c r="L1321" i="4"/>
  <c r="M1321" i="4"/>
  <c r="P1321" i="4"/>
  <c r="G605" i="4"/>
  <c r="H605" i="4"/>
  <c r="K605" i="4"/>
  <c r="L605" i="4"/>
  <c r="M605" i="4"/>
  <c r="P605" i="4"/>
  <c r="G606" i="4"/>
  <c r="H606" i="4"/>
  <c r="K606" i="4"/>
  <c r="L606" i="4"/>
  <c r="M606" i="4"/>
  <c r="P606" i="4"/>
  <c r="G1319" i="4"/>
  <c r="H1319" i="4"/>
  <c r="K1319" i="4"/>
  <c r="L1319" i="4"/>
  <c r="M1319" i="4"/>
  <c r="P1319" i="4"/>
  <c r="G1149" i="4"/>
  <c r="H1149" i="4"/>
  <c r="K1149" i="4"/>
  <c r="L1149" i="4"/>
  <c r="M1149" i="4"/>
  <c r="P1149" i="4"/>
  <c r="G1150" i="4"/>
  <c r="H1150" i="4"/>
  <c r="K1150" i="4"/>
  <c r="L1150" i="4"/>
  <c r="M1150" i="4"/>
  <c r="P1150" i="4"/>
  <c r="G879" i="4"/>
  <c r="H879" i="4"/>
  <c r="K879" i="4"/>
  <c r="L879" i="4"/>
  <c r="M879" i="4"/>
  <c r="P879" i="4"/>
  <c r="G882" i="4"/>
  <c r="H882" i="4"/>
  <c r="K882" i="4"/>
  <c r="L882" i="4"/>
  <c r="M882" i="4"/>
  <c r="P882" i="4"/>
  <c r="G883" i="4"/>
  <c r="H883" i="4"/>
  <c r="K883" i="4"/>
  <c r="L883" i="4"/>
  <c r="M883" i="4"/>
  <c r="P883" i="4"/>
  <c r="G884" i="4"/>
  <c r="H884" i="4"/>
  <c r="K884" i="4"/>
  <c r="L884" i="4"/>
  <c r="M884" i="4"/>
  <c r="P884" i="4"/>
  <c r="G598" i="4"/>
  <c r="H598" i="4"/>
  <c r="K598" i="4"/>
  <c r="L598" i="4"/>
  <c r="M598" i="4"/>
  <c r="P598" i="4"/>
  <c r="G607" i="4"/>
  <c r="H607" i="4"/>
  <c r="K607" i="4"/>
  <c r="L607" i="4"/>
  <c r="M607" i="4"/>
  <c r="P607" i="4"/>
  <c r="G608" i="4"/>
  <c r="H608" i="4"/>
  <c r="K608" i="4"/>
  <c r="L608" i="4"/>
  <c r="M608" i="4"/>
  <c r="P608" i="4"/>
  <c r="G1075" i="4"/>
  <c r="H1075" i="4"/>
  <c r="K1075" i="4"/>
  <c r="L1075" i="4"/>
  <c r="M1075" i="4"/>
  <c r="P1075" i="4"/>
  <c r="G1076" i="4"/>
  <c r="H1076" i="4"/>
  <c r="K1076" i="4"/>
  <c r="L1076" i="4"/>
  <c r="M1076" i="4"/>
  <c r="P1076" i="4"/>
  <c r="G1077" i="4"/>
  <c r="H1077" i="4"/>
  <c r="K1077" i="4"/>
  <c r="L1077" i="4"/>
  <c r="M1077" i="4"/>
  <c r="P1077" i="4"/>
  <c r="G1079" i="4"/>
  <c r="H1079" i="4"/>
  <c r="K1079" i="4"/>
  <c r="L1079" i="4"/>
  <c r="M1079" i="4"/>
  <c r="P1079" i="4"/>
  <c r="G599" i="4"/>
  <c r="H599" i="4"/>
  <c r="K599" i="4"/>
  <c r="L599" i="4"/>
  <c r="M599" i="4"/>
  <c r="P599" i="4"/>
  <c r="G600" i="4"/>
  <c r="H600" i="4"/>
  <c r="K600" i="4"/>
  <c r="L600" i="4"/>
  <c r="M600" i="4"/>
  <c r="P600" i="4"/>
  <c r="G601" i="4"/>
  <c r="H601" i="4"/>
  <c r="K601" i="4"/>
  <c r="L601" i="4"/>
  <c r="M601" i="4"/>
  <c r="P601" i="4"/>
  <c r="G603" i="4"/>
  <c r="H603" i="4"/>
  <c r="K603" i="4"/>
  <c r="L603" i="4"/>
  <c r="M603" i="4"/>
  <c r="P603" i="4"/>
  <c r="G1308" i="4"/>
  <c r="H1308" i="4"/>
  <c r="K1308" i="4"/>
  <c r="L1308" i="4"/>
  <c r="M1308" i="4"/>
  <c r="P1308" i="4"/>
  <c r="G1309" i="4"/>
  <c r="H1309" i="4"/>
  <c r="K1309" i="4"/>
  <c r="L1309" i="4"/>
  <c r="M1309" i="4"/>
  <c r="P1309" i="4"/>
  <c r="G1310" i="4"/>
  <c r="H1310" i="4"/>
  <c r="K1310" i="4"/>
  <c r="L1310" i="4"/>
  <c r="M1310" i="4"/>
  <c r="P1310" i="4"/>
  <c r="G1317" i="4"/>
  <c r="H1317" i="4"/>
  <c r="K1317" i="4"/>
  <c r="L1317" i="4"/>
  <c r="M1317" i="4"/>
  <c r="P1317" i="4"/>
  <c r="G1318" i="4"/>
  <c r="H1318" i="4"/>
  <c r="K1318" i="4"/>
  <c r="L1318" i="4"/>
  <c r="M1318" i="4"/>
  <c r="P1318" i="4"/>
  <c r="G1582" i="4"/>
  <c r="H1582" i="4"/>
  <c r="K1582" i="4"/>
  <c r="L1582" i="4"/>
  <c r="M1582" i="4"/>
  <c r="P1582" i="4"/>
  <c r="G1581" i="4"/>
  <c r="H1581" i="4"/>
  <c r="K1581" i="4"/>
  <c r="L1581" i="4"/>
  <c r="M1581" i="4"/>
  <c r="P1581" i="4"/>
  <c r="G1391" i="4"/>
  <c r="H1391" i="4"/>
  <c r="K1391" i="4"/>
  <c r="L1391" i="4"/>
  <c r="M1391" i="4"/>
  <c r="P1391" i="4"/>
  <c r="G1392" i="4"/>
  <c r="H1392" i="4"/>
  <c r="K1392" i="4"/>
  <c r="L1392" i="4"/>
  <c r="M1392" i="4"/>
  <c r="P1392" i="4"/>
  <c r="G1422" i="4"/>
  <c r="H1422" i="4"/>
  <c r="K1422" i="4"/>
  <c r="L1422" i="4"/>
  <c r="M1422" i="4"/>
  <c r="P1422" i="4"/>
  <c r="G1732" i="4"/>
  <c r="H1732" i="4"/>
  <c r="K1732" i="4"/>
  <c r="L1732" i="4"/>
  <c r="M1732" i="4"/>
  <c r="P1732" i="4"/>
  <c r="G1733" i="4"/>
  <c r="H1733" i="4"/>
  <c r="K1733" i="4"/>
  <c r="L1733" i="4"/>
  <c r="M1733" i="4"/>
  <c r="P1733" i="4"/>
  <c r="G2055" i="4"/>
  <c r="H2055" i="4"/>
  <c r="K2055" i="4"/>
  <c r="L2055" i="4"/>
  <c r="M2055" i="4"/>
  <c r="P2055" i="4"/>
  <c r="G2130" i="4"/>
  <c r="H2130" i="4"/>
  <c r="K2130" i="4"/>
  <c r="L2130" i="4"/>
  <c r="M2130" i="4"/>
  <c r="P2130" i="4"/>
  <c r="G2260" i="4"/>
  <c r="H2260" i="4"/>
  <c r="K2260" i="4"/>
  <c r="L2260" i="4"/>
  <c r="M2260" i="4"/>
  <c r="P2260" i="4"/>
  <c r="G2261" i="4"/>
  <c r="H2261" i="4"/>
  <c r="K2261" i="4"/>
  <c r="L2261" i="4"/>
  <c r="M2261" i="4"/>
  <c r="P2261" i="4"/>
  <c r="G2379" i="4"/>
  <c r="H2379" i="4"/>
  <c r="K2379" i="4"/>
  <c r="L2379" i="4"/>
  <c r="M2379" i="4"/>
  <c r="P2379" i="4"/>
  <c r="G2541" i="4"/>
  <c r="H2541" i="4"/>
  <c r="K2541" i="4"/>
  <c r="L2541" i="4"/>
  <c r="M2541" i="4"/>
  <c r="P2541" i="4"/>
  <c r="G2646" i="4"/>
  <c r="H2646" i="4"/>
  <c r="K2646" i="4"/>
  <c r="L2646" i="4"/>
  <c r="M2646" i="4"/>
  <c r="P2646" i="4"/>
  <c r="G3346" i="4"/>
  <c r="H3346" i="4"/>
  <c r="K3346" i="4"/>
  <c r="L3346" i="4"/>
  <c r="M3346" i="4"/>
  <c r="P3346" i="4"/>
  <c r="G3345" i="4"/>
  <c r="H3345" i="4"/>
  <c r="K3345" i="4"/>
  <c r="L3345" i="4"/>
  <c r="M3345" i="4"/>
  <c r="P3345" i="4"/>
  <c r="G610" i="4"/>
  <c r="H610" i="4"/>
  <c r="K610" i="4"/>
  <c r="L610" i="4"/>
  <c r="M610" i="4"/>
  <c r="P610" i="4"/>
  <c r="G611" i="4"/>
  <c r="H611" i="4"/>
  <c r="K611" i="4"/>
  <c r="L611" i="4"/>
  <c r="M611" i="4"/>
  <c r="P611" i="4"/>
  <c r="G613" i="4"/>
  <c r="H613" i="4"/>
  <c r="K613" i="4"/>
  <c r="L613" i="4"/>
  <c r="M613" i="4"/>
  <c r="P613" i="4"/>
  <c r="G716" i="4"/>
  <c r="H716" i="4"/>
  <c r="K716" i="4"/>
  <c r="L716" i="4"/>
  <c r="M716" i="4"/>
  <c r="P716" i="4"/>
  <c r="G615" i="4"/>
  <c r="H615" i="4"/>
  <c r="K615" i="4"/>
  <c r="L615" i="4"/>
  <c r="M615" i="4"/>
  <c r="P615" i="4"/>
  <c r="G888" i="4"/>
  <c r="H888" i="4"/>
  <c r="K888" i="4"/>
  <c r="L888" i="4"/>
  <c r="M888" i="4"/>
  <c r="P888" i="4"/>
  <c r="G614" i="4"/>
  <c r="H614" i="4"/>
  <c r="K614" i="4"/>
  <c r="L614" i="4"/>
  <c r="M614" i="4"/>
  <c r="P614" i="4"/>
  <c r="G617" i="4"/>
  <c r="H617" i="4"/>
  <c r="K617" i="4"/>
  <c r="L617" i="4"/>
  <c r="M617" i="4"/>
  <c r="P617" i="4"/>
  <c r="G618" i="4"/>
  <c r="H618" i="4"/>
  <c r="K618" i="4"/>
  <c r="L618" i="4"/>
  <c r="M618" i="4"/>
  <c r="P618" i="4"/>
  <c r="G1304" i="4"/>
  <c r="H1304" i="4"/>
  <c r="K1304" i="4"/>
  <c r="L1304" i="4"/>
  <c r="M1304" i="4"/>
  <c r="P1304" i="4"/>
  <c r="G1305" i="4"/>
  <c r="H1305" i="4"/>
  <c r="K1305" i="4"/>
  <c r="L1305" i="4"/>
  <c r="M1305" i="4"/>
  <c r="P1305" i="4"/>
  <c r="G1306" i="4"/>
  <c r="H1306" i="4"/>
  <c r="K1306" i="4"/>
  <c r="L1306" i="4"/>
  <c r="M1306" i="4"/>
  <c r="P1306" i="4"/>
  <c r="G1303" i="4"/>
  <c r="H1303" i="4"/>
  <c r="K1303" i="4"/>
  <c r="L1303" i="4"/>
  <c r="M1303" i="4"/>
  <c r="P1303" i="4"/>
  <c r="G625" i="4"/>
  <c r="H625" i="4"/>
  <c r="K625" i="4"/>
  <c r="L625" i="4"/>
  <c r="M625" i="4"/>
  <c r="P625" i="4"/>
  <c r="G620" i="4"/>
  <c r="H620" i="4"/>
  <c r="K620" i="4"/>
  <c r="L620" i="4"/>
  <c r="M620" i="4"/>
  <c r="P620" i="4"/>
  <c r="G621" i="4"/>
  <c r="H621" i="4"/>
  <c r="K621" i="4"/>
  <c r="L621" i="4"/>
  <c r="M621" i="4"/>
  <c r="P621" i="4"/>
  <c r="G622" i="4"/>
  <c r="H622" i="4"/>
  <c r="K622" i="4"/>
  <c r="L622" i="4"/>
  <c r="M622" i="4"/>
  <c r="P622" i="4"/>
  <c r="G623" i="4"/>
  <c r="H623" i="4"/>
  <c r="K623" i="4"/>
  <c r="L623" i="4"/>
  <c r="M623" i="4"/>
  <c r="P623" i="4"/>
  <c r="G616" i="4"/>
  <c r="H616" i="4"/>
  <c r="K616" i="4"/>
  <c r="L616" i="4"/>
  <c r="M616" i="4"/>
  <c r="P616" i="4"/>
  <c r="G1421" i="4"/>
  <c r="H1421" i="4"/>
  <c r="K1421" i="4"/>
  <c r="L1421" i="4"/>
  <c r="M1421" i="4"/>
  <c r="P1421" i="4"/>
  <c r="G1489" i="4"/>
  <c r="H1489" i="4"/>
  <c r="K1489" i="4"/>
  <c r="L1489" i="4"/>
  <c r="M1489" i="4"/>
  <c r="P1489" i="4"/>
  <c r="G1599" i="4"/>
  <c r="H1599" i="4"/>
  <c r="K1599" i="4"/>
  <c r="L1599" i="4"/>
  <c r="M1599" i="4"/>
  <c r="P1599" i="4"/>
  <c r="G1600" i="4"/>
  <c r="H1600" i="4"/>
  <c r="K1600" i="4"/>
  <c r="L1600" i="4"/>
  <c r="M1600" i="4"/>
  <c r="P1600" i="4"/>
  <c r="G1601" i="4"/>
  <c r="H1601" i="4"/>
  <c r="K1601" i="4"/>
  <c r="L1601" i="4"/>
  <c r="M1601" i="4"/>
  <c r="P1601" i="4"/>
  <c r="G2064" i="4"/>
  <c r="H2064" i="4"/>
  <c r="K2064" i="4"/>
  <c r="L2064" i="4"/>
  <c r="M2064" i="4"/>
  <c r="P2064" i="4"/>
  <c r="G2063" i="4"/>
  <c r="H2063" i="4"/>
  <c r="K2063" i="4"/>
  <c r="L2063" i="4"/>
  <c r="M2063" i="4"/>
  <c r="P2063" i="4"/>
  <c r="G2131" i="4"/>
  <c r="H2131" i="4"/>
  <c r="K2131" i="4"/>
  <c r="L2131" i="4"/>
  <c r="M2131" i="4"/>
  <c r="P2131" i="4"/>
  <c r="G2142" i="4"/>
  <c r="H2142" i="4"/>
  <c r="K2142" i="4"/>
  <c r="L2142" i="4"/>
  <c r="M2142" i="4"/>
  <c r="P2142" i="4"/>
  <c r="G2143" i="4"/>
  <c r="H2143" i="4"/>
  <c r="K2143" i="4"/>
  <c r="L2143" i="4"/>
  <c r="M2143" i="4"/>
  <c r="P2143" i="4"/>
  <c r="G2259" i="4"/>
  <c r="H2259" i="4"/>
  <c r="K2259" i="4"/>
  <c r="L2259" i="4"/>
  <c r="M2259" i="4"/>
  <c r="P2259" i="4"/>
  <c r="G2392" i="4"/>
  <c r="H2392" i="4"/>
  <c r="K2392" i="4"/>
  <c r="L2392" i="4"/>
  <c r="M2392" i="4"/>
  <c r="P2392" i="4"/>
  <c r="G2542" i="4"/>
  <c r="H2542" i="4"/>
  <c r="K2542" i="4"/>
  <c r="L2542" i="4"/>
  <c r="M2542" i="4"/>
  <c r="P2542" i="4"/>
  <c r="G2647" i="4"/>
  <c r="H2647" i="4"/>
  <c r="K2647" i="4"/>
  <c r="L2647" i="4"/>
  <c r="M2647" i="4"/>
  <c r="P2647" i="4"/>
  <c r="G2708" i="4"/>
  <c r="H2708" i="4"/>
  <c r="K2708" i="4"/>
  <c r="L2708" i="4"/>
  <c r="M2708" i="4"/>
  <c r="P2708" i="4"/>
  <c r="G2709" i="4"/>
  <c r="H2709" i="4"/>
  <c r="K2709" i="4"/>
  <c r="L2709" i="4"/>
  <c r="M2709" i="4"/>
  <c r="P2709" i="4"/>
  <c r="G3347" i="4"/>
  <c r="H3347" i="4"/>
  <c r="K3347" i="4"/>
  <c r="L3347" i="4"/>
  <c r="M3347" i="4"/>
  <c r="P3347" i="4"/>
  <c r="G1102" i="4"/>
  <c r="H1102" i="4"/>
  <c r="K1102" i="4"/>
  <c r="L1102" i="4"/>
  <c r="M1102" i="4"/>
  <c r="P1102" i="4"/>
  <c r="G1101" i="4"/>
  <c r="H1101" i="4"/>
  <c r="K1101" i="4"/>
  <c r="L1101" i="4"/>
  <c r="M1101" i="4"/>
  <c r="P1101" i="4"/>
  <c r="G1094" i="4"/>
  <c r="H1094" i="4"/>
  <c r="K1094" i="4"/>
  <c r="L1094" i="4"/>
  <c r="M1094" i="4"/>
  <c r="P1094" i="4"/>
  <c r="G1108" i="4"/>
  <c r="H1108" i="4"/>
  <c r="K1108" i="4"/>
  <c r="L1108" i="4"/>
  <c r="M1108" i="4"/>
  <c r="P1108" i="4"/>
  <c r="G1109" i="4"/>
  <c r="H1109" i="4"/>
  <c r="K1109" i="4"/>
  <c r="L1109" i="4"/>
  <c r="M1109" i="4"/>
  <c r="P1109" i="4"/>
  <c r="G1103" i="4"/>
  <c r="H1103" i="4"/>
  <c r="K1103" i="4"/>
  <c r="L1103" i="4"/>
  <c r="M1103" i="4"/>
  <c r="P1103" i="4"/>
  <c r="G1178" i="4"/>
  <c r="H1178" i="4"/>
  <c r="K1178" i="4"/>
  <c r="L1178" i="4"/>
  <c r="M1178" i="4"/>
  <c r="P1178" i="4"/>
  <c r="G1172" i="4"/>
  <c r="H1172" i="4"/>
  <c r="K1172" i="4"/>
  <c r="L1172" i="4"/>
  <c r="M1172" i="4"/>
  <c r="P1172" i="4"/>
  <c r="G1176" i="4"/>
  <c r="H1176" i="4"/>
  <c r="K1176" i="4"/>
  <c r="L1176" i="4"/>
  <c r="M1176" i="4"/>
  <c r="P1176" i="4"/>
  <c r="G1177" i="4"/>
  <c r="H1177" i="4"/>
  <c r="K1177" i="4"/>
  <c r="L1177" i="4"/>
  <c r="M1177" i="4"/>
  <c r="P1177" i="4"/>
  <c r="G1173" i="4"/>
  <c r="H1173" i="4"/>
  <c r="K1173" i="4"/>
  <c r="L1173" i="4"/>
  <c r="M1173" i="4"/>
  <c r="P1173" i="4"/>
  <c r="G1619" i="4"/>
  <c r="H1619" i="4"/>
  <c r="K1619" i="4"/>
  <c r="L1619" i="4"/>
  <c r="M1619" i="4"/>
  <c r="P1619" i="4"/>
  <c r="G1621" i="4"/>
  <c r="H1621" i="4"/>
  <c r="K1621" i="4"/>
  <c r="L1621" i="4"/>
  <c r="M1621" i="4"/>
  <c r="P1621" i="4"/>
  <c r="G1622" i="4"/>
  <c r="H1622" i="4"/>
  <c r="K1622" i="4"/>
  <c r="L1622" i="4"/>
  <c r="M1622" i="4"/>
  <c r="P1622" i="4"/>
  <c r="G1860" i="4"/>
  <c r="H1860" i="4"/>
  <c r="K1860" i="4"/>
  <c r="L1860" i="4"/>
  <c r="M1860" i="4"/>
  <c r="P1860" i="4"/>
  <c r="G1861" i="4"/>
  <c r="H1861" i="4"/>
  <c r="K1861" i="4"/>
  <c r="L1861" i="4"/>
  <c r="M1861" i="4"/>
  <c r="P1861" i="4"/>
  <c r="G2012" i="4"/>
  <c r="H2012" i="4"/>
  <c r="K2012" i="4"/>
  <c r="L2012" i="4"/>
  <c r="M2012" i="4"/>
  <c r="P2012" i="4"/>
  <c r="G2039" i="4"/>
  <c r="H2039" i="4"/>
  <c r="K2039" i="4"/>
  <c r="L2039" i="4"/>
  <c r="M2039" i="4"/>
  <c r="P2039" i="4"/>
  <c r="G2040" i="4"/>
  <c r="H2040" i="4"/>
  <c r="K2040" i="4"/>
  <c r="L2040" i="4"/>
  <c r="M2040" i="4"/>
  <c r="P2040" i="4"/>
  <c r="G2262" i="4"/>
  <c r="H2262" i="4"/>
  <c r="K2262" i="4"/>
  <c r="L2262" i="4"/>
  <c r="M2262" i="4"/>
  <c r="P2262" i="4"/>
  <c r="G2264" i="4"/>
  <c r="H2264" i="4"/>
  <c r="K2264" i="4"/>
  <c r="L2264" i="4"/>
  <c r="M2264" i="4"/>
  <c r="P2264" i="4"/>
  <c r="G1670" i="4"/>
  <c r="H1670" i="4"/>
  <c r="K1670" i="4"/>
  <c r="L1670" i="4"/>
  <c r="M1670" i="4"/>
  <c r="P1670" i="4"/>
  <c r="G1671" i="4"/>
  <c r="H1671" i="4"/>
  <c r="K1671" i="4"/>
  <c r="L1671" i="4"/>
  <c r="M1671" i="4"/>
  <c r="P1671" i="4"/>
  <c r="G1766" i="4"/>
  <c r="H1766" i="4"/>
  <c r="K1766" i="4"/>
  <c r="L1766" i="4"/>
  <c r="M1766" i="4"/>
  <c r="P1766" i="4"/>
  <c r="G1767" i="4"/>
  <c r="H1767" i="4"/>
  <c r="K1767" i="4"/>
  <c r="L1767" i="4"/>
  <c r="M1767" i="4"/>
  <c r="P1767" i="4"/>
  <c r="G1920" i="4"/>
  <c r="H1920" i="4"/>
  <c r="K1920" i="4"/>
  <c r="L1920" i="4"/>
  <c r="M1920" i="4"/>
  <c r="P1920" i="4"/>
  <c r="G2000" i="4"/>
  <c r="H2000" i="4"/>
  <c r="K2000" i="4"/>
  <c r="L2000" i="4"/>
  <c r="M2000" i="4"/>
  <c r="P2000" i="4"/>
  <c r="G2051" i="4"/>
  <c r="H2051" i="4"/>
  <c r="K2051" i="4"/>
  <c r="L2051" i="4"/>
  <c r="M2051" i="4"/>
  <c r="P2051" i="4"/>
  <c r="G2050" i="4"/>
  <c r="H2050" i="4"/>
  <c r="K2050" i="4"/>
  <c r="L2050" i="4"/>
  <c r="M2050" i="4"/>
  <c r="P2050" i="4"/>
  <c r="G2144" i="4"/>
  <c r="H2144" i="4"/>
  <c r="K2144" i="4"/>
  <c r="L2144" i="4"/>
  <c r="M2144" i="4"/>
  <c r="P2144" i="4"/>
  <c r="G2165" i="4"/>
  <c r="H2165" i="4"/>
  <c r="K2165" i="4"/>
  <c r="L2165" i="4"/>
  <c r="M2165" i="4"/>
  <c r="P2165" i="4"/>
  <c r="G2240" i="4"/>
  <c r="H2240" i="4"/>
  <c r="K2240" i="4"/>
  <c r="L2240" i="4"/>
  <c r="M2240" i="4"/>
  <c r="P2240" i="4"/>
  <c r="G2471" i="4"/>
  <c r="H2471" i="4"/>
  <c r="K2471" i="4"/>
  <c r="L2471" i="4"/>
  <c r="M2471" i="4"/>
  <c r="P2471" i="4"/>
  <c r="G2479" i="4"/>
  <c r="H2479" i="4"/>
  <c r="K2479" i="4"/>
  <c r="L2479" i="4"/>
  <c r="M2479" i="4"/>
  <c r="P2479" i="4"/>
  <c r="G2523" i="4"/>
  <c r="H2523" i="4"/>
  <c r="K2523" i="4"/>
  <c r="L2523" i="4"/>
  <c r="M2523" i="4"/>
  <c r="P2523" i="4"/>
  <c r="G2531" i="4"/>
  <c r="H2531" i="4"/>
  <c r="K2531" i="4"/>
  <c r="L2531" i="4"/>
  <c r="M2531" i="4"/>
  <c r="P2531" i="4"/>
  <c r="G1624" i="4"/>
  <c r="H1624" i="4"/>
  <c r="K1624" i="4"/>
  <c r="L1624" i="4"/>
  <c r="M1624" i="4"/>
  <c r="P1624" i="4"/>
  <c r="G628" i="4"/>
  <c r="H628" i="4"/>
  <c r="K628" i="4"/>
  <c r="L628" i="4"/>
  <c r="M628" i="4"/>
  <c r="P628" i="4"/>
  <c r="G626" i="4"/>
  <c r="H626" i="4"/>
  <c r="K626" i="4"/>
  <c r="L626" i="4"/>
  <c r="M626" i="4"/>
  <c r="P626" i="4"/>
  <c r="G698" i="4"/>
  <c r="H698" i="4"/>
  <c r="K698" i="4"/>
  <c r="L698" i="4"/>
  <c r="M698" i="4"/>
  <c r="P698" i="4"/>
  <c r="G1110" i="4"/>
  <c r="H1110" i="4"/>
  <c r="K1110" i="4"/>
  <c r="L1110" i="4"/>
  <c r="M1110" i="4"/>
  <c r="P1110" i="4"/>
  <c r="G1893" i="4"/>
  <c r="H1893" i="4"/>
  <c r="K1893" i="4"/>
  <c r="L1893" i="4"/>
  <c r="M1893" i="4"/>
  <c r="P1893" i="4"/>
  <c r="G2066" i="4"/>
  <c r="H2066" i="4"/>
  <c r="K2066" i="4"/>
  <c r="L2066" i="4"/>
  <c r="M2066" i="4"/>
  <c r="P2066" i="4"/>
  <c r="G2119" i="4"/>
  <c r="H2119" i="4"/>
  <c r="K2119" i="4"/>
  <c r="L2119" i="4"/>
  <c r="M2119" i="4"/>
  <c r="P2119" i="4"/>
  <c r="G2120" i="4"/>
  <c r="H2120" i="4"/>
  <c r="K2120" i="4"/>
  <c r="L2120" i="4"/>
  <c r="M2120" i="4"/>
  <c r="P2120" i="4"/>
  <c r="G2368" i="4"/>
  <c r="H2368" i="4"/>
  <c r="K2368" i="4"/>
  <c r="L2368" i="4"/>
  <c r="M2368" i="4"/>
  <c r="P2368" i="4"/>
  <c r="G2555" i="4"/>
  <c r="H2555" i="4"/>
  <c r="K2555" i="4"/>
  <c r="L2555" i="4"/>
  <c r="M2555" i="4"/>
  <c r="P2555" i="4"/>
  <c r="G889" i="4"/>
  <c r="H889" i="4"/>
  <c r="K889" i="4"/>
  <c r="L889" i="4"/>
  <c r="M889" i="4"/>
  <c r="P889" i="4"/>
  <c r="G890" i="4"/>
  <c r="H890" i="4"/>
  <c r="K890" i="4"/>
  <c r="L890" i="4"/>
  <c r="M890" i="4"/>
  <c r="P890" i="4"/>
  <c r="G894" i="4"/>
  <c r="H894" i="4"/>
  <c r="K894" i="4"/>
  <c r="L894" i="4"/>
  <c r="M894" i="4"/>
  <c r="P894" i="4"/>
  <c r="G895" i="4"/>
  <c r="H895" i="4"/>
  <c r="K895" i="4"/>
  <c r="L895" i="4"/>
  <c r="M895" i="4"/>
  <c r="P895" i="4"/>
  <c r="G899" i="4"/>
  <c r="H899" i="4"/>
  <c r="K899" i="4"/>
  <c r="L899" i="4"/>
  <c r="M899" i="4"/>
  <c r="P899" i="4"/>
  <c r="G900" i="4"/>
  <c r="H900" i="4"/>
  <c r="K900" i="4"/>
  <c r="L900" i="4"/>
  <c r="M900" i="4"/>
  <c r="P900" i="4"/>
  <c r="G1136" i="4"/>
  <c r="H1136" i="4"/>
  <c r="K1136" i="4"/>
  <c r="L1136" i="4"/>
  <c r="M1136" i="4"/>
  <c r="P1136" i="4"/>
  <c r="G1137" i="4"/>
  <c r="H1137" i="4"/>
  <c r="K1137" i="4"/>
  <c r="L1137" i="4"/>
  <c r="M1137" i="4"/>
  <c r="P1137" i="4"/>
  <c r="G1138" i="4"/>
  <c r="H1138" i="4"/>
  <c r="K1138" i="4"/>
  <c r="L1138" i="4"/>
  <c r="M1138" i="4"/>
  <c r="P1138" i="4"/>
  <c r="G1625" i="4"/>
  <c r="H1625" i="4"/>
  <c r="K1625" i="4"/>
  <c r="L1625" i="4"/>
  <c r="M1625" i="4"/>
  <c r="P1625" i="4"/>
  <c r="G1626" i="4"/>
  <c r="H1626" i="4"/>
  <c r="K1626" i="4"/>
  <c r="L1626" i="4"/>
  <c r="M1626" i="4"/>
  <c r="P1626" i="4"/>
  <c r="G1627" i="4"/>
  <c r="H1627" i="4"/>
  <c r="K1627" i="4"/>
  <c r="L1627" i="4"/>
  <c r="M1627" i="4"/>
  <c r="P1627" i="4"/>
  <c r="G1630" i="4"/>
  <c r="H1630" i="4"/>
  <c r="K1630" i="4"/>
  <c r="L1630" i="4"/>
  <c r="M1630" i="4"/>
  <c r="P1630" i="4"/>
  <c r="G1591" i="4"/>
  <c r="H1591" i="4"/>
  <c r="K1591" i="4"/>
  <c r="L1591" i="4"/>
  <c r="M1591" i="4"/>
  <c r="P1591" i="4"/>
  <c r="G1133" i="4"/>
  <c r="H1133" i="4"/>
  <c r="K1133" i="4"/>
  <c r="L1133" i="4"/>
  <c r="M1133" i="4"/>
  <c r="P1133" i="4"/>
  <c r="G1424" i="4"/>
  <c r="H1424" i="4"/>
  <c r="K1424" i="4"/>
  <c r="L1424" i="4"/>
  <c r="M1424" i="4"/>
  <c r="P1424" i="4"/>
  <c r="G1423" i="4"/>
  <c r="H1423" i="4"/>
  <c r="K1423" i="4"/>
  <c r="L1423" i="4"/>
  <c r="M1423" i="4"/>
  <c r="P1423" i="4"/>
  <c r="H1425" i="4"/>
  <c r="K1425" i="4"/>
  <c r="L1425" i="4"/>
  <c r="M1425" i="4"/>
  <c r="P1425" i="4"/>
  <c r="G1490" i="4"/>
  <c r="H1490" i="4"/>
  <c r="K1490" i="4"/>
  <c r="L1490" i="4"/>
  <c r="M1490" i="4"/>
  <c r="P1490" i="4"/>
  <c r="G1894" i="4"/>
  <c r="H1894" i="4"/>
  <c r="K1894" i="4"/>
  <c r="L1894" i="4"/>
  <c r="M1894" i="4"/>
  <c r="P1894" i="4"/>
  <c r="G1895" i="4"/>
  <c r="H1895" i="4"/>
  <c r="K1895" i="4"/>
  <c r="L1895" i="4"/>
  <c r="M1895" i="4"/>
  <c r="P1895" i="4"/>
  <c r="G1896" i="4"/>
  <c r="H1896" i="4"/>
  <c r="K1896" i="4"/>
  <c r="L1896" i="4"/>
  <c r="M1896" i="4"/>
  <c r="P1896" i="4"/>
  <c r="G2276" i="4"/>
  <c r="H2276" i="4"/>
  <c r="K2276" i="4"/>
  <c r="L2276" i="4"/>
  <c r="M2276" i="4"/>
  <c r="P2276" i="4"/>
  <c r="G2273" i="4"/>
  <c r="H2273" i="4"/>
  <c r="K2273" i="4"/>
  <c r="L2273" i="4"/>
  <c r="M2273" i="4"/>
  <c r="P2273" i="4"/>
  <c r="G2274" i="4"/>
  <c r="H2274" i="4"/>
  <c r="K2274" i="4"/>
  <c r="L2274" i="4"/>
  <c r="M2274" i="4"/>
  <c r="P2274" i="4"/>
  <c r="G2278" i="4"/>
  <c r="H2278" i="4"/>
  <c r="K2278" i="4"/>
  <c r="L2278" i="4"/>
  <c r="M2278" i="4"/>
  <c r="P2278" i="4"/>
  <c r="G2649" i="4"/>
  <c r="H2649" i="4"/>
  <c r="K2649" i="4"/>
  <c r="L2649" i="4"/>
  <c r="M2649" i="4"/>
  <c r="P2649" i="4"/>
  <c r="G904" i="4"/>
  <c r="H904" i="4"/>
  <c r="K904" i="4"/>
  <c r="L904" i="4"/>
  <c r="M904" i="4"/>
  <c r="P904" i="4"/>
  <c r="G1315" i="4"/>
  <c r="H1315" i="4"/>
  <c r="K1315" i="4"/>
  <c r="L1315" i="4"/>
  <c r="M1315" i="4"/>
  <c r="P1315" i="4"/>
  <c r="G1316" i="4"/>
  <c r="H1316" i="4"/>
  <c r="K1316" i="4"/>
  <c r="L1316" i="4"/>
  <c r="M1316" i="4"/>
  <c r="P1316" i="4"/>
  <c r="G1592" i="4"/>
  <c r="H1592" i="4"/>
  <c r="K1592" i="4"/>
  <c r="L1592" i="4"/>
  <c r="M1592" i="4"/>
  <c r="P1592" i="4"/>
  <c r="G1413" i="4"/>
  <c r="H1413" i="4"/>
  <c r="K1413" i="4"/>
  <c r="L1413" i="4"/>
  <c r="M1413" i="4"/>
  <c r="P1413" i="4"/>
  <c r="G1414" i="4"/>
  <c r="H1414" i="4"/>
  <c r="K1414" i="4"/>
  <c r="L1414" i="4"/>
  <c r="M1414" i="4"/>
  <c r="P1414" i="4"/>
  <c r="G1415" i="4"/>
  <c r="H1415" i="4"/>
  <c r="K1415" i="4"/>
  <c r="L1415" i="4"/>
  <c r="M1415" i="4"/>
  <c r="P1415" i="4"/>
  <c r="G1492" i="4"/>
  <c r="H1492" i="4"/>
  <c r="K1492" i="4"/>
  <c r="L1492" i="4"/>
  <c r="M1492" i="4"/>
  <c r="P1492" i="4"/>
  <c r="G2286" i="4"/>
  <c r="H2286" i="4"/>
  <c r="K2286" i="4"/>
  <c r="L2286" i="4"/>
  <c r="M2286" i="4"/>
  <c r="P2286" i="4"/>
  <c r="G2284" i="4"/>
  <c r="H2284" i="4"/>
  <c r="K2284" i="4"/>
  <c r="L2284" i="4"/>
  <c r="M2284" i="4"/>
  <c r="P2284" i="4"/>
  <c r="G2285" i="4"/>
  <c r="H2285" i="4"/>
  <c r="K2285" i="4"/>
  <c r="L2285" i="4"/>
  <c r="M2285" i="4"/>
  <c r="P2285" i="4"/>
  <c r="G2282" i="4"/>
  <c r="H2282" i="4"/>
  <c r="K2282" i="4"/>
  <c r="L2282" i="4"/>
  <c r="M2282" i="4"/>
  <c r="P2282" i="4"/>
  <c r="G2280" i="4"/>
  <c r="H2280" i="4"/>
  <c r="K2280" i="4"/>
  <c r="L2280" i="4"/>
  <c r="M2280" i="4"/>
  <c r="P2280" i="4"/>
  <c r="G2287" i="4"/>
  <c r="H2287" i="4"/>
  <c r="K2287" i="4"/>
  <c r="L2287" i="4"/>
  <c r="M2287" i="4"/>
  <c r="P2287" i="4"/>
  <c r="G2648" i="4"/>
  <c r="H2648" i="4"/>
  <c r="K2648" i="4"/>
  <c r="L2648" i="4"/>
  <c r="M2648" i="4"/>
  <c r="P2648" i="4"/>
  <c r="G2705" i="4"/>
  <c r="H2705" i="4"/>
  <c r="K2705" i="4"/>
  <c r="L2705" i="4"/>
  <c r="M2705" i="4"/>
  <c r="P2705" i="4"/>
  <c r="G2706" i="4"/>
  <c r="H2706" i="4"/>
  <c r="K2706" i="4"/>
  <c r="L2706" i="4"/>
  <c r="M2706" i="4"/>
  <c r="P2706" i="4"/>
  <c r="G1323" i="4"/>
  <c r="H1323" i="4"/>
  <c r="K1323" i="4"/>
  <c r="L1323" i="4"/>
  <c r="M1323" i="4"/>
  <c r="P1323" i="4"/>
  <c r="G1363" i="4"/>
  <c r="H1363" i="4"/>
  <c r="K1363" i="4"/>
  <c r="L1363" i="4"/>
  <c r="M1363" i="4"/>
  <c r="P1363" i="4"/>
  <c r="G1364" i="4"/>
  <c r="H1364" i="4"/>
  <c r="K1364" i="4"/>
  <c r="L1364" i="4"/>
  <c r="M1364" i="4"/>
  <c r="P1364" i="4"/>
  <c r="G1613" i="4"/>
  <c r="H1613" i="4"/>
  <c r="K1613" i="4"/>
  <c r="L1613" i="4"/>
  <c r="M1613" i="4"/>
  <c r="P1613" i="4"/>
  <c r="G1615" i="4"/>
  <c r="H1615" i="4"/>
  <c r="K1615" i="4"/>
  <c r="L1615" i="4"/>
  <c r="M1615" i="4"/>
  <c r="P1615" i="4"/>
  <c r="G1690" i="4"/>
  <c r="H1690" i="4"/>
  <c r="K1690" i="4"/>
  <c r="L1690" i="4"/>
  <c r="M1690" i="4"/>
  <c r="P1690" i="4"/>
  <c r="G1691" i="4"/>
  <c r="H1691" i="4"/>
  <c r="K1691" i="4"/>
  <c r="L1691" i="4"/>
  <c r="M1691" i="4"/>
  <c r="P1691" i="4"/>
  <c r="G1692" i="4"/>
  <c r="H1692" i="4"/>
  <c r="K1692" i="4"/>
  <c r="L1692" i="4"/>
  <c r="M1692" i="4"/>
  <c r="P1692" i="4"/>
  <c r="G1693" i="4"/>
  <c r="H1693" i="4"/>
  <c r="K1693" i="4"/>
  <c r="L1693" i="4"/>
  <c r="M1693" i="4"/>
  <c r="P1693" i="4"/>
  <c r="G629" i="4"/>
  <c r="H629" i="4"/>
  <c r="K629" i="4"/>
  <c r="L629" i="4"/>
  <c r="M629" i="4"/>
  <c r="P629" i="4"/>
  <c r="G630" i="4"/>
  <c r="H630" i="4"/>
  <c r="K630" i="4"/>
  <c r="L630" i="4"/>
  <c r="M630" i="4"/>
  <c r="P630" i="4"/>
  <c r="G1612" i="4"/>
  <c r="H1612" i="4"/>
  <c r="K1612" i="4"/>
  <c r="L1612" i="4"/>
  <c r="M1612" i="4"/>
  <c r="P1612" i="4"/>
  <c r="G1393" i="4"/>
  <c r="H1393" i="4"/>
  <c r="K1393" i="4"/>
  <c r="L1393" i="4"/>
  <c r="M1393" i="4"/>
  <c r="P1393" i="4"/>
  <c r="G1431" i="4"/>
  <c r="H1431" i="4"/>
  <c r="K1431" i="4"/>
  <c r="L1431" i="4"/>
  <c r="M1431" i="4"/>
  <c r="P1431" i="4"/>
  <c r="G1430" i="4"/>
  <c r="H1430" i="4"/>
  <c r="K1430" i="4"/>
  <c r="L1430" i="4"/>
  <c r="M1430" i="4"/>
  <c r="P1430" i="4"/>
  <c r="G1635" i="4"/>
  <c r="H1635" i="4"/>
  <c r="K1635" i="4"/>
  <c r="L1635" i="4"/>
  <c r="M1635" i="4"/>
  <c r="P1635" i="4"/>
  <c r="G1636" i="4"/>
  <c r="H1636" i="4"/>
  <c r="K1636" i="4"/>
  <c r="L1636" i="4"/>
  <c r="M1636" i="4"/>
  <c r="P1636" i="4"/>
  <c r="G1637" i="4"/>
  <c r="H1637" i="4"/>
  <c r="K1637" i="4"/>
  <c r="L1637" i="4"/>
  <c r="M1637" i="4"/>
  <c r="P1637" i="4"/>
  <c r="G2056" i="4"/>
  <c r="H2056" i="4"/>
  <c r="K2056" i="4"/>
  <c r="L2056" i="4"/>
  <c r="M2056" i="4"/>
  <c r="P2056" i="4"/>
  <c r="G2292" i="4"/>
  <c r="H2292" i="4"/>
  <c r="K2292" i="4"/>
  <c r="L2292" i="4"/>
  <c r="M2292" i="4"/>
  <c r="P2292" i="4"/>
  <c r="G2518" i="4"/>
  <c r="H2518" i="4"/>
  <c r="K2518" i="4"/>
  <c r="L2518" i="4"/>
  <c r="M2518" i="4"/>
  <c r="P2518" i="4"/>
  <c r="G2543" i="4"/>
  <c r="H2543" i="4"/>
  <c r="K2543" i="4"/>
  <c r="L2543" i="4"/>
  <c r="M2543" i="4"/>
  <c r="P2543" i="4"/>
  <c r="G2654" i="4"/>
  <c r="H2654" i="4"/>
  <c r="K2654" i="4"/>
  <c r="L2654" i="4"/>
  <c r="M2654" i="4"/>
  <c r="P2654" i="4"/>
  <c r="G1698" i="4"/>
  <c r="H1698" i="4"/>
  <c r="K1698" i="4"/>
  <c r="L1698" i="4"/>
  <c r="M1698" i="4"/>
  <c r="P1698" i="4"/>
  <c r="G2065" i="4"/>
  <c r="H2065" i="4"/>
  <c r="K2065" i="4"/>
  <c r="L2065" i="4"/>
  <c r="M2065" i="4"/>
  <c r="P2065" i="4"/>
  <c r="G2376" i="4"/>
  <c r="H2376" i="4"/>
  <c r="K2376" i="4"/>
  <c r="L2376" i="4"/>
  <c r="M2376" i="4"/>
  <c r="P2376" i="4"/>
  <c r="G1001" i="4"/>
  <c r="H1001" i="4"/>
  <c r="K1001" i="4"/>
  <c r="L1001" i="4"/>
  <c r="M1001" i="4"/>
  <c r="P1001" i="4"/>
  <c r="G997" i="4"/>
  <c r="H997" i="4"/>
  <c r="K997" i="4"/>
  <c r="L997" i="4"/>
  <c r="M997" i="4"/>
  <c r="P997" i="4"/>
  <c r="G998" i="4"/>
  <c r="H998" i="4"/>
  <c r="K998" i="4"/>
  <c r="L998" i="4"/>
  <c r="M998" i="4"/>
  <c r="P998" i="4"/>
  <c r="G632" i="4"/>
  <c r="H632" i="4"/>
  <c r="K632" i="4"/>
  <c r="L632" i="4"/>
  <c r="M632" i="4"/>
  <c r="P632" i="4"/>
  <c r="G633" i="4"/>
  <c r="H633" i="4"/>
  <c r="K633" i="4"/>
  <c r="L633" i="4"/>
  <c r="M633" i="4"/>
  <c r="P633" i="4"/>
  <c r="G634" i="4"/>
  <c r="H634" i="4"/>
  <c r="K634" i="4"/>
  <c r="L634" i="4"/>
  <c r="M634" i="4"/>
  <c r="P634" i="4"/>
  <c r="G635" i="4"/>
  <c r="H635" i="4"/>
  <c r="K635" i="4"/>
  <c r="L635" i="4"/>
  <c r="M635" i="4"/>
  <c r="P635" i="4"/>
  <c r="G717" i="4"/>
  <c r="H717" i="4"/>
  <c r="K717" i="4"/>
  <c r="L717" i="4"/>
  <c r="M717" i="4"/>
  <c r="P717" i="4"/>
  <c r="G636" i="4"/>
  <c r="H636" i="4"/>
  <c r="K636" i="4"/>
  <c r="L636" i="4"/>
  <c r="M636" i="4"/>
  <c r="P636" i="4"/>
  <c r="G637" i="4"/>
  <c r="H637" i="4"/>
  <c r="K637" i="4"/>
  <c r="L637" i="4"/>
  <c r="M637" i="4"/>
  <c r="P637" i="4"/>
  <c r="G638" i="4"/>
  <c r="H638" i="4"/>
  <c r="K638" i="4"/>
  <c r="L638" i="4"/>
  <c r="M638" i="4"/>
  <c r="P638" i="4"/>
  <c r="G639" i="4"/>
  <c r="H639" i="4"/>
  <c r="K639" i="4"/>
  <c r="L639" i="4"/>
  <c r="M639" i="4"/>
  <c r="P639" i="4"/>
  <c r="G1665" i="4"/>
  <c r="H1665" i="4"/>
  <c r="K1665" i="4"/>
  <c r="L1665" i="4"/>
  <c r="M1665" i="4"/>
  <c r="P1665" i="4"/>
  <c r="G1146" i="4"/>
  <c r="H1146" i="4"/>
  <c r="K1146" i="4"/>
  <c r="L1146" i="4"/>
  <c r="M1146" i="4"/>
  <c r="P1146" i="4"/>
  <c r="G1147" i="4"/>
  <c r="H1147" i="4"/>
  <c r="K1147" i="4"/>
  <c r="L1147" i="4"/>
  <c r="M1147" i="4"/>
  <c r="P1147" i="4"/>
  <c r="G1143" i="4"/>
  <c r="H1143" i="4"/>
  <c r="K1143" i="4"/>
  <c r="L1143" i="4"/>
  <c r="M1143" i="4"/>
  <c r="P1143" i="4"/>
  <c r="G1144" i="4"/>
  <c r="H1144" i="4"/>
  <c r="K1144" i="4"/>
  <c r="L1144" i="4"/>
  <c r="M1144" i="4"/>
  <c r="P1144" i="4"/>
  <c r="G1145" i="4"/>
  <c r="H1145" i="4"/>
  <c r="K1145" i="4"/>
  <c r="L1145" i="4"/>
  <c r="M1145" i="4"/>
  <c r="P1145" i="4"/>
  <c r="G1866" i="4"/>
  <c r="H1866" i="4"/>
  <c r="K1866" i="4"/>
  <c r="L1866" i="4"/>
  <c r="M1866" i="4"/>
  <c r="P1866" i="4"/>
  <c r="G1867" i="4"/>
  <c r="H1867" i="4"/>
  <c r="K1867" i="4"/>
  <c r="L1867" i="4"/>
  <c r="M1867" i="4"/>
  <c r="P1867" i="4"/>
  <c r="G1868" i="4"/>
  <c r="H1868" i="4"/>
  <c r="K1868" i="4"/>
  <c r="L1868" i="4"/>
  <c r="M1868" i="4"/>
  <c r="P1868" i="4"/>
  <c r="G1875" i="4"/>
  <c r="H1875" i="4"/>
  <c r="K1875" i="4"/>
  <c r="L1875" i="4"/>
  <c r="M1875" i="4"/>
  <c r="P1875" i="4"/>
  <c r="G1876" i="4"/>
  <c r="H1876" i="4"/>
  <c r="K1876" i="4"/>
  <c r="L1876" i="4"/>
  <c r="M1876" i="4"/>
  <c r="P1876" i="4"/>
  <c r="G1877" i="4"/>
  <c r="H1877" i="4"/>
  <c r="K1877" i="4"/>
  <c r="L1877" i="4"/>
  <c r="M1877" i="4"/>
  <c r="P1877" i="4"/>
  <c r="G1884" i="4"/>
  <c r="H1884" i="4"/>
  <c r="K1884" i="4"/>
  <c r="L1884" i="4"/>
  <c r="M1884" i="4"/>
  <c r="P1884" i="4"/>
  <c r="G1885" i="4"/>
  <c r="H1885" i="4"/>
  <c r="K1885" i="4"/>
  <c r="L1885" i="4"/>
  <c r="M1885" i="4"/>
  <c r="P1885" i="4"/>
  <c r="G1886" i="4"/>
  <c r="H1886" i="4"/>
  <c r="K1886" i="4"/>
  <c r="L1886" i="4"/>
  <c r="M1886" i="4"/>
  <c r="P1886" i="4"/>
  <c r="G1718" i="4"/>
  <c r="H1718" i="4"/>
  <c r="K1718" i="4"/>
  <c r="L1718" i="4"/>
  <c r="M1718" i="4"/>
  <c r="P1718" i="4"/>
  <c r="G2154" i="4"/>
  <c r="H2154" i="4"/>
  <c r="K2154" i="4"/>
  <c r="L2154" i="4"/>
  <c r="M2154" i="4"/>
  <c r="P2154" i="4"/>
  <c r="G2155" i="4"/>
  <c r="H2155" i="4"/>
  <c r="K2155" i="4"/>
  <c r="L2155" i="4"/>
  <c r="M2155" i="4"/>
  <c r="P2155" i="4"/>
  <c r="G1719" i="4"/>
  <c r="H1719" i="4"/>
  <c r="K1719" i="4"/>
  <c r="L1719" i="4"/>
  <c r="M1719" i="4"/>
  <c r="P1719" i="4"/>
  <c r="G1721" i="4"/>
  <c r="H1721" i="4"/>
  <c r="K1721" i="4"/>
  <c r="L1721" i="4"/>
  <c r="M1721" i="4"/>
  <c r="P1721" i="4"/>
  <c r="G1720" i="4"/>
  <c r="H1720" i="4"/>
  <c r="K1720" i="4"/>
  <c r="L1720" i="4"/>
  <c r="M1720" i="4"/>
  <c r="P1720" i="4"/>
  <c r="G1723" i="4"/>
  <c r="H1723" i="4"/>
  <c r="K1723" i="4"/>
  <c r="L1723" i="4"/>
  <c r="M1723" i="4"/>
  <c r="P1723" i="4"/>
  <c r="G1724" i="4"/>
  <c r="H1724" i="4"/>
  <c r="K1724" i="4"/>
  <c r="L1724" i="4"/>
  <c r="M1724" i="4"/>
  <c r="P1724" i="4"/>
  <c r="G2068" i="4"/>
  <c r="H2068" i="4"/>
  <c r="K2068" i="4"/>
  <c r="L2068" i="4"/>
  <c r="M2068" i="4"/>
  <c r="P2068" i="4"/>
  <c r="G2129" i="4"/>
  <c r="H2129" i="4"/>
  <c r="K2129" i="4"/>
  <c r="L2129" i="4"/>
  <c r="M2129" i="4"/>
  <c r="P2129" i="4"/>
  <c r="G2221" i="4"/>
  <c r="H2221" i="4"/>
  <c r="K2221" i="4"/>
  <c r="L2221" i="4"/>
  <c r="M2221" i="4"/>
  <c r="P2221" i="4"/>
  <c r="G2220" i="4"/>
  <c r="H2220" i="4"/>
  <c r="K2220" i="4"/>
  <c r="L2220" i="4"/>
  <c r="M2220" i="4"/>
  <c r="P2220" i="4"/>
  <c r="G2266" i="4"/>
  <c r="H2266" i="4"/>
  <c r="K2266" i="4"/>
  <c r="L2266" i="4"/>
  <c r="M2266" i="4"/>
  <c r="P2266" i="4"/>
  <c r="G2267" i="4"/>
  <c r="H2267" i="4"/>
  <c r="K2267" i="4"/>
  <c r="L2267" i="4"/>
  <c r="M2267" i="4"/>
  <c r="P2267" i="4"/>
  <c r="G2271" i="4"/>
  <c r="H2271" i="4"/>
  <c r="K2271" i="4"/>
  <c r="L2271" i="4"/>
  <c r="M2271" i="4"/>
  <c r="P2271" i="4"/>
  <c r="G2269" i="4"/>
  <c r="H2269" i="4"/>
  <c r="K2269" i="4"/>
  <c r="L2269" i="4"/>
  <c r="M2269" i="4"/>
  <c r="P2269" i="4"/>
  <c r="G640" i="4"/>
  <c r="H640" i="4"/>
  <c r="K640" i="4"/>
  <c r="L640" i="4"/>
  <c r="M640" i="4"/>
  <c r="P640" i="4"/>
  <c r="G641" i="4"/>
  <c r="H641" i="4"/>
  <c r="K641" i="4"/>
  <c r="L641" i="4"/>
  <c r="M641" i="4"/>
  <c r="P641" i="4"/>
  <c r="G643" i="4"/>
  <c r="H643" i="4"/>
  <c r="K643" i="4"/>
  <c r="L643" i="4"/>
  <c r="M643" i="4"/>
  <c r="P643" i="4"/>
  <c r="G648" i="4"/>
  <c r="H648" i="4"/>
  <c r="K648" i="4"/>
  <c r="L648" i="4"/>
  <c r="M648" i="4"/>
  <c r="P648" i="4"/>
  <c r="G650" i="4"/>
  <c r="H650" i="4"/>
  <c r="K650" i="4"/>
  <c r="L650" i="4"/>
  <c r="M650" i="4"/>
  <c r="P650" i="4"/>
  <c r="G652" i="4"/>
  <c r="H652" i="4"/>
  <c r="K652" i="4"/>
  <c r="L652" i="4"/>
  <c r="M652" i="4"/>
  <c r="P652" i="4"/>
  <c r="G724" i="4"/>
  <c r="H724" i="4"/>
  <c r="K724" i="4"/>
  <c r="L724" i="4"/>
  <c r="M724" i="4"/>
  <c r="P724" i="4"/>
  <c r="G654" i="4"/>
  <c r="H654" i="4"/>
  <c r="K654" i="4"/>
  <c r="L654" i="4"/>
  <c r="M654" i="4"/>
  <c r="P654" i="4"/>
  <c r="G655" i="4"/>
  <c r="H655" i="4"/>
  <c r="K655" i="4"/>
  <c r="L655" i="4"/>
  <c r="M655" i="4"/>
  <c r="P655" i="4"/>
  <c r="G656" i="4"/>
  <c r="H656" i="4"/>
  <c r="K656" i="4"/>
  <c r="L656" i="4"/>
  <c r="M656" i="4"/>
  <c r="P656" i="4"/>
  <c r="G658" i="4"/>
  <c r="H658" i="4"/>
  <c r="K658" i="4"/>
  <c r="L658" i="4"/>
  <c r="M658" i="4"/>
  <c r="P658" i="4"/>
  <c r="G659" i="4"/>
  <c r="H659" i="4"/>
  <c r="K659" i="4"/>
  <c r="L659" i="4"/>
  <c r="M659" i="4"/>
  <c r="P659" i="4"/>
  <c r="G661" i="4"/>
  <c r="H661" i="4"/>
  <c r="K661" i="4"/>
  <c r="L661" i="4"/>
  <c r="M661" i="4"/>
  <c r="P661" i="4"/>
  <c r="G663" i="4"/>
  <c r="H663" i="4"/>
  <c r="K663" i="4"/>
  <c r="L663" i="4"/>
  <c r="M663" i="4"/>
  <c r="P663" i="4"/>
  <c r="G665" i="4"/>
  <c r="H665" i="4"/>
  <c r="K665" i="4"/>
  <c r="L665" i="4"/>
  <c r="M665" i="4"/>
  <c r="P665" i="4"/>
  <c r="G666" i="4"/>
  <c r="H666" i="4"/>
  <c r="K666" i="4"/>
  <c r="L666" i="4"/>
  <c r="M666" i="4"/>
  <c r="P666" i="4"/>
  <c r="G668" i="4"/>
  <c r="H668" i="4"/>
  <c r="K668" i="4"/>
  <c r="L668" i="4"/>
  <c r="M668" i="4"/>
  <c r="P668" i="4"/>
  <c r="G669" i="4"/>
  <c r="H669" i="4"/>
  <c r="K669" i="4"/>
  <c r="L669" i="4"/>
  <c r="M669" i="4"/>
  <c r="P669" i="4"/>
  <c r="G674" i="4"/>
  <c r="H674" i="4"/>
  <c r="K674" i="4"/>
  <c r="L674" i="4"/>
  <c r="M674" i="4"/>
  <c r="P674" i="4"/>
  <c r="G675" i="4"/>
  <c r="H675" i="4"/>
  <c r="K675" i="4"/>
  <c r="L675" i="4"/>
  <c r="M675" i="4"/>
  <c r="P675" i="4"/>
  <c r="G682" i="4"/>
  <c r="H682" i="4"/>
  <c r="K682" i="4"/>
  <c r="L682" i="4"/>
  <c r="M682" i="4"/>
  <c r="P682" i="4"/>
  <c r="G683" i="4"/>
  <c r="H683" i="4"/>
  <c r="K683" i="4"/>
  <c r="L683" i="4"/>
  <c r="M683" i="4"/>
  <c r="P683" i="4"/>
  <c r="G685" i="4"/>
  <c r="H685" i="4"/>
  <c r="K685" i="4"/>
  <c r="L685" i="4"/>
  <c r="M685" i="4"/>
  <c r="P685" i="4"/>
  <c r="G686" i="4"/>
  <c r="H686" i="4"/>
  <c r="K686" i="4"/>
  <c r="L686" i="4"/>
  <c r="M686" i="4"/>
  <c r="P686" i="4"/>
  <c r="G679" i="4"/>
  <c r="H679" i="4"/>
  <c r="K679" i="4"/>
  <c r="L679" i="4"/>
  <c r="M679" i="4"/>
  <c r="P679" i="4"/>
  <c r="G680" i="4"/>
  <c r="H680" i="4"/>
  <c r="K680" i="4"/>
  <c r="L680" i="4"/>
  <c r="M680" i="4"/>
  <c r="P680" i="4"/>
  <c r="G677" i="4"/>
  <c r="H677" i="4"/>
  <c r="K677" i="4"/>
  <c r="L677" i="4"/>
  <c r="M677" i="4"/>
  <c r="P677" i="4"/>
  <c r="G1378" i="4"/>
  <c r="H1378" i="4"/>
  <c r="K1378" i="4"/>
  <c r="L1378" i="4"/>
  <c r="M1378" i="4"/>
  <c r="P1378" i="4"/>
  <c r="G1379" i="4"/>
  <c r="H1379" i="4"/>
  <c r="K1379" i="4"/>
  <c r="L1379" i="4"/>
  <c r="M1379" i="4"/>
  <c r="P1379" i="4"/>
  <c r="G689" i="4"/>
  <c r="H689" i="4"/>
  <c r="K689" i="4"/>
  <c r="L689" i="4"/>
  <c r="M689" i="4"/>
  <c r="P689" i="4"/>
  <c r="G1337" i="4"/>
  <c r="H1337" i="4"/>
  <c r="K1337" i="4"/>
  <c r="L1337" i="4"/>
  <c r="M1337" i="4"/>
  <c r="P1337" i="4"/>
  <c r="G1338" i="4"/>
  <c r="H1338" i="4"/>
  <c r="K1338" i="4"/>
  <c r="L1338" i="4"/>
  <c r="M1338" i="4"/>
  <c r="P1338" i="4"/>
  <c r="G691" i="4"/>
  <c r="H691" i="4"/>
  <c r="K691" i="4"/>
  <c r="L691" i="4"/>
  <c r="M691" i="4"/>
  <c r="P691" i="4"/>
  <c r="G671" i="4"/>
  <c r="H671" i="4"/>
  <c r="K671" i="4"/>
  <c r="L671" i="4"/>
  <c r="M671" i="4"/>
  <c r="P671" i="4"/>
  <c r="R671" i="4"/>
  <c r="G672" i="4"/>
  <c r="H672" i="4"/>
  <c r="K672" i="4"/>
  <c r="L672" i="4"/>
  <c r="M672" i="4"/>
  <c r="P672" i="4"/>
  <c r="G1652" i="4"/>
  <c r="H1652" i="4"/>
  <c r="K1652" i="4"/>
  <c r="L1652" i="4"/>
  <c r="M1652" i="4"/>
  <c r="P1652" i="4"/>
  <c r="G1653" i="4"/>
  <c r="H1653" i="4"/>
  <c r="K1653" i="4"/>
  <c r="L1653" i="4"/>
  <c r="M1653" i="4"/>
  <c r="P1653" i="4"/>
  <c r="G1654" i="4"/>
  <c r="H1654" i="4"/>
  <c r="K1654" i="4"/>
  <c r="L1654" i="4"/>
  <c r="M1654" i="4"/>
  <c r="P1654" i="4"/>
  <c r="G1647" i="4"/>
  <c r="H1647" i="4"/>
  <c r="K1647" i="4"/>
  <c r="L1647" i="4"/>
  <c r="M1647" i="4"/>
  <c r="P1647" i="4"/>
  <c r="G1648" i="4"/>
  <c r="H1648" i="4"/>
  <c r="K1648" i="4"/>
  <c r="L1648" i="4"/>
  <c r="M1648" i="4"/>
  <c r="P1648" i="4"/>
  <c r="G1658" i="4"/>
  <c r="H1658" i="4"/>
  <c r="K1658" i="4"/>
  <c r="L1658" i="4"/>
  <c r="M1658" i="4"/>
  <c r="P1658" i="4"/>
  <c r="G1659" i="4"/>
  <c r="H1659" i="4"/>
  <c r="K1659" i="4"/>
  <c r="L1659" i="4"/>
  <c r="M1659" i="4"/>
  <c r="P1659" i="4"/>
  <c r="G1081" i="4"/>
  <c r="H1081" i="4"/>
  <c r="K1081" i="4"/>
  <c r="L1081" i="4"/>
  <c r="M1081" i="4"/>
  <c r="P1081" i="4"/>
  <c r="G1082" i="4"/>
  <c r="H1082" i="4"/>
  <c r="K1082" i="4"/>
  <c r="L1082" i="4"/>
  <c r="M1082" i="4"/>
  <c r="P1082" i="4"/>
  <c r="G1083" i="4"/>
  <c r="H1083" i="4"/>
  <c r="K1083" i="4"/>
  <c r="L1083" i="4"/>
  <c r="M1083" i="4"/>
  <c r="P1083" i="4"/>
  <c r="G1084" i="4"/>
  <c r="H1084" i="4"/>
  <c r="K1084" i="4"/>
  <c r="L1084" i="4"/>
  <c r="M1084" i="4"/>
  <c r="P1084" i="4"/>
  <c r="G692" i="4"/>
  <c r="H692" i="4"/>
  <c r="K692" i="4"/>
  <c r="L692" i="4"/>
  <c r="M692" i="4"/>
  <c r="P692" i="4"/>
  <c r="G693" i="4"/>
  <c r="H693" i="4"/>
  <c r="K693" i="4"/>
  <c r="L693" i="4"/>
  <c r="M693" i="4"/>
  <c r="P693" i="4"/>
  <c r="G1374" i="4"/>
  <c r="H1374" i="4"/>
  <c r="K1374" i="4"/>
  <c r="L1374" i="4"/>
  <c r="M1374" i="4"/>
  <c r="P1374" i="4"/>
  <c r="G1639" i="4"/>
  <c r="H1639" i="4"/>
  <c r="K1639" i="4"/>
  <c r="L1639" i="4"/>
  <c r="M1639" i="4"/>
  <c r="P1639" i="4"/>
  <c r="G1640" i="4"/>
  <c r="H1640" i="4"/>
  <c r="K1640" i="4"/>
  <c r="L1640" i="4"/>
  <c r="M1640" i="4"/>
  <c r="P1640" i="4"/>
  <c r="G1644" i="4"/>
  <c r="H1644" i="4"/>
  <c r="K1644" i="4"/>
  <c r="L1644" i="4"/>
  <c r="M1644" i="4"/>
  <c r="P1644" i="4"/>
  <c r="G1080" i="4"/>
  <c r="H1080" i="4"/>
  <c r="K1080" i="4"/>
  <c r="L1080" i="4"/>
  <c r="M1080" i="4"/>
  <c r="P1080" i="4"/>
  <c r="G2549" i="4"/>
  <c r="H2549" i="4"/>
  <c r="K2549" i="4"/>
  <c r="L2549" i="4"/>
  <c r="M2549" i="4"/>
  <c r="P2549" i="4"/>
  <c r="G688" i="4"/>
  <c r="H688" i="4"/>
  <c r="K688" i="4"/>
  <c r="L688" i="4"/>
  <c r="M688" i="4"/>
  <c r="P688" i="4"/>
  <c r="G718" i="4"/>
  <c r="H718" i="4"/>
  <c r="K718" i="4"/>
  <c r="L718" i="4"/>
  <c r="M718" i="4"/>
  <c r="P718" i="4"/>
  <c r="G723" i="4"/>
  <c r="H723" i="4"/>
  <c r="K723" i="4"/>
  <c r="L723" i="4"/>
  <c r="M723" i="4"/>
  <c r="P723" i="4"/>
  <c r="G719" i="4"/>
  <c r="H719" i="4"/>
  <c r="K719" i="4"/>
  <c r="L719" i="4"/>
  <c r="M719" i="4"/>
  <c r="P719" i="4"/>
  <c r="G720" i="4"/>
  <c r="H720" i="4"/>
  <c r="K720" i="4"/>
  <c r="L720" i="4"/>
  <c r="M720" i="4"/>
  <c r="P720" i="4"/>
  <c r="G645" i="4"/>
  <c r="H645" i="4"/>
  <c r="K645" i="4"/>
  <c r="L645" i="4"/>
  <c r="M645" i="4"/>
  <c r="P645" i="4"/>
  <c r="G646" i="4"/>
  <c r="H646" i="4"/>
  <c r="K646" i="4"/>
  <c r="L646" i="4"/>
  <c r="M646" i="4"/>
  <c r="P646" i="4"/>
  <c r="G1606" i="4"/>
  <c r="H1606" i="4"/>
  <c r="K1606" i="4"/>
  <c r="L1606" i="4"/>
  <c r="M1606" i="4"/>
  <c r="P1606" i="4"/>
  <c r="G1607" i="4"/>
  <c r="H1607" i="4"/>
  <c r="K1607" i="4"/>
  <c r="L1607" i="4"/>
  <c r="M1607" i="4"/>
  <c r="P1607" i="4"/>
  <c r="G1608" i="4"/>
  <c r="H1608" i="4"/>
  <c r="K1608" i="4"/>
  <c r="L1608" i="4"/>
  <c r="M1608" i="4"/>
  <c r="P1608" i="4"/>
  <c r="G1609" i="4"/>
  <c r="H1609" i="4"/>
  <c r="K1609" i="4"/>
  <c r="L1609" i="4"/>
  <c r="M1609" i="4"/>
  <c r="P1609" i="4"/>
  <c r="G1403" i="4"/>
  <c r="H1403" i="4"/>
  <c r="K1403" i="4"/>
  <c r="L1403" i="4"/>
  <c r="M1403" i="4"/>
  <c r="P1403" i="4"/>
  <c r="G1284" i="4"/>
  <c r="H1284" i="4"/>
  <c r="K1284" i="4"/>
  <c r="L1284" i="4"/>
  <c r="M1284" i="4"/>
  <c r="P1284" i="4"/>
  <c r="G1287" i="4"/>
  <c r="H1287" i="4"/>
  <c r="K1287" i="4"/>
  <c r="L1287" i="4"/>
  <c r="M1287" i="4"/>
  <c r="P1287" i="4"/>
  <c r="G1288" i="4"/>
  <c r="H1288" i="4"/>
  <c r="K1288" i="4"/>
  <c r="L1288" i="4"/>
  <c r="M1288" i="4"/>
  <c r="P1288" i="4"/>
  <c r="G1291" i="4"/>
  <c r="H1291" i="4"/>
  <c r="K1291" i="4"/>
  <c r="L1291" i="4"/>
  <c r="M1291" i="4"/>
  <c r="P1291" i="4"/>
  <c r="G1373" i="4"/>
  <c r="H1373" i="4"/>
  <c r="K1373" i="4"/>
  <c r="L1373" i="4"/>
  <c r="M1373" i="4"/>
  <c r="P1373" i="4"/>
  <c r="G1375" i="4"/>
  <c r="H1375" i="4"/>
  <c r="K1375" i="4"/>
  <c r="L1375" i="4"/>
  <c r="M1375" i="4"/>
  <c r="P1375" i="4"/>
  <c r="G1377" i="4"/>
  <c r="H1377" i="4"/>
  <c r="K1377" i="4"/>
  <c r="L1377" i="4"/>
  <c r="M1377" i="4"/>
  <c r="P1377" i="4"/>
  <c r="G1376" i="4"/>
  <c r="H1376" i="4"/>
  <c r="K1376" i="4"/>
  <c r="L1376" i="4"/>
  <c r="M1376" i="4"/>
  <c r="P1376" i="4"/>
  <c r="G1382" i="4"/>
  <c r="H1382" i="4"/>
  <c r="K1382" i="4"/>
  <c r="L1382" i="4"/>
  <c r="M1382" i="4"/>
  <c r="P1382" i="4"/>
  <c r="G1367" i="4"/>
  <c r="H1367" i="4"/>
  <c r="K1367" i="4"/>
  <c r="L1367" i="4"/>
  <c r="M1367" i="4"/>
  <c r="P1367" i="4"/>
  <c r="G1368" i="4"/>
  <c r="H1368" i="4"/>
  <c r="K1368" i="4"/>
  <c r="L1368" i="4"/>
  <c r="M1368" i="4"/>
  <c r="P1368" i="4"/>
  <c r="G1369" i="4"/>
  <c r="H1369" i="4"/>
  <c r="K1369" i="4"/>
  <c r="L1369" i="4"/>
  <c r="M1369" i="4"/>
  <c r="P1369" i="4"/>
  <c r="G1407" i="4"/>
  <c r="H1407" i="4"/>
  <c r="K1407" i="4"/>
  <c r="L1407" i="4"/>
  <c r="M1407" i="4"/>
  <c r="P1407" i="4"/>
  <c r="G1406" i="4"/>
  <c r="H1406" i="4"/>
  <c r="K1406" i="4"/>
  <c r="L1406" i="4"/>
  <c r="M1406" i="4"/>
  <c r="P1406" i="4"/>
  <c r="G1404" i="4"/>
  <c r="H1404" i="4"/>
  <c r="K1404" i="4"/>
  <c r="L1404" i="4"/>
  <c r="M1404" i="4"/>
  <c r="P1404" i="4"/>
  <c r="G1405" i="4"/>
  <c r="H1405" i="4"/>
  <c r="K1405" i="4"/>
  <c r="L1405" i="4"/>
  <c r="M1405" i="4"/>
  <c r="P1405" i="4"/>
  <c r="G1496" i="4"/>
  <c r="H1496" i="4"/>
  <c r="K1496" i="4"/>
  <c r="L1496" i="4"/>
  <c r="M1496" i="4"/>
  <c r="P1496" i="4"/>
  <c r="G1497" i="4"/>
  <c r="H1497" i="4"/>
  <c r="K1497" i="4"/>
  <c r="L1497" i="4"/>
  <c r="M1497" i="4"/>
  <c r="P1497" i="4"/>
  <c r="G1498" i="4"/>
  <c r="H1498" i="4"/>
  <c r="K1498" i="4"/>
  <c r="L1498" i="4"/>
  <c r="M1498" i="4"/>
  <c r="P1498" i="4"/>
  <c r="G1499" i="4"/>
  <c r="H1499" i="4"/>
  <c r="K1499" i="4"/>
  <c r="L1499" i="4"/>
  <c r="M1499" i="4"/>
  <c r="P1499" i="4"/>
  <c r="G1571" i="4"/>
  <c r="H1571" i="4"/>
  <c r="K1571" i="4"/>
  <c r="L1571" i="4"/>
  <c r="M1571" i="4"/>
  <c r="P1571" i="4"/>
  <c r="G1572" i="4"/>
  <c r="H1572" i="4"/>
  <c r="K1572" i="4"/>
  <c r="L1572" i="4"/>
  <c r="M1572" i="4"/>
  <c r="P1572" i="4"/>
  <c r="G1587" i="4"/>
  <c r="H1587" i="4"/>
  <c r="K1587" i="4"/>
  <c r="L1587" i="4"/>
  <c r="M1587" i="4"/>
  <c r="P1587" i="4"/>
  <c r="G1588" i="4"/>
  <c r="H1588" i="4"/>
  <c r="K1588" i="4"/>
  <c r="L1588" i="4"/>
  <c r="M1588" i="4"/>
  <c r="P1588" i="4"/>
  <c r="G1610" i="4"/>
  <c r="H1610" i="4"/>
  <c r="K1610" i="4"/>
  <c r="L1610" i="4"/>
  <c r="M1610" i="4"/>
  <c r="P1610" i="4"/>
  <c r="G1661" i="4"/>
  <c r="H1661" i="4"/>
  <c r="K1661" i="4"/>
  <c r="L1661" i="4"/>
  <c r="M1661" i="4"/>
  <c r="P1661" i="4"/>
  <c r="G1708" i="4"/>
  <c r="H1708" i="4"/>
  <c r="K1708" i="4"/>
  <c r="L1708" i="4"/>
  <c r="M1708" i="4"/>
  <c r="P1708" i="4"/>
  <c r="G1672" i="4"/>
  <c r="H1672" i="4"/>
  <c r="K1672" i="4"/>
  <c r="L1672" i="4"/>
  <c r="M1672" i="4"/>
  <c r="P1672" i="4"/>
  <c r="G1673" i="4"/>
  <c r="H1673" i="4"/>
  <c r="K1673" i="4"/>
  <c r="L1673" i="4"/>
  <c r="M1673" i="4"/>
  <c r="P1673" i="4"/>
  <c r="G1837" i="4"/>
  <c r="H1837" i="4"/>
  <c r="K1837" i="4"/>
  <c r="L1837" i="4"/>
  <c r="M1837" i="4"/>
  <c r="P1837" i="4"/>
  <c r="G1833" i="4"/>
  <c r="H1833" i="4"/>
  <c r="K1833" i="4"/>
  <c r="L1833" i="4"/>
  <c r="M1833" i="4"/>
  <c r="P1833" i="4"/>
  <c r="G1834" i="4"/>
  <c r="H1834" i="4"/>
  <c r="K1834" i="4"/>
  <c r="L1834" i="4"/>
  <c r="M1834" i="4"/>
  <c r="P1834" i="4"/>
  <c r="G1844" i="4"/>
  <c r="H1844" i="4"/>
  <c r="K1844" i="4"/>
  <c r="L1844" i="4"/>
  <c r="M1844" i="4"/>
  <c r="P1844" i="4"/>
  <c r="G1843" i="4"/>
  <c r="H1843" i="4"/>
  <c r="K1843" i="4"/>
  <c r="L1843" i="4"/>
  <c r="M1843" i="4"/>
  <c r="P1843" i="4"/>
  <c r="G1847" i="4"/>
  <c r="H1847" i="4"/>
  <c r="K1847" i="4"/>
  <c r="L1847" i="4"/>
  <c r="M1847" i="4"/>
  <c r="P1847" i="4"/>
  <c r="G1853" i="4"/>
  <c r="H1853" i="4"/>
  <c r="K1853" i="4"/>
  <c r="L1853" i="4"/>
  <c r="M1853" i="4"/>
  <c r="P1853" i="4"/>
  <c r="G1845" i="4"/>
  <c r="H1845" i="4"/>
  <c r="K1845" i="4"/>
  <c r="L1845" i="4"/>
  <c r="M1845" i="4"/>
  <c r="P1845" i="4"/>
  <c r="G1846" i="4"/>
  <c r="H1846" i="4"/>
  <c r="K1846" i="4"/>
  <c r="L1846" i="4"/>
  <c r="M1846" i="4"/>
  <c r="P1846" i="4"/>
  <c r="G1854" i="4"/>
  <c r="H1854" i="4"/>
  <c r="K1854" i="4"/>
  <c r="L1854" i="4"/>
  <c r="M1854" i="4"/>
  <c r="P1854" i="4"/>
  <c r="G1916" i="4"/>
  <c r="H1916" i="4"/>
  <c r="K1916" i="4"/>
  <c r="L1916" i="4"/>
  <c r="M1916" i="4"/>
  <c r="P1916" i="4"/>
  <c r="G1917" i="4"/>
  <c r="H1917" i="4"/>
  <c r="K1917" i="4"/>
  <c r="L1917" i="4"/>
  <c r="M1917" i="4"/>
  <c r="P1917" i="4"/>
  <c r="G1918" i="4"/>
  <c r="H1918" i="4"/>
  <c r="K1918" i="4"/>
  <c r="L1918" i="4"/>
  <c r="M1918" i="4"/>
  <c r="P1918" i="4"/>
  <c r="G1919" i="4"/>
  <c r="H1919" i="4"/>
  <c r="K1919" i="4"/>
  <c r="L1919" i="4"/>
  <c r="M1919" i="4"/>
  <c r="P1919" i="4"/>
  <c r="G1952" i="4"/>
  <c r="H1952" i="4"/>
  <c r="K1952" i="4"/>
  <c r="L1952" i="4"/>
  <c r="M1952" i="4"/>
  <c r="P1952" i="4"/>
  <c r="G1960" i="4"/>
  <c r="H1960" i="4"/>
  <c r="K1960" i="4"/>
  <c r="L1960" i="4"/>
  <c r="M1960" i="4"/>
  <c r="P1960" i="4"/>
  <c r="G1963" i="4"/>
  <c r="H1963" i="4"/>
  <c r="K1963" i="4"/>
  <c r="L1963" i="4"/>
  <c r="M1963" i="4"/>
  <c r="P1963" i="4"/>
  <c r="G1954" i="4"/>
  <c r="H1954" i="4"/>
  <c r="K1954" i="4"/>
  <c r="L1954" i="4"/>
  <c r="M1954" i="4"/>
  <c r="P1954" i="4"/>
  <c r="G1957" i="4"/>
  <c r="H1957" i="4"/>
  <c r="K1957" i="4"/>
  <c r="L1957" i="4"/>
  <c r="M1957" i="4"/>
  <c r="P1957" i="4"/>
  <c r="G2057" i="4"/>
  <c r="H2057" i="4"/>
  <c r="K2057" i="4"/>
  <c r="L2057" i="4"/>
  <c r="M2057" i="4"/>
  <c r="P2057" i="4"/>
  <c r="G2058" i="4"/>
  <c r="H2058" i="4"/>
  <c r="K2058" i="4"/>
  <c r="L2058" i="4"/>
  <c r="M2058" i="4"/>
  <c r="P2058" i="4"/>
  <c r="G2059" i="4"/>
  <c r="H2059" i="4"/>
  <c r="K2059" i="4"/>
  <c r="L2059" i="4"/>
  <c r="M2059" i="4"/>
  <c r="P2059" i="4"/>
  <c r="G2060" i="4"/>
  <c r="H2060" i="4"/>
  <c r="K2060" i="4"/>
  <c r="L2060" i="4"/>
  <c r="M2060" i="4"/>
  <c r="P2060" i="4"/>
  <c r="G2118" i="4"/>
  <c r="H2118" i="4"/>
  <c r="K2118" i="4"/>
  <c r="L2118" i="4"/>
  <c r="M2118" i="4"/>
  <c r="P2118" i="4"/>
  <c r="G2301" i="4"/>
  <c r="H2301" i="4"/>
  <c r="K2301" i="4"/>
  <c r="L2301" i="4"/>
  <c r="M2301" i="4"/>
  <c r="P2301" i="4"/>
  <c r="G2307" i="4"/>
  <c r="H2307" i="4"/>
  <c r="K2307" i="4"/>
  <c r="L2307" i="4"/>
  <c r="M2307" i="4"/>
  <c r="P2307" i="4"/>
  <c r="G2306" i="4"/>
  <c r="H2306" i="4"/>
  <c r="K2306" i="4"/>
  <c r="L2306" i="4"/>
  <c r="M2306" i="4"/>
  <c r="P2306" i="4"/>
  <c r="G2297" i="4"/>
  <c r="H2297" i="4"/>
  <c r="K2297" i="4"/>
  <c r="L2297" i="4"/>
  <c r="M2297" i="4"/>
  <c r="P2297" i="4"/>
  <c r="G2298" i="4"/>
  <c r="H2298" i="4"/>
  <c r="K2298" i="4"/>
  <c r="L2298" i="4"/>
  <c r="M2298" i="4"/>
  <c r="P2298" i="4"/>
  <c r="G2303" i="4"/>
  <c r="H2303" i="4"/>
  <c r="K2303" i="4"/>
  <c r="L2303" i="4"/>
  <c r="M2303" i="4"/>
  <c r="P2303" i="4"/>
  <c r="G2299" i="4"/>
  <c r="H2299" i="4"/>
  <c r="K2299" i="4"/>
  <c r="L2299" i="4"/>
  <c r="M2299" i="4"/>
  <c r="P2299" i="4"/>
  <c r="G2300" i="4"/>
  <c r="H2300" i="4"/>
  <c r="K2300" i="4"/>
  <c r="L2300" i="4"/>
  <c r="M2300" i="4"/>
  <c r="P2300" i="4"/>
  <c r="G2305" i="4"/>
  <c r="H2305" i="4"/>
  <c r="K2305" i="4"/>
  <c r="L2305" i="4"/>
  <c r="M2305" i="4"/>
  <c r="P2305" i="4"/>
  <c r="G2407" i="4"/>
  <c r="H2407" i="4"/>
  <c r="K2407" i="4"/>
  <c r="L2407" i="4"/>
  <c r="M2407" i="4"/>
  <c r="P2407" i="4"/>
  <c r="G2408" i="4"/>
  <c r="H2408" i="4"/>
  <c r="K2408" i="4"/>
  <c r="L2408" i="4"/>
  <c r="M2408" i="4"/>
  <c r="P2408" i="4"/>
  <c r="G2409" i="4"/>
  <c r="H2409" i="4"/>
  <c r="K2409" i="4"/>
  <c r="L2409" i="4"/>
  <c r="M2409" i="4"/>
  <c r="P2409" i="4"/>
  <c r="G2410" i="4"/>
  <c r="H2410" i="4"/>
  <c r="K2410" i="4"/>
  <c r="L2410" i="4"/>
  <c r="M2410" i="4"/>
  <c r="P2410" i="4"/>
  <c r="G2519" i="4"/>
  <c r="H2519" i="4"/>
  <c r="K2519" i="4"/>
  <c r="L2519" i="4"/>
  <c r="M2519" i="4"/>
  <c r="P2519" i="4"/>
  <c r="G2520" i="4"/>
  <c r="H2520" i="4"/>
  <c r="K2520" i="4"/>
  <c r="L2520" i="4"/>
  <c r="M2520" i="4"/>
  <c r="P2520" i="4"/>
  <c r="G2521" i="4"/>
  <c r="H2521" i="4"/>
  <c r="K2521" i="4"/>
  <c r="L2521" i="4"/>
  <c r="M2521" i="4"/>
  <c r="P2521" i="4"/>
  <c r="G2522" i="4"/>
  <c r="H2522" i="4"/>
  <c r="K2522" i="4"/>
  <c r="L2522" i="4"/>
  <c r="M2522" i="4"/>
  <c r="P2522" i="4"/>
  <c r="G2550" i="4"/>
  <c r="H2550" i="4"/>
  <c r="K2550" i="4"/>
  <c r="L2550" i="4"/>
  <c r="M2550" i="4"/>
  <c r="P2550" i="4"/>
  <c r="G2552" i="4"/>
  <c r="H2552" i="4"/>
  <c r="K2552" i="4"/>
  <c r="L2552" i="4"/>
  <c r="M2552" i="4"/>
  <c r="P2552" i="4"/>
  <c r="G2553" i="4"/>
  <c r="H2553" i="4"/>
  <c r="K2553" i="4"/>
  <c r="L2553" i="4"/>
  <c r="M2553" i="4"/>
  <c r="P2553" i="4"/>
  <c r="G2551" i="4"/>
  <c r="H2551" i="4"/>
  <c r="K2551" i="4"/>
  <c r="L2551" i="4"/>
  <c r="M2551" i="4"/>
  <c r="P2551" i="4"/>
  <c r="G2657" i="4"/>
  <c r="H2657" i="4"/>
  <c r="K2657" i="4"/>
  <c r="L2657" i="4"/>
  <c r="M2657" i="4"/>
  <c r="P2657" i="4"/>
  <c r="G2658" i="4"/>
  <c r="H2658" i="4"/>
  <c r="K2658" i="4"/>
  <c r="L2658" i="4"/>
  <c r="M2658" i="4"/>
  <c r="P2658" i="4"/>
  <c r="G2688" i="4"/>
  <c r="H2688" i="4"/>
  <c r="K2688" i="4"/>
  <c r="L2688" i="4"/>
  <c r="M2688" i="4"/>
  <c r="P2688" i="4"/>
  <c r="G2691" i="4"/>
  <c r="H2691" i="4"/>
  <c r="K2691" i="4"/>
  <c r="L2691" i="4"/>
  <c r="M2691" i="4"/>
  <c r="P2691" i="4"/>
  <c r="G2694" i="4"/>
  <c r="H2694" i="4"/>
  <c r="K2694" i="4"/>
  <c r="L2694" i="4"/>
  <c r="M2694" i="4"/>
  <c r="P2694" i="4"/>
  <c r="G2225" i="4"/>
  <c r="P2225" i="4"/>
  <c r="G2243" i="4"/>
  <c r="P2243" i="4"/>
  <c r="G2320" i="4"/>
  <c r="H2320" i="4"/>
  <c r="K2320" i="4"/>
  <c r="L2320" i="4"/>
  <c r="M2320" i="4"/>
  <c r="P2320" i="4"/>
  <c r="G2321" i="4"/>
  <c r="H2321" i="4"/>
  <c r="K2321" i="4"/>
  <c r="L2321" i="4"/>
  <c r="M2321" i="4"/>
  <c r="P2321" i="4"/>
  <c r="G2322" i="4"/>
  <c r="H2322" i="4"/>
  <c r="K2322" i="4"/>
  <c r="L2322" i="4"/>
  <c r="M2322" i="4"/>
  <c r="P2322" i="4"/>
  <c r="G2323" i="4"/>
  <c r="H2323" i="4"/>
  <c r="K2323" i="4"/>
  <c r="L2323" i="4"/>
  <c r="M2323" i="4"/>
  <c r="P2323" i="4"/>
  <c r="G2327" i="4"/>
  <c r="H2327" i="4"/>
  <c r="K2327" i="4"/>
  <c r="L2327" i="4"/>
  <c r="M2327" i="4"/>
  <c r="P2327" i="4"/>
  <c r="K2329" i="4"/>
  <c r="L2329" i="4"/>
  <c r="M2329" i="4"/>
  <c r="P2329" i="4"/>
  <c r="G2334" i="4"/>
  <c r="H2334" i="4"/>
  <c r="K2334" i="4"/>
  <c r="L2334" i="4"/>
  <c r="M2334" i="4"/>
  <c r="P2334" i="4"/>
  <c r="G2337" i="4"/>
  <c r="H2337" i="4"/>
  <c r="K2337" i="4"/>
  <c r="L2337" i="4"/>
  <c r="M2337" i="4"/>
  <c r="P2337" i="4"/>
  <c r="K2344" i="4"/>
  <c r="L2344" i="4"/>
  <c r="M2344" i="4"/>
  <c r="P2344" i="4"/>
  <c r="G2348" i="4"/>
  <c r="H2348" i="4"/>
  <c r="K2348" i="4"/>
  <c r="L2348" i="4"/>
  <c r="M2348" i="4"/>
  <c r="P2348" i="4"/>
  <c r="G2349" i="4"/>
  <c r="H2349" i="4"/>
  <c r="K2349" i="4"/>
  <c r="L2349" i="4"/>
  <c r="M2349" i="4"/>
  <c r="P2349" i="4"/>
  <c r="G2356" i="4"/>
  <c r="H2356" i="4"/>
  <c r="K2356" i="4"/>
  <c r="L2356" i="4"/>
  <c r="M2356" i="4"/>
  <c r="P2356" i="4"/>
  <c r="G2371" i="4"/>
  <c r="H2371" i="4"/>
  <c r="K2371" i="4"/>
  <c r="L2371" i="4"/>
  <c r="M2371" i="4"/>
  <c r="P2371" i="4"/>
  <c r="G2377" i="4"/>
  <c r="H2377" i="4"/>
  <c r="K2377" i="4"/>
  <c r="L2377" i="4"/>
  <c r="M2377" i="4"/>
  <c r="P2377" i="4"/>
  <c r="G2380" i="4"/>
  <c r="H2380" i="4"/>
  <c r="K2380" i="4"/>
  <c r="L2380" i="4"/>
  <c r="M2380" i="4"/>
  <c r="P2380" i="4"/>
  <c r="K2381" i="4"/>
  <c r="L2381" i="4"/>
  <c r="M2381" i="4"/>
  <c r="P2381" i="4"/>
  <c r="G2389" i="4"/>
  <c r="H2389" i="4"/>
  <c r="K2389" i="4"/>
  <c r="L2389" i="4"/>
  <c r="M2389" i="4"/>
  <c r="P2389" i="4"/>
  <c r="K2395" i="4"/>
  <c r="L2395" i="4"/>
  <c r="M2395" i="4"/>
  <c r="P2395" i="4"/>
  <c r="K2412" i="4"/>
  <c r="L2412" i="4"/>
  <c r="M2412" i="4"/>
  <c r="P2412" i="4"/>
  <c r="K2418" i="4"/>
  <c r="L2418" i="4"/>
  <c r="M2418" i="4"/>
  <c r="P2418" i="4"/>
  <c r="G2425" i="4"/>
  <c r="H2425" i="4"/>
  <c r="K2425" i="4"/>
  <c r="L2425" i="4"/>
  <c r="M2425" i="4"/>
  <c r="P2425" i="4"/>
  <c r="K2427" i="4"/>
  <c r="L2427" i="4"/>
  <c r="M2427" i="4"/>
  <c r="P2427" i="4"/>
  <c r="G2459" i="4"/>
  <c r="H2459" i="4"/>
  <c r="K2459" i="4"/>
  <c r="L2459" i="4"/>
  <c r="M2459" i="4"/>
  <c r="P2459" i="4"/>
  <c r="K2467" i="4"/>
  <c r="L2467" i="4"/>
  <c r="M2467" i="4"/>
  <c r="P2467" i="4"/>
  <c r="K2468" i="4"/>
  <c r="L2468" i="4"/>
  <c r="M2468" i="4"/>
  <c r="P2468" i="4"/>
  <c r="G2486" i="4"/>
  <c r="H2486" i="4"/>
  <c r="K2486" i="4"/>
  <c r="L2486" i="4"/>
  <c r="M2486" i="4"/>
  <c r="P2486" i="4"/>
  <c r="G2596" i="4"/>
  <c r="H2596" i="4"/>
  <c r="K2596" i="4"/>
  <c r="L2596" i="4"/>
  <c r="M2596" i="4"/>
  <c r="P2596" i="4"/>
  <c r="G2593" i="4"/>
  <c r="H2593" i="4"/>
  <c r="K2593" i="4"/>
  <c r="L2593" i="4"/>
  <c r="M2593" i="4"/>
  <c r="P2593" i="4"/>
  <c r="G2606" i="4"/>
  <c r="H2606" i="4"/>
  <c r="K2606" i="4"/>
  <c r="L2606" i="4"/>
  <c r="M2606" i="4"/>
  <c r="P2606" i="4"/>
  <c r="G2600" i="4"/>
  <c r="H2600" i="4"/>
  <c r="K2600" i="4"/>
  <c r="L2600" i="4"/>
  <c r="M2600" i="4"/>
  <c r="P2600" i="4"/>
  <c r="G1516" i="4"/>
  <c r="H1516" i="4"/>
  <c r="K1516" i="4"/>
  <c r="L1516" i="4"/>
  <c r="M1516" i="4"/>
  <c r="P1516" i="4"/>
  <c r="G1394" i="4"/>
  <c r="H1394" i="4"/>
  <c r="K1394" i="4"/>
  <c r="L1394" i="4"/>
  <c r="M1394" i="4"/>
  <c r="P1394" i="4"/>
  <c r="G1395" i="4"/>
  <c r="H1395" i="4"/>
  <c r="K1395" i="4"/>
  <c r="L1395" i="4"/>
  <c r="M1395" i="4"/>
  <c r="P1395" i="4"/>
  <c r="G2132" i="4"/>
  <c r="H2132" i="4"/>
  <c r="K2132" i="4"/>
  <c r="L2132" i="4"/>
  <c r="M2132" i="4"/>
  <c r="P2132" i="4"/>
  <c r="G1664" i="4"/>
  <c r="H1664" i="4"/>
  <c r="K1664" i="4"/>
  <c r="L1664" i="4"/>
  <c r="M1664" i="4"/>
  <c r="P1664" i="4"/>
  <c r="G1663" i="4"/>
  <c r="H1663" i="4"/>
  <c r="K1663" i="4"/>
  <c r="L1663" i="4"/>
  <c r="M1663" i="4"/>
  <c r="P1663" i="4"/>
  <c r="G1662" i="4"/>
  <c r="H1662" i="4"/>
  <c r="K1662" i="4"/>
  <c r="L1662" i="4"/>
  <c r="M1662" i="4"/>
  <c r="P1662" i="4"/>
  <c r="G2359" i="4"/>
  <c r="H2359" i="4"/>
  <c r="K2359" i="4"/>
  <c r="L2359" i="4"/>
  <c r="M2359" i="4"/>
  <c r="P2359" i="4"/>
  <c r="G2357" i="4"/>
  <c r="H2357" i="4"/>
  <c r="K2357" i="4"/>
  <c r="L2357" i="4"/>
  <c r="M2357" i="4"/>
  <c r="P2357" i="4"/>
  <c r="G2358" i="4"/>
  <c r="H2358" i="4"/>
  <c r="K2358" i="4"/>
  <c r="L2358" i="4"/>
  <c r="M2358" i="4"/>
  <c r="P2358" i="4"/>
  <c r="G2607" i="4"/>
  <c r="H2607" i="4"/>
  <c r="K2607" i="4"/>
  <c r="L2607" i="4"/>
  <c r="M2607" i="4"/>
  <c r="P2607" i="4"/>
  <c r="G1797" i="4"/>
  <c r="H1797" i="4"/>
  <c r="K1797" i="4"/>
  <c r="L1797" i="4"/>
  <c r="M1797" i="4"/>
  <c r="P1797" i="4"/>
  <c r="G1796" i="4"/>
  <c r="H1796" i="4"/>
  <c r="K1796" i="4"/>
  <c r="L1796" i="4"/>
  <c r="M1796" i="4"/>
  <c r="P1796" i="4"/>
  <c r="G1831" i="4"/>
  <c r="H1831" i="4"/>
  <c r="K1831" i="4"/>
  <c r="L1831" i="4"/>
  <c r="M1831" i="4"/>
  <c r="P1831" i="4"/>
  <c r="G1782" i="4"/>
  <c r="H1782" i="4"/>
  <c r="K1782" i="4"/>
  <c r="L1782" i="4"/>
  <c r="M1782" i="4"/>
  <c r="P1782" i="4"/>
  <c r="G1770" i="4"/>
  <c r="H1770" i="4"/>
  <c r="K1770" i="4"/>
  <c r="L1770" i="4"/>
  <c r="M1770" i="4"/>
  <c r="P1770" i="4"/>
  <c r="G1788" i="4"/>
  <c r="H1788" i="4"/>
  <c r="K1788" i="4"/>
  <c r="L1788" i="4"/>
  <c r="M1788" i="4"/>
  <c r="P1788" i="4"/>
  <c r="G1789" i="4"/>
  <c r="H1789" i="4"/>
  <c r="K1789" i="4"/>
  <c r="L1789" i="4"/>
  <c r="M1789" i="4"/>
  <c r="P1789" i="4"/>
  <c r="G1790" i="4"/>
  <c r="H1790" i="4"/>
  <c r="K1790" i="4"/>
  <c r="L1790" i="4"/>
  <c r="M1790" i="4"/>
  <c r="P1790" i="4"/>
  <c r="G1783" i="4"/>
  <c r="H1783" i="4"/>
  <c r="K1783" i="4"/>
  <c r="L1783" i="4"/>
  <c r="M1783" i="4"/>
  <c r="P1783" i="4"/>
  <c r="G1784" i="4"/>
  <c r="H1784" i="4"/>
  <c r="K1784" i="4"/>
  <c r="L1784" i="4"/>
  <c r="M1784" i="4"/>
  <c r="P1784" i="4"/>
  <c r="G1787" i="4"/>
  <c r="H1787" i="4"/>
  <c r="K1787" i="4"/>
  <c r="L1787" i="4"/>
  <c r="M1787" i="4"/>
  <c r="P1787" i="4"/>
  <c r="G1785" i="4"/>
  <c r="H1785" i="4"/>
  <c r="K1785" i="4"/>
  <c r="L1785" i="4"/>
  <c r="M1785" i="4"/>
  <c r="P1785" i="4"/>
  <c r="G1786" i="4"/>
  <c r="H1786" i="4"/>
  <c r="K1786" i="4"/>
  <c r="L1786" i="4"/>
  <c r="M1786" i="4"/>
  <c r="P1786" i="4"/>
  <c r="G1805" i="4"/>
  <c r="H1805" i="4"/>
  <c r="K1805" i="4"/>
  <c r="L1805" i="4"/>
  <c r="M1805" i="4"/>
  <c r="P1805" i="4"/>
  <c r="G1841" i="4"/>
  <c r="H1841" i="4"/>
  <c r="K1841" i="4"/>
  <c r="L1841" i="4"/>
  <c r="M1841" i="4"/>
  <c r="P1841" i="4"/>
  <c r="G1842" i="4"/>
  <c r="H1842" i="4"/>
  <c r="K1842" i="4"/>
  <c r="L1842" i="4"/>
  <c r="M1842" i="4"/>
  <c r="P1842" i="4"/>
  <c r="G1828" i="4"/>
  <c r="H1828" i="4"/>
  <c r="K1828" i="4"/>
  <c r="L1828" i="4"/>
  <c r="M1828" i="4"/>
  <c r="P1828" i="4"/>
  <c r="G1829" i="4"/>
  <c r="H1829" i="4"/>
  <c r="K1829" i="4"/>
  <c r="L1829" i="4"/>
  <c r="M1829" i="4"/>
  <c r="P1829" i="4"/>
  <c r="G1830" i="4"/>
  <c r="H1830" i="4"/>
  <c r="K1830" i="4"/>
  <c r="L1830" i="4"/>
  <c r="M1830" i="4"/>
  <c r="P1830" i="4"/>
  <c r="G1832" i="4"/>
  <c r="H1832" i="4"/>
  <c r="K1832" i="4"/>
  <c r="L1832" i="4"/>
  <c r="M1832" i="4"/>
  <c r="P1832" i="4"/>
  <c r="G2971" i="4"/>
  <c r="H2971" i="4"/>
</calcChain>
</file>

<file path=xl/comments1.xml><?xml version="1.0" encoding="utf-8"?>
<comments xmlns="http://schemas.openxmlformats.org/spreadsheetml/2006/main">
  <authors>
    <author>Korisnik</author>
  </authors>
  <commentList>
    <comment ref="G746" authorId="0" shapeId="0">
      <text>
        <r>
          <rPr>
            <b/>
            <sz val="9"/>
            <color indexed="81"/>
            <rFont val="Tahoma"/>
            <family val="2"/>
            <charset val="238"/>
          </rPr>
          <t>Korisnik:</t>
        </r>
        <r>
          <rPr>
            <sz val="9"/>
            <color indexed="81"/>
            <rFont val="Tahoma"/>
            <family val="2"/>
            <charset val="238"/>
          </rPr>
          <t xml:space="preserve">
67,8%
</t>
        </r>
      </text>
    </comment>
    <comment ref="G1334" authorId="0" shapeId="0">
      <text>
        <r>
          <rPr>
            <b/>
            <sz val="9"/>
            <color indexed="81"/>
            <rFont val="Tahoma"/>
            <family val="2"/>
            <charset val="238"/>
          </rPr>
          <t>Korisnik:</t>
        </r>
        <r>
          <rPr>
            <sz val="9"/>
            <color indexed="81"/>
            <rFont val="Tahoma"/>
            <family val="2"/>
            <charset val="238"/>
          </rPr>
          <t xml:space="preserve">
67,8%
</t>
        </r>
      </text>
    </comment>
    <comment ref="G1683" authorId="0" shapeId="0">
      <text>
        <r>
          <rPr>
            <b/>
            <sz val="9"/>
            <color indexed="81"/>
            <rFont val="Tahoma"/>
            <family val="2"/>
            <charset val="238"/>
          </rPr>
          <t>Korisnik:</t>
        </r>
        <r>
          <rPr>
            <sz val="9"/>
            <color indexed="81"/>
            <rFont val="Tahoma"/>
            <family val="2"/>
            <charset val="238"/>
          </rPr>
          <t xml:space="preserve">
0%
</t>
        </r>
      </text>
    </comment>
    <comment ref="G1761" authorId="0" shapeId="0">
      <text>
        <r>
          <rPr>
            <b/>
            <sz val="9"/>
            <color indexed="81"/>
            <rFont val="Tahoma"/>
            <family val="2"/>
            <charset val="238"/>
          </rPr>
          <t>Korisnik:</t>
        </r>
        <r>
          <rPr>
            <sz val="9"/>
            <color indexed="81"/>
            <rFont val="Tahoma"/>
            <family val="2"/>
            <charset val="238"/>
          </rPr>
          <t xml:space="preserve">
10%
</t>
        </r>
      </text>
    </comment>
  </commentList>
</comments>
</file>

<file path=xl/sharedStrings.xml><?xml version="1.0" encoding="utf-8"?>
<sst xmlns="http://schemas.openxmlformats.org/spreadsheetml/2006/main" count="13967" uniqueCount="4940">
  <si>
    <t>Gogo</t>
  </si>
  <si>
    <t>St.</t>
  </si>
  <si>
    <t>Mat-Nr.</t>
  </si>
  <si>
    <t>Benennung</t>
  </si>
  <si>
    <t>Lieferant</t>
  </si>
  <si>
    <t>EK-Stück</t>
  </si>
  <si>
    <t>EK Gesamt</t>
  </si>
  <si>
    <t>Cijena/kom</t>
  </si>
  <si>
    <t>Cijena ukupno</t>
  </si>
  <si>
    <t>Item no.</t>
  </si>
  <si>
    <t>Po</t>
  </si>
  <si>
    <t>Plate</t>
  </si>
  <si>
    <t>Angle</t>
  </si>
  <si>
    <t>Holder</t>
  </si>
  <si>
    <t>499-00112-E</t>
  </si>
  <si>
    <t>401-00048-E</t>
  </si>
  <si>
    <t>401-00015-E</t>
  </si>
  <si>
    <t>400-00100-E</t>
  </si>
  <si>
    <t>400-00114-E</t>
  </si>
  <si>
    <t>400-00030-E</t>
  </si>
  <si>
    <t>400-00078-E</t>
  </si>
  <si>
    <t>400-0-0-999-101</t>
  </si>
  <si>
    <t>Halter für Luftpistole</t>
  </si>
  <si>
    <t>400-00012-E-A</t>
  </si>
  <si>
    <t>406-00025-E-A</t>
  </si>
  <si>
    <t>Halter für Kabelschlepp</t>
  </si>
  <si>
    <t>406-00026-E-A</t>
  </si>
  <si>
    <t>424-00038-E</t>
  </si>
  <si>
    <t>436-00014-E</t>
  </si>
  <si>
    <t>400-00113-E</t>
  </si>
  <si>
    <t>Polyrema</t>
  </si>
  <si>
    <t>400-00034-E</t>
  </si>
  <si>
    <t>Slat</t>
  </si>
  <si>
    <t>085-0-0-025-102</t>
  </si>
  <si>
    <t>Protection box</t>
  </si>
  <si>
    <t>092-00002-E</t>
  </si>
  <si>
    <t>499-00002-E</t>
  </si>
  <si>
    <t>499-00003-E</t>
  </si>
  <si>
    <t>499-00007-E</t>
  </si>
  <si>
    <t>499-00008-E</t>
  </si>
  <si>
    <t>499-00009-E</t>
  </si>
  <si>
    <t>499-00010-E</t>
  </si>
  <si>
    <t>Laufrinne</t>
  </si>
  <si>
    <t>499-00012-E</t>
  </si>
  <si>
    <t>Halter</t>
  </si>
  <si>
    <t>499-00024-E</t>
  </si>
  <si>
    <t>Halteblech</t>
  </si>
  <si>
    <t>499-00043-E</t>
  </si>
  <si>
    <t>499-00059-E</t>
  </si>
  <si>
    <t>Traverse</t>
  </si>
  <si>
    <t>499-00061-E</t>
  </si>
  <si>
    <t>499-00062-E</t>
  </si>
  <si>
    <t>499-00063-E</t>
  </si>
  <si>
    <t>401-00080-E</t>
  </si>
  <si>
    <t>412-00013-E</t>
  </si>
  <si>
    <t>Blech</t>
  </si>
  <si>
    <t>454-00025-E</t>
  </si>
  <si>
    <t>499-00013-E</t>
  </si>
  <si>
    <t>499-00014-E</t>
  </si>
  <si>
    <t>499-00023-E</t>
  </si>
  <si>
    <t>499-00127-E</t>
  </si>
  <si>
    <t>499-00128-E</t>
  </si>
  <si>
    <t>499-00130-E</t>
  </si>
  <si>
    <t>499-00131-E</t>
  </si>
  <si>
    <t>010054102</t>
  </si>
  <si>
    <t>010.054.1-02</t>
  </si>
  <si>
    <t>Washer 58/13 x 6</t>
  </si>
  <si>
    <t>PPT</t>
  </si>
  <si>
    <t>010054126</t>
  </si>
  <si>
    <t>400-00046-E</t>
  </si>
  <si>
    <t>400-00048-E</t>
  </si>
  <si>
    <t>401-00014-E</t>
  </si>
  <si>
    <t>401-00039-E</t>
  </si>
  <si>
    <t>401-00040-E</t>
  </si>
  <si>
    <t>401-00041-E</t>
  </si>
  <si>
    <t>Bolt</t>
  </si>
  <si>
    <t>401-00042-E</t>
  </si>
  <si>
    <t>Clamping pin</t>
  </si>
  <si>
    <t>401-00053-E</t>
  </si>
  <si>
    <t>401-00055-E</t>
  </si>
  <si>
    <t>406-00031-E</t>
  </si>
  <si>
    <t>406-00033-E</t>
  </si>
  <si>
    <t>406-00034-E</t>
  </si>
  <si>
    <t>406-00041-E</t>
  </si>
  <si>
    <t>406-00042-E</t>
  </si>
  <si>
    <t>406-00043-E</t>
  </si>
  <si>
    <t>406-00049-E</t>
  </si>
  <si>
    <t>406-00058-E</t>
  </si>
  <si>
    <t>409-00012-E</t>
  </si>
  <si>
    <t>412-00022-E</t>
  </si>
  <si>
    <t>421-00001-E</t>
  </si>
  <si>
    <t>421-00009-E</t>
  </si>
  <si>
    <t>Spacer</t>
  </si>
  <si>
    <t>424-00012-E</t>
  </si>
  <si>
    <t>424-00014-E</t>
  </si>
  <si>
    <t>Platte</t>
  </si>
  <si>
    <t>424-00033-E</t>
  </si>
  <si>
    <t>424-00037-E</t>
  </si>
  <si>
    <t>424-00049-E</t>
  </si>
  <si>
    <t>424-00051-E</t>
  </si>
  <si>
    <t>Pin</t>
  </si>
  <si>
    <t>428-00005-E</t>
  </si>
  <si>
    <t>428-00006-E</t>
  </si>
  <si>
    <t>Bolzen</t>
  </si>
  <si>
    <t>428-00007-E</t>
  </si>
  <si>
    <t>Justierstueck</t>
  </si>
  <si>
    <t>428-00008-E</t>
  </si>
  <si>
    <t>428-00011-E</t>
  </si>
  <si>
    <t>428-00012-E</t>
  </si>
  <si>
    <t>428-00021-E</t>
  </si>
  <si>
    <t>428-00022-E</t>
  </si>
  <si>
    <t>428-00023-E</t>
  </si>
  <si>
    <t>428-00024-E</t>
  </si>
  <si>
    <t>Klinke</t>
  </si>
  <si>
    <t>439-00021-E</t>
  </si>
  <si>
    <t>439-00022-E</t>
  </si>
  <si>
    <t>442-00002-E</t>
  </si>
  <si>
    <t>454-00010-E</t>
  </si>
  <si>
    <t>460-00009-E</t>
  </si>
  <si>
    <t>Ring</t>
  </si>
  <si>
    <t>460-00010-E</t>
  </si>
  <si>
    <t>460-00011-E</t>
  </si>
  <si>
    <t>460-00012-E</t>
  </si>
  <si>
    <t>460-00013-E</t>
  </si>
  <si>
    <t>460-00014-E</t>
  </si>
  <si>
    <t>460-00015-E</t>
  </si>
  <si>
    <t>499-00011-E</t>
  </si>
  <si>
    <t>499-00015-E</t>
  </si>
  <si>
    <t>499-00016-E</t>
  </si>
  <si>
    <t>499-00017-E</t>
  </si>
  <si>
    <t>499-00018-E</t>
  </si>
  <si>
    <t>499-00019-E</t>
  </si>
  <si>
    <t>499-00020-E</t>
  </si>
  <si>
    <t>499-00027-E</t>
  </si>
  <si>
    <t>499-00030-E</t>
  </si>
  <si>
    <t>853-00026-E</t>
  </si>
  <si>
    <t>082-0-0-067-101</t>
  </si>
  <si>
    <t>082-0-0-071-101</t>
  </si>
  <si>
    <t>083-0-0-010-001</t>
  </si>
  <si>
    <t>083-3-0-006-001</t>
  </si>
  <si>
    <t>080-0-3-028-101</t>
  </si>
  <si>
    <t>082-1-1-031-001</t>
  </si>
  <si>
    <t>082-1-1-032-001</t>
  </si>
  <si>
    <t>082-1-2-024-102</t>
  </si>
  <si>
    <t>082-1-2-025-102</t>
  </si>
  <si>
    <t>082-1-2-061-002</t>
  </si>
  <si>
    <t>082-1-2-065-001</t>
  </si>
  <si>
    <t>Scheibe</t>
  </si>
  <si>
    <t>082-1-2-066-001</t>
  </si>
  <si>
    <t>082-1-8-023-104</t>
  </si>
  <si>
    <t>23316013665118</t>
  </si>
  <si>
    <t>080-00011-E</t>
  </si>
  <si>
    <t>Strojo</t>
  </si>
  <si>
    <t>400-00011-E</t>
  </si>
  <si>
    <t>406-00060-E</t>
  </si>
  <si>
    <t>406-00023-E-A</t>
  </si>
  <si>
    <t>409-00009-E</t>
  </si>
  <si>
    <t>412-00028-E</t>
  </si>
  <si>
    <t>424-00025-E</t>
  </si>
  <si>
    <t>428-00036-E</t>
  </si>
  <si>
    <t>438-00003-E</t>
  </si>
  <si>
    <t>438-00032-E</t>
  </si>
  <si>
    <t>438-00009-E</t>
  </si>
  <si>
    <t>438-00010-E</t>
  </si>
  <si>
    <t>439-00045-E</t>
  </si>
  <si>
    <t>010054143</t>
  </si>
  <si>
    <t>Washer 35/7 x 3</t>
  </si>
  <si>
    <t>010054141</t>
  </si>
  <si>
    <t>Washer 35/9 x 5</t>
  </si>
  <si>
    <t>499-00133-E</t>
  </si>
  <si>
    <t>499-00134-E</t>
  </si>
  <si>
    <t>499-00021-E</t>
  </si>
  <si>
    <t>499-00135-E</t>
  </si>
  <si>
    <t>499-00025-E</t>
  </si>
  <si>
    <t>499-00129-E</t>
  </si>
  <si>
    <t>499-00074-E</t>
  </si>
  <si>
    <t>Hook</t>
  </si>
  <si>
    <t>400-00142-E</t>
  </si>
  <si>
    <t>400-00143-E</t>
  </si>
  <si>
    <t>400-00145-E</t>
  </si>
  <si>
    <t>406-00062-E</t>
  </si>
  <si>
    <t>428-00039-E</t>
  </si>
  <si>
    <t>438-00035-E</t>
  </si>
  <si>
    <t>499-00138-E</t>
  </si>
  <si>
    <t>499-00139-E</t>
  </si>
  <si>
    <t>499-00140-E</t>
  </si>
  <si>
    <t>401-00089-E</t>
  </si>
  <si>
    <t>439-00047-E</t>
  </si>
  <si>
    <t>499-00137-E</t>
  </si>
  <si>
    <t>093-0-0-020-101</t>
  </si>
  <si>
    <t>093-0-0-021-101</t>
  </si>
  <si>
    <t>094-0-3-004-001</t>
  </si>
  <si>
    <t>052-00020-E</t>
  </si>
  <si>
    <t>052-00021-E</t>
  </si>
  <si>
    <t>069-00008-E</t>
  </si>
  <si>
    <t>069-00009-E</t>
  </si>
  <si>
    <t>069-00011-E</t>
  </si>
  <si>
    <t>069-00016-E</t>
  </si>
  <si>
    <t>069-00017-E</t>
  </si>
  <si>
    <t>069-00018-E</t>
  </si>
  <si>
    <t>069-00020-E</t>
  </si>
  <si>
    <t>069-00021-E</t>
  </si>
  <si>
    <t>069-00022-E</t>
  </si>
  <si>
    <t>069-00023-E</t>
  </si>
  <si>
    <t>069-00024-E</t>
  </si>
  <si>
    <t>069-00026-E</t>
  </si>
  <si>
    <t>069-00027-E</t>
  </si>
  <si>
    <t>069-00028-E</t>
  </si>
  <si>
    <t>069-00030-E</t>
  </si>
  <si>
    <t>069-00031-E</t>
  </si>
  <si>
    <t>069-00120-E</t>
  </si>
  <si>
    <t>085-0-0-022-007 Bl.003</t>
  </si>
  <si>
    <t>085-0-0-022-007.1 Bl.004</t>
  </si>
  <si>
    <t>Abdeckung Lochblech 2Qg 10-15</t>
  </si>
  <si>
    <t>085-0-0-022-007.1 Bl.005</t>
  </si>
  <si>
    <t>085-0-0-025-101</t>
  </si>
  <si>
    <t>Schutzkasten</t>
  </si>
  <si>
    <t>085-0-0-028-105</t>
  </si>
  <si>
    <t>085-S-0-022-005 Bl.008</t>
  </si>
  <si>
    <t>078-0-1-009-001</t>
  </si>
  <si>
    <t>Scheibe 50/11 x 5</t>
  </si>
  <si>
    <t>078-0-1-010-001</t>
  </si>
  <si>
    <t>078-0-1-035-001</t>
  </si>
  <si>
    <t>080-0-0-013-101</t>
  </si>
  <si>
    <t>082-0-0-065-101</t>
  </si>
  <si>
    <t>085-0-0-004-101</t>
  </si>
  <si>
    <t>085-0-0-019-002</t>
  </si>
  <si>
    <t>085-0-0-021-002</t>
  </si>
  <si>
    <t>069-00052-E</t>
  </si>
  <si>
    <t>069-0-0-150-200</t>
  </si>
  <si>
    <t>069-0-0-150-220</t>
  </si>
  <si>
    <t>069-0-0-150-230</t>
  </si>
  <si>
    <t>069-0-0-150-250</t>
  </si>
  <si>
    <t>069-0-0-180-020</t>
  </si>
  <si>
    <t>069-0-0-180-030</t>
  </si>
  <si>
    <t>069-0-0-180-070</t>
  </si>
  <si>
    <t>069-0-0-180-110</t>
  </si>
  <si>
    <t>069-0-0-180-120</t>
  </si>
  <si>
    <t>069-0-0-180-150</t>
  </si>
  <si>
    <t>069-0-0-180-160</t>
  </si>
  <si>
    <t>069-0-0-180-180</t>
  </si>
  <si>
    <t>069-0-0-180-190</t>
  </si>
  <si>
    <t>050-00034-E</t>
  </si>
  <si>
    <t>052-P-600-001</t>
  </si>
  <si>
    <t>053-00032-E</t>
  </si>
  <si>
    <t>Support</t>
  </si>
  <si>
    <t>055-00006-E</t>
  </si>
  <si>
    <t>055-00012-E</t>
  </si>
  <si>
    <t>055-00013-E</t>
  </si>
  <si>
    <t>055-00014-E</t>
  </si>
  <si>
    <t>055-00019-E</t>
  </si>
  <si>
    <t>055-00024-E</t>
  </si>
  <si>
    <t>056-0-1-000-101</t>
  </si>
  <si>
    <t>050-00033-E</t>
  </si>
  <si>
    <t>055-00007-E</t>
  </si>
  <si>
    <t>055-00010-E</t>
  </si>
  <si>
    <t>055-00016-E</t>
  </si>
  <si>
    <t>057-00036-E</t>
  </si>
  <si>
    <t>057-00040-E</t>
  </si>
  <si>
    <t>064-00006-E</t>
  </si>
  <si>
    <t>064-00059-E</t>
  </si>
  <si>
    <t>064-00060-E</t>
  </si>
  <si>
    <t>011-448-0-00-09</t>
  </si>
  <si>
    <t>05021000060013</t>
  </si>
  <si>
    <t>050-210-0-00-60-013</t>
  </si>
  <si>
    <t>055-00018-E</t>
  </si>
  <si>
    <t>055-00020-E</t>
  </si>
  <si>
    <t>055-00022-E</t>
  </si>
  <si>
    <t>Guide</t>
  </si>
  <si>
    <t>055-00023-E</t>
  </si>
  <si>
    <t>056-00028-E</t>
  </si>
  <si>
    <t>064-00057-E</t>
  </si>
  <si>
    <t>438-00024-E</t>
  </si>
  <si>
    <t>406-00053-E</t>
  </si>
  <si>
    <t>069-00082-E</t>
  </si>
  <si>
    <t>069-00125-E</t>
  </si>
  <si>
    <t>Cone</t>
  </si>
  <si>
    <t>069-00084-E</t>
  </si>
  <si>
    <t>069-00083-E</t>
  </si>
  <si>
    <t>069-00126-E</t>
  </si>
  <si>
    <t>064-00067-E</t>
  </si>
  <si>
    <t>Die</t>
  </si>
  <si>
    <t>078-1-3-002-002</t>
  </si>
  <si>
    <t>Rahmen</t>
  </si>
  <si>
    <t>085-00025-E</t>
  </si>
  <si>
    <t>085-00035-E</t>
  </si>
  <si>
    <t>085-00039-E</t>
  </si>
  <si>
    <t>082-1-2-024-103</t>
  </si>
  <si>
    <t>082-1-2-025-103</t>
  </si>
  <si>
    <t>082-1-2-116-003</t>
  </si>
  <si>
    <t>085-00038-E</t>
  </si>
  <si>
    <t>085-00041-E</t>
  </si>
  <si>
    <t>085-0-0-066-002.3</t>
  </si>
  <si>
    <t>843-00020-E</t>
  </si>
  <si>
    <t>050-00042-E</t>
  </si>
  <si>
    <t>050-00012-E</t>
  </si>
  <si>
    <t>092-00007-Z</t>
  </si>
  <si>
    <t>092-00006-Z</t>
  </si>
  <si>
    <t>050-1-7-006-400</t>
  </si>
  <si>
    <t>Telegrin</t>
  </si>
  <si>
    <t>050-0-7-009-400</t>
  </si>
  <si>
    <t>050-00044-E</t>
  </si>
  <si>
    <t>050-0-0-024-101</t>
  </si>
  <si>
    <t>052-P-400-001</t>
  </si>
  <si>
    <t>064-2-1-200-060</t>
  </si>
  <si>
    <t>400-00094-E</t>
  </si>
  <si>
    <t>400-00112-E</t>
  </si>
  <si>
    <t>400-00153-E</t>
  </si>
  <si>
    <t>401-00029-E</t>
  </si>
  <si>
    <t>401-00091-E</t>
  </si>
  <si>
    <t>401-00092-E</t>
  </si>
  <si>
    <t>412-00036-E</t>
  </si>
  <si>
    <t>424-00055-E</t>
  </si>
  <si>
    <t>424-00056-E</t>
  </si>
  <si>
    <t>430-00002-E</t>
  </si>
  <si>
    <t>430-00003-E</t>
  </si>
  <si>
    <t>430-00006-E</t>
  </si>
  <si>
    <t>430-00012-E</t>
  </si>
  <si>
    <t>436-00008-E</t>
  </si>
  <si>
    <t>439-00037-E</t>
  </si>
  <si>
    <t>448-00047-E</t>
  </si>
  <si>
    <t>448-00055-E</t>
  </si>
  <si>
    <t>448-00056-E</t>
  </si>
  <si>
    <t>454-00017-E</t>
  </si>
  <si>
    <t>499-00070-E</t>
  </si>
  <si>
    <t>499-00071-E</t>
  </si>
  <si>
    <t>499-00072-E</t>
  </si>
  <si>
    <t>499-00073-E</t>
  </si>
  <si>
    <t>056-00005-E</t>
  </si>
  <si>
    <t>Paßschraube</t>
  </si>
  <si>
    <t>Schwenkarm</t>
  </si>
  <si>
    <t>406-0-0-033-101</t>
  </si>
  <si>
    <t>Gelenkschraube</t>
  </si>
  <si>
    <t>Übergabehebel</t>
  </si>
  <si>
    <t>406-0-0-026-101</t>
  </si>
  <si>
    <t>406-0-0-027-101</t>
  </si>
  <si>
    <t>424-0-5-002-101</t>
  </si>
  <si>
    <t xml:space="preserve">Schwenkarm rechts </t>
  </si>
  <si>
    <t>424-0-5-012-101</t>
  </si>
  <si>
    <t>Schwenkarm links</t>
  </si>
  <si>
    <t>6380xxxx</t>
  </si>
  <si>
    <t>080-0-4-021-103</t>
  </si>
  <si>
    <t>Pedestal</t>
  </si>
  <si>
    <t>082-1-5-002-008</t>
  </si>
  <si>
    <t>082-1-8-023-008a</t>
  </si>
  <si>
    <t>Quertraverse</t>
  </si>
  <si>
    <t>082-RT-1-004-104a</t>
  </si>
  <si>
    <t>Bugel</t>
  </si>
  <si>
    <t>082-RT-1-004-105a</t>
  </si>
  <si>
    <t>Handluf</t>
  </si>
  <si>
    <t>082-RT-1-004-106a</t>
  </si>
  <si>
    <t>Knieleiste</t>
  </si>
  <si>
    <t>082-RT-1-004-109</t>
  </si>
  <si>
    <t>083-3-0-006-002</t>
  </si>
  <si>
    <t>201-003-0-00-00-158</t>
  </si>
  <si>
    <t>082-1-2-024-101</t>
  </si>
  <si>
    <t>082-1-2-025-101</t>
  </si>
  <si>
    <t>080-0-9-001-100</t>
  </si>
  <si>
    <t>082-0-0-003-027</t>
  </si>
  <si>
    <t>082-0-0-013-002</t>
  </si>
  <si>
    <t>Verlagerung</t>
  </si>
  <si>
    <t>082-0-0-016-102</t>
  </si>
  <si>
    <t>082-0-0-016-103</t>
  </si>
  <si>
    <t>082-1-1-039-002</t>
  </si>
  <si>
    <t>082-1-1-053-001</t>
  </si>
  <si>
    <t>082-1-2-017-002</t>
  </si>
  <si>
    <t>082-1-2-018-002</t>
  </si>
  <si>
    <t>499-00154-E</t>
  </si>
  <si>
    <t>499-00111-E</t>
  </si>
  <si>
    <t>499-00145-E</t>
  </si>
  <si>
    <t>499-00149-E</t>
  </si>
  <si>
    <t>499-00152-E</t>
  </si>
  <si>
    <t>499-00144-E</t>
  </si>
  <si>
    <t>499-00142-E</t>
  </si>
  <si>
    <t>499-00147-E</t>
  </si>
  <si>
    <t>424-00064-E</t>
  </si>
  <si>
    <t>499-00156-E</t>
  </si>
  <si>
    <t>401-00076-E</t>
  </si>
  <si>
    <t>401-00077-E</t>
  </si>
  <si>
    <t>448-00065-E</t>
  </si>
  <si>
    <t>424-00061-E</t>
  </si>
  <si>
    <t>460-00028-E</t>
  </si>
  <si>
    <t xml:space="preserve">Grip                 </t>
  </si>
  <si>
    <t>424-00060-E</t>
  </si>
  <si>
    <t>078-0-1-001-003 Bl.002</t>
  </si>
  <si>
    <t>080-0-9-001-105 Bl.002</t>
  </si>
  <si>
    <t>080-0-9-001-105 Bl.003</t>
  </si>
  <si>
    <t xml:space="preserve">085-0-0-028-106 </t>
  </si>
  <si>
    <t>092-0-1-000-102</t>
  </si>
  <si>
    <t>092-0-1-000-103</t>
  </si>
  <si>
    <t>092-0-1-000-104</t>
  </si>
  <si>
    <t>092-0-1-000-105</t>
  </si>
  <si>
    <t>082-0-0-016-104</t>
  </si>
  <si>
    <t>082-1-3-130-103 Bl.001</t>
  </si>
  <si>
    <t>430-0-3-004-116</t>
  </si>
  <si>
    <t>085-00022-E</t>
  </si>
  <si>
    <t>092-0-1-000-101</t>
  </si>
  <si>
    <t>092-0-1-000-106</t>
  </si>
  <si>
    <t>400-00020-E</t>
  </si>
  <si>
    <t>400-00021-E</t>
  </si>
  <si>
    <t>400-00028-E</t>
  </si>
  <si>
    <t>400-00160-E</t>
  </si>
  <si>
    <t>400-00162-E</t>
  </si>
  <si>
    <t>401-00098-E</t>
  </si>
  <si>
    <t>401-00099-E</t>
  </si>
  <si>
    <t>401-00101-E</t>
  </si>
  <si>
    <t>406-00030-E</t>
  </si>
  <si>
    <t>415-00037-E</t>
  </si>
  <si>
    <t>424-00035-E</t>
  </si>
  <si>
    <t>424-00036-E</t>
  </si>
  <si>
    <t>430-00015-E</t>
  </si>
  <si>
    <t>436-00002-E</t>
  </si>
  <si>
    <t>438-00014-E</t>
  </si>
  <si>
    <t>438-00017-E</t>
  </si>
  <si>
    <t>454-00038-E</t>
  </si>
  <si>
    <t>457-00022-E</t>
  </si>
  <si>
    <t>499-00032-E</t>
  </si>
  <si>
    <t>499-00035-E</t>
  </si>
  <si>
    <t>499-00036-E</t>
  </si>
  <si>
    <t>499-00037-E</t>
  </si>
  <si>
    <t>499-00039-E</t>
  </si>
  <si>
    <t>Haken</t>
  </si>
  <si>
    <t>499-00040-E</t>
  </si>
  <si>
    <t>499-00042-E</t>
  </si>
  <si>
    <t>899-00018-E</t>
  </si>
  <si>
    <t>899-00019-E</t>
  </si>
  <si>
    <t>899-00023-E</t>
  </si>
  <si>
    <t>050-00014-E</t>
  </si>
  <si>
    <t>Platte  Bl 25x800x997  ( 166 )</t>
  </si>
  <si>
    <t>050-00050-E</t>
  </si>
  <si>
    <t>050-00052-E</t>
  </si>
  <si>
    <t>050-00049-E</t>
  </si>
  <si>
    <t>050-00058-E</t>
  </si>
  <si>
    <t>050-00055-E</t>
  </si>
  <si>
    <t>050-00063-E</t>
  </si>
  <si>
    <t>082-00103-E</t>
  </si>
  <si>
    <t>082-00104-E</t>
  </si>
  <si>
    <t>082-1-3-004-101</t>
  </si>
  <si>
    <t>082-1-3-005-101</t>
  </si>
  <si>
    <t>082-1-8-033-101</t>
  </si>
  <si>
    <t>082-0-5-104-106 Bl.002</t>
  </si>
  <si>
    <t>082-0-5-104-106 Bl.003</t>
  </si>
  <si>
    <t>401-00016-E Rev01</t>
  </si>
  <si>
    <t>Distanzstueck  35/11x30,5</t>
  </si>
  <si>
    <t>Distanzrohr  22/15,5 x 3</t>
  </si>
  <si>
    <t>Distanzrohr  20/16x8</t>
  </si>
  <si>
    <t>Distanzrohr  40/30,2x4</t>
  </si>
  <si>
    <t>Distanzrohr  33,5/30,2x17,7</t>
  </si>
  <si>
    <t>Scheibe  20/17x5</t>
  </si>
  <si>
    <t>Halter  NB1500   U100x1900</t>
  </si>
  <si>
    <t>080-4-0-002-102b</t>
  </si>
  <si>
    <t>082-1-1-039-103A</t>
  </si>
  <si>
    <t>082-1-8-023-006C</t>
  </si>
  <si>
    <t>085-S-0-022-004A</t>
  </si>
  <si>
    <t>Griff                    Mat: Cijev fi 51x12,5</t>
  </si>
  <si>
    <t>082-1-1-053-001a</t>
  </si>
  <si>
    <t>Ausblasring Nr.1 Oberlippe    AlMgSi0,5F22</t>
  </si>
  <si>
    <t>Fuhrungshulse                       AlMgSi0,5F22</t>
  </si>
  <si>
    <t>Zentrierring                             AlMgSi0,5F22</t>
  </si>
  <si>
    <t>Ausblasring Nr.2 Unterlippe    AlMgSi0,5F22</t>
  </si>
  <si>
    <t>Ausblasring Nr.2 Oberlippe    AlMgSi0,5F22</t>
  </si>
  <si>
    <t>Distanzrohr                             AlMgSi0,5F22</t>
  </si>
  <si>
    <t>Ausblasring Nr.3 Unterlippe    AlMgSi0,5F22</t>
  </si>
  <si>
    <t>Ausblasring Nr.3 Oberlippe     AlMgSi0,5F22</t>
  </si>
  <si>
    <t>Ausblasring Nr.4 Unterlippe    AlMgSi0,5F22</t>
  </si>
  <si>
    <t>Ausblasring Nr.4 Oberlippe     AlMgSi0,5F22</t>
  </si>
  <si>
    <t>082-1-1-002-002 Bl.001</t>
  </si>
  <si>
    <t>082-1-2-023-002 Bl.001</t>
  </si>
  <si>
    <t>085-0-0-066-001a</t>
  </si>
  <si>
    <t>094-0-3-005-001 Bl.001</t>
  </si>
  <si>
    <t>Ring                                        AlMgSi0,5F22</t>
  </si>
  <si>
    <t>Stange                                     S235JR</t>
  </si>
  <si>
    <t>082-1-2-023-002 Bl.002</t>
  </si>
  <si>
    <t>Mutter zur Sicherung                       - C45</t>
  </si>
  <si>
    <t>Ring                                                - Aluminium</t>
  </si>
  <si>
    <t>082-1-2-017-004</t>
  </si>
  <si>
    <t>Zentrierring                                     - Aluminium</t>
  </si>
  <si>
    <t>Zentrierring                                      - Aluminium</t>
  </si>
  <si>
    <t>Spacer bolt   6kt 24x110 ( 2xM10 )</t>
  </si>
  <si>
    <t>Spacer bolt   6kt 24x60 ( M10 )</t>
  </si>
  <si>
    <t>082-1-2-018-005</t>
  </si>
  <si>
    <t>Flachstahl unten  Fl 100x10x660</t>
  </si>
  <si>
    <t>050-810-0-02-22-013A</t>
  </si>
  <si>
    <t>Centring screw    DIN912-M16x65 - 10.9</t>
  </si>
  <si>
    <t>Centring screw    DIN912-M16x110 - 10.9</t>
  </si>
  <si>
    <t>Centring screw    DIN912-M20x75 - 10.9</t>
  </si>
  <si>
    <t>082-1-1-073-002L  Rev01</t>
  </si>
  <si>
    <t>Spacer  35/11x23</t>
  </si>
  <si>
    <t>Spacer  35/11x14,5</t>
  </si>
  <si>
    <t>Pivot             Zatik DIN 913.M16x60</t>
  </si>
  <si>
    <t>Air transfer              Mat:Aluminij</t>
  </si>
  <si>
    <t>Stutze fur Halterahmen  1x kao na nacrtu + 2 x u ogledalu</t>
  </si>
  <si>
    <t>050009462 Bl.013</t>
  </si>
  <si>
    <t>050009462 Bl.012</t>
  </si>
  <si>
    <t>080-0-4-002-106a1</t>
  </si>
  <si>
    <t>080-0-4-011-104c</t>
  </si>
  <si>
    <t>080-0-4-027-104c</t>
  </si>
  <si>
    <t>080-0-4-018-103c</t>
  </si>
  <si>
    <t>082-1-2-018-001a</t>
  </si>
  <si>
    <t>082-1-2-017-001a</t>
  </si>
  <si>
    <t>082-1-8-023-006A</t>
  </si>
  <si>
    <t>082-1-8-033-101b</t>
  </si>
  <si>
    <t>082-1-8-033-101c</t>
  </si>
  <si>
    <t>050009462 Bl.003</t>
  </si>
  <si>
    <t>050009462 Bl.004</t>
  </si>
  <si>
    <t>091-0-0-002-010 Bl.001</t>
  </si>
  <si>
    <t>091-0-0-002-010 Bl.003</t>
  </si>
  <si>
    <t>080-0-9-001-108d Bl.001</t>
  </si>
  <si>
    <t>400-00097-E Rev 01</t>
  </si>
  <si>
    <t>400-00099-E  Rev 01</t>
  </si>
  <si>
    <t>Slat                                                Mat: CuSn8</t>
  </si>
  <si>
    <t>080-0-9-006-101.1</t>
  </si>
  <si>
    <t>Spacer bolt  6-kt 24x225  ( 2xM12)</t>
  </si>
  <si>
    <t>082-1-0-000-002 Bl.006</t>
  </si>
  <si>
    <t>082-1-0-000-002 Bl.005</t>
  </si>
  <si>
    <t>082-1-0-000-002.1 Bl.005</t>
  </si>
  <si>
    <t>082-1-0-000-002 Bl.003</t>
  </si>
  <si>
    <t>092-0-1-000-107L</t>
  </si>
  <si>
    <t>092-0-1-000-107R</t>
  </si>
  <si>
    <t>Spacer pipe  NB1900   fi 36x8x2180</t>
  </si>
  <si>
    <t>085-1-0-002-200 Bl.004</t>
  </si>
  <si>
    <t>085-0-3-022-007 Bl.003</t>
  </si>
  <si>
    <t>085-0-3-022-101d</t>
  </si>
  <si>
    <t>079-0-0-002-001.2 Bl.001</t>
  </si>
  <si>
    <t>080-0-9-001-110a</t>
  </si>
  <si>
    <t>428-S-0-044-101a</t>
  </si>
  <si>
    <t>Stift        A=240</t>
  </si>
  <si>
    <t>085-0-3-022-007 Bl.002</t>
  </si>
  <si>
    <t>085-0-3-022-101b</t>
  </si>
  <si>
    <t>Abdeckung Lochblech  NB1300</t>
  </si>
  <si>
    <t>082-0-0-072-004b</t>
  </si>
  <si>
    <t>082-0-0-073-004b</t>
  </si>
  <si>
    <t>082-1-8-023-006d</t>
  </si>
  <si>
    <t>082-1-0-000-002 Bl.008</t>
  </si>
  <si>
    <t>085-1-0-002-202 Bl.002</t>
  </si>
  <si>
    <t>085-0-3-022-102</t>
  </si>
  <si>
    <t>Cover  NB1300       2Qg10-15</t>
  </si>
  <si>
    <t>085-1-0-002-203 Bl.002</t>
  </si>
  <si>
    <t xml:space="preserve">092-0-1-000-111 </t>
  </si>
  <si>
    <t>092-0-1-000-116</t>
  </si>
  <si>
    <t>092-0-1-000-113</t>
  </si>
  <si>
    <t>092-0-1-000-109</t>
  </si>
  <si>
    <t>092-0-1-000-114</t>
  </si>
  <si>
    <t>082-1-5-002-005</t>
  </si>
  <si>
    <t>078-00003-E</t>
  </si>
  <si>
    <t>085-0-1-024-005 Bl.001</t>
  </si>
  <si>
    <t>080-00027-E 001.4</t>
  </si>
  <si>
    <t>400-00179-E</t>
  </si>
  <si>
    <t>400-00178-E</t>
  </si>
  <si>
    <t>401-00118-E</t>
  </si>
  <si>
    <t>401-00120-E</t>
  </si>
  <si>
    <t>401-00121-E</t>
  </si>
  <si>
    <t>401-00122-E</t>
  </si>
  <si>
    <t>406-00068-E</t>
  </si>
  <si>
    <t>409-00024-E</t>
  </si>
  <si>
    <t>424-00073-E</t>
  </si>
  <si>
    <t>424-00074-E</t>
  </si>
  <si>
    <t>490-00003-E</t>
  </si>
  <si>
    <t>490-00004-E</t>
  </si>
  <si>
    <t>Hinged platte</t>
  </si>
  <si>
    <t>490-00005-E</t>
  </si>
  <si>
    <t>490-00006-E</t>
  </si>
  <si>
    <t>490-00007-E</t>
  </si>
  <si>
    <t>050-00066-E</t>
  </si>
  <si>
    <t>052-00007-Z</t>
  </si>
  <si>
    <t>050-00068-E</t>
  </si>
  <si>
    <t>090-00068-E</t>
  </si>
  <si>
    <t>902-0-1-002-101</t>
  </si>
  <si>
    <t>902-1-1-001-101</t>
  </si>
  <si>
    <t>905-00006-E</t>
  </si>
  <si>
    <t>905-00021-E</t>
  </si>
  <si>
    <t>905-00031-E</t>
  </si>
  <si>
    <t>905-00032-E</t>
  </si>
  <si>
    <t>905-00033-E</t>
  </si>
  <si>
    <t>905-00034-E</t>
  </si>
  <si>
    <t>905-00035-E</t>
  </si>
  <si>
    <t>905-00036-E</t>
  </si>
  <si>
    <t>905-00037-E</t>
  </si>
  <si>
    <t>905-00042-E</t>
  </si>
  <si>
    <t>905-00055-E</t>
  </si>
  <si>
    <t>905-00059-E</t>
  </si>
  <si>
    <t>905-00060-E</t>
  </si>
  <si>
    <t>905-00061-E</t>
  </si>
  <si>
    <t>905-00062-E</t>
  </si>
  <si>
    <t>082-0-5-002-105</t>
  </si>
  <si>
    <t>082-0-5-028-103</t>
  </si>
  <si>
    <t>082-0-5-029-101</t>
  </si>
  <si>
    <t>082-0-5-033-001</t>
  </si>
  <si>
    <t>085-0-0-028-101</t>
  </si>
  <si>
    <t>085-00096-E</t>
  </si>
  <si>
    <t>089-0-0-002-023A</t>
  </si>
  <si>
    <t>050-00051-E</t>
  </si>
  <si>
    <t>082-00095-E</t>
  </si>
  <si>
    <t>092-00009-E</t>
  </si>
  <si>
    <t>092-00011-E</t>
  </si>
  <si>
    <t>Reference</t>
  </si>
  <si>
    <t>080-00042-E</t>
  </si>
  <si>
    <t>082-00117-E</t>
  </si>
  <si>
    <t>412-00014-E</t>
  </si>
  <si>
    <t>Wagen</t>
  </si>
  <si>
    <t>412-00015-E</t>
  </si>
  <si>
    <t>400-00197-E</t>
  </si>
  <si>
    <t>430-00021-E</t>
  </si>
  <si>
    <t>401-00134-E</t>
  </si>
  <si>
    <t>401-00057-E</t>
  </si>
  <si>
    <t>400-00106-E</t>
  </si>
  <si>
    <t>400-00105-E</t>
  </si>
  <si>
    <t>400-00108-E</t>
  </si>
  <si>
    <t>400-00109-E</t>
  </si>
  <si>
    <t>406-00024-E-A</t>
  </si>
  <si>
    <t>Washer  fi64/M12x1,5x15</t>
  </si>
  <si>
    <t>424-00022-E</t>
  </si>
  <si>
    <t>424-00024-E</t>
  </si>
  <si>
    <t>430-00024-E</t>
  </si>
  <si>
    <t>438-00042-E</t>
  </si>
  <si>
    <t>499-00203-E</t>
  </si>
  <si>
    <t>499-00204-E</t>
  </si>
  <si>
    <t>499-00205-E</t>
  </si>
  <si>
    <t>499-00206-E</t>
  </si>
  <si>
    <t>078-00006-E</t>
  </si>
  <si>
    <t>080-00048-E</t>
  </si>
  <si>
    <t>082-00003-E</t>
  </si>
  <si>
    <t>Pivot</t>
  </si>
  <si>
    <t>082-00005-E</t>
  </si>
  <si>
    <t>082-00006-E</t>
  </si>
  <si>
    <t>082-00010-E</t>
  </si>
  <si>
    <t>082-00011-E</t>
  </si>
  <si>
    <t>082-00012-E</t>
  </si>
  <si>
    <t>082-00120-E</t>
  </si>
  <si>
    <t>082-00121-E</t>
  </si>
  <si>
    <t>082-00123-E</t>
  </si>
  <si>
    <t>082-00126-E</t>
  </si>
  <si>
    <t>Torque support</t>
  </si>
  <si>
    <t>050-00011-E</t>
  </si>
  <si>
    <t>082-1-3-014-101</t>
  </si>
  <si>
    <t>499-00188-E</t>
  </si>
  <si>
    <t>499-00198-E</t>
  </si>
  <si>
    <t>499-00141-E</t>
  </si>
  <si>
    <t>499-00184-E</t>
  </si>
  <si>
    <t>499-00197-E</t>
  </si>
  <si>
    <t>499-00193-E</t>
  </si>
  <si>
    <t>499-00201-E</t>
  </si>
  <si>
    <t>499-00207-E</t>
  </si>
  <si>
    <t>Connector</t>
  </si>
  <si>
    <t>082-1-1-072-003</t>
  </si>
  <si>
    <t>082-1-1-073-003</t>
  </si>
  <si>
    <t>082-1-5-002-012</t>
  </si>
  <si>
    <t>082-1-5-002-012 Bl.006</t>
  </si>
  <si>
    <t>085-1-0-002-206</t>
  </si>
  <si>
    <t>092-0-1-000-125</t>
  </si>
  <si>
    <t>092-0-1-000-126</t>
  </si>
  <si>
    <t>092-0-1-000-127</t>
  </si>
  <si>
    <t>092-0-1-000-129</t>
  </si>
  <si>
    <t>092-0-1-000-124L</t>
  </si>
  <si>
    <t>092-0-1-000-124R</t>
  </si>
  <si>
    <t>078-0-1-001-004 Bl.002</t>
  </si>
  <si>
    <t>082-1-0-000-002 Bl.012</t>
  </si>
  <si>
    <t>082-1-8-023-009</t>
  </si>
  <si>
    <t>082-1-8-033-101f</t>
  </si>
  <si>
    <t>064-00049-E</t>
  </si>
  <si>
    <t>Centring screw    DIN912-M16x75 - 10.9</t>
  </si>
  <si>
    <t>436-00005-E</t>
  </si>
  <si>
    <t>Distanzrohr   12/8x26</t>
  </si>
  <si>
    <t>428-00009-E</t>
  </si>
  <si>
    <t>460-00005-E</t>
  </si>
  <si>
    <t>460-00003-E</t>
  </si>
  <si>
    <t>406-00056-E</t>
  </si>
  <si>
    <t>480-00019-E</t>
  </si>
  <si>
    <t>480-00018-E</t>
  </si>
  <si>
    <t>401-00062-E</t>
  </si>
  <si>
    <t>400-00124-E</t>
  </si>
  <si>
    <t>454-00029-E</t>
  </si>
  <si>
    <t>400-00146-E</t>
  </si>
  <si>
    <t>400-00187-E</t>
  </si>
  <si>
    <t>400-00188-E</t>
  </si>
  <si>
    <t>480-00020-E</t>
  </si>
  <si>
    <t>480-00021-E</t>
  </si>
  <si>
    <t>480-00022-E</t>
  </si>
  <si>
    <t>436-00031-E</t>
  </si>
  <si>
    <t>499-00211-E</t>
  </si>
  <si>
    <t>499-00213-E</t>
  </si>
  <si>
    <t>499-00191-E</t>
  </si>
  <si>
    <t>499-00214-E</t>
  </si>
  <si>
    <t>499-00215-E</t>
  </si>
  <si>
    <t>080-00051-E</t>
  </si>
  <si>
    <t>080-00052-E</t>
  </si>
  <si>
    <t>080-00053-E</t>
  </si>
  <si>
    <t>082-00129-E</t>
  </si>
  <si>
    <t>082-00132-E</t>
  </si>
  <si>
    <t>082-00135-E</t>
  </si>
  <si>
    <t>082-1-3-013-102</t>
  </si>
  <si>
    <t>085-00008-E</t>
  </si>
  <si>
    <t>085-00009-E</t>
  </si>
  <si>
    <t>085-00028-E</t>
  </si>
  <si>
    <t>085-00099-E</t>
  </si>
  <si>
    <t>085-00105-E</t>
  </si>
  <si>
    <t>085-00111-E</t>
  </si>
  <si>
    <t>092-0-1-000-121</t>
  </si>
  <si>
    <t>Einlaufkorbaufhangung</t>
  </si>
  <si>
    <t>093-00002-E</t>
  </si>
  <si>
    <t>050-00079-E</t>
  </si>
  <si>
    <t>050-00080-E</t>
  </si>
  <si>
    <t>082-00148-E</t>
  </si>
  <si>
    <t>085-00113-E</t>
  </si>
  <si>
    <t>085-00123-E</t>
  </si>
  <si>
    <t>430-00027-E</t>
  </si>
  <si>
    <t>092-00016-E</t>
  </si>
  <si>
    <t>092-0-1-000-132</t>
  </si>
  <si>
    <t>092-0-1-000-133</t>
  </si>
  <si>
    <t>080-0-4-003-101 Bl.001</t>
  </si>
  <si>
    <t>080-0-4-003-101 Bl.003</t>
  </si>
  <si>
    <t>080-0-4-003-101 Bl.004</t>
  </si>
  <si>
    <t>080-0-4-003-101 Bl.005</t>
  </si>
  <si>
    <t>080-00055-E</t>
  </si>
  <si>
    <t>080-00056-E</t>
  </si>
  <si>
    <t>080-00057-E</t>
  </si>
  <si>
    <t>082-0-0-016-105</t>
  </si>
  <si>
    <t>082-00159-E</t>
  </si>
  <si>
    <t>082-1-3-130-104 Bl.003</t>
  </si>
  <si>
    <t>082-00142-E</t>
  </si>
  <si>
    <t>082-00144-E</t>
  </si>
  <si>
    <t>080-00060-E</t>
  </si>
  <si>
    <t>080-00061-E</t>
  </si>
  <si>
    <t>082-00166-E</t>
  </si>
  <si>
    <t>080-00063-E</t>
  </si>
  <si>
    <t>080-00064-E</t>
  </si>
  <si>
    <t>080-0-4-003-101a Bl.003</t>
  </si>
  <si>
    <t>080-0-4-003-101a Bl.004</t>
  </si>
  <si>
    <t>082-1-0-000-002 Bl.014</t>
  </si>
  <si>
    <t>082-1-8-023-010</t>
  </si>
  <si>
    <t>424-00014-E-A</t>
  </si>
  <si>
    <t>Holder  4-kt40x3x1870</t>
  </si>
  <si>
    <t>Holder  4-kt40x3x2470</t>
  </si>
  <si>
    <t>Holder  4-kt40x3x3060</t>
  </si>
  <si>
    <t>Holder  4-kt40x3x880</t>
  </si>
  <si>
    <t>Railing  4-kt40x4x605x535x605  (U)</t>
  </si>
  <si>
    <t>Railing  L=2370  (3)</t>
  </si>
  <si>
    <t>424-00009-E</t>
  </si>
  <si>
    <t>424-00010-E</t>
  </si>
  <si>
    <t>424-00026-E</t>
  </si>
  <si>
    <t>424-00050-E</t>
  </si>
  <si>
    <t>490-00011-E</t>
  </si>
  <si>
    <t>400-00210-E</t>
  </si>
  <si>
    <t>400-00212-E</t>
  </si>
  <si>
    <t>400-00213-E</t>
  </si>
  <si>
    <t>400-00214-E</t>
  </si>
  <si>
    <t>400-00217-E</t>
  </si>
  <si>
    <t>400-00222-E</t>
  </si>
  <si>
    <t>400-00223-E</t>
  </si>
  <si>
    <t>401-00143-E</t>
  </si>
  <si>
    <t>406-00082-E</t>
  </si>
  <si>
    <t>Pivot  L=95</t>
  </si>
  <si>
    <t>Pivot  L=186</t>
  </si>
  <si>
    <t>424-00076-E</t>
  </si>
  <si>
    <t>428-00050-E</t>
  </si>
  <si>
    <t>428-00051-E</t>
  </si>
  <si>
    <t>430-00028-E</t>
  </si>
  <si>
    <t>436-00035-E</t>
  </si>
  <si>
    <t>454-00045-E</t>
  </si>
  <si>
    <t>457-00056-E</t>
  </si>
  <si>
    <t>499-00225-E</t>
  </si>
  <si>
    <t>499-00226-E</t>
  </si>
  <si>
    <t>499-00227-E</t>
  </si>
  <si>
    <t>499-00228-E</t>
  </si>
  <si>
    <t>093-00013-E</t>
  </si>
  <si>
    <t>093-00014-E</t>
  </si>
  <si>
    <t>080-00002-E</t>
  </si>
  <si>
    <t>082-00016-E</t>
  </si>
  <si>
    <t>082-00022-E</t>
  </si>
  <si>
    <t>082-00023-E</t>
  </si>
  <si>
    <t>080-00068-E</t>
  </si>
  <si>
    <t>080-00069-E</t>
  </si>
  <si>
    <t>080-00072-E</t>
  </si>
  <si>
    <t>080-00073-E</t>
  </si>
  <si>
    <t>080-00074-E</t>
  </si>
  <si>
    <t>082-00033-E</t>
  </si>
  <si>
    <t>082-00177-E</t>
  </si>
  <si>
    <t>082-00179-E</t>
  </si>
  <si>
    <t>082-00185-E</t>
  </si>
  <si>
    <t>082-00189-E</t>
  </si>
  <si>
    <t>082-00190-E</t>
  </si>
  <si>
    <t>082-00191-E</t>
  </si>
  <si>
    <t>082-00192-E</t>
  </si>
  <si>
    <t>085-00139-E</t>
  </si>
  <si>
    <t>085-00141-E</t>
  </si>
  <si>
    <t>085-00143-E</t>
  </si>
  <si>
    <t>010-00012-E</t>
  </si>
  <si>
    <t>082-00161-E</t>
  </si>
  <si>
    <t>082-00162-E</t>
  </si>
  <si>
    <t>082-00164-E</t>
  </si>
  <si>
    <t>092-00033-E</t>
  </si>
  <si>
    <t>092-00036-E</t>
  </si>
  <si>
    <t>092-00037-E</t>
  </si>
  <si>
    <t>499-00126-E</t>
  </si>
  <si>
    <t>499-00229-E</t>
  </si>
  <si>
    <t>436-00038-E</t>
  </si>
  <si>
    <t>400-00227-E</t>
  </si>
  <si>
    <t>080-0-4-003-101a Bl.002</t>
  </si>
  <si>
    <t>080-0-4-003-101b Bl.003</t>
  </si>
  <si>
    <t>082-1-5-002-005b</t>
  </si>
  <si>
    <t>400-00231-E</t>
  </si>
  <si>
    <t>400-00232-E</t>
  </si>
  <si>
    <t>400-00233-E</t>
  </si>
  <si>
    <t>400-00234-E</t>
  </si>
  <si>
    <t>401-00154-E</t>
  </si>
  <si>
    <t>Holder  4-kt40x3x1270</t>
  </si>
  <si>
    <t>406-00086-E</t>
  </si>
  <si>
    <t>415-00066-E</t>
  </si>
  <si>
    <t>490-00014-E</t>
  </si>
  <si>
    <t>424-00081-E</t>
  </si>
  <si>
    <t>428-00057-E</t>
  </si>
  <si>
    <t>853-00143-E</t>
  </si>
  <si>
    <t>085-0-0-024-007 Bl.003</t>
  </si>
  <si>
    <t>085-0-0-024-007 Bl.004</t>
  </si>
  <si>
    <t>085-0-0-024-007 Bl.005</t>
  </si>
  <si>
    <t>085-0-0-024-007 Bl.006</t>
  </si>
  <si>
    <t>085-0-0-024-007 Bl.007</t>
  </si>
  <si>
    <t>089-0-0-002-027</t>
  </si>
  <si>
    <t>050-00085-E</t>
  </si>
  <si>
    <t>015-00082-E</t>
  </si>
  <si>
    <t>082-00196-E</t>
  </si>
  <si>
    <t>078-00013-E</t>
  </si>
  <si>
    <t>078-00014-E</t>
  </si>
  <si>
    <t>415-00059-E</t>
  </si>
  <si>
    <t>428-00061-E</t>
  </si>
  <si>
    <t>080-0-1-002-006</t>
  </si>
  <si>
    <t>085-0-0-021-003</t>
  </si>
  <si>
    <t>085-0-0-024-008</t>
  </si>
  <si>
    <t>092-0-1-000-138</t>
  </si>
  <si>
    <t>080-0-4-003-101a Bl.001</t>
  </si>
  <si>
    <t>080-0-4-003-101b Bl.002</t>
  </si>
  <si>
    <t>080-0-4-003-101c Bl.003</t>
  </si>
  <si>
    <t>050-00003-E</t>
  </si>
  <si>
    <t>Guiding screw  6-kt17x38</t>
  </si>
  <si>
    <t>Washer  fi40/fi 25,5x4</t>
  </si>
  <si>
    <t>078-00032-E</t>
  </si>
  <si>
    <t>078-00033-E</t>
  </si>
  <si>
    <t>078-00034-E</t>
  </si>
  <si>
    <t>078-00035-E</t>
  </si>
  <si>
    <t>080-00077-E</t>
  </si>
  <si>
    <t>080-00078-E</t>
  </si>
  <si>
    <t>080-00079-E</t>
  </si>
  <si>
    <t>080-00080-E</t>
  </si>
  <si>
    <t>082-00128-E</t>
  </si>
  <si>
    <t>082-00200-E</t>
  </si>
  <si>
    <t>Frame  4-kt60x4x1450x1044  ( 42 )</t>
  </si>
  <si>
    <t>082-00202-E</t>
  </si>
  <si>
    <t>083-00003-E</t>
  </si>
  <si>
    <t>Spacer  4-kt40x3x75   7,5°</t>
  </si>
  <si>
    <t>083-00004-E</t>
  </si>
  <si>
    <t>Spacer  4-kt40x3x166   7,5°</t>
  </si>
  <si>
    <t>089-00024-E</t>
  </si>
  <si>
    <t>Holder  4-kt60x4x1300</t>
  </si>
  <si>
    <t>089-00025-E</t>
  </si>
  <si>
    <t>089-00026-E</t>
  </si>
  <si>
    <t>089-00027-E</t>
  </si>
  <si>
    <t>089-00028-E</t>
  </si>
  <si>
    <t>082-00201-E</t>
  </si>
  <si>
    <t>050-00082-E</t>
  </si>
  <si>
    <t>050-00083-E</t>
  </si>
  <si>
    <t>400-00207-E</t>
  </si>
  <si>
    <t>080-00082-E</t>
  </si>
  <si>
    <t>080-00083-E</t>
  </si>
  <si>
    <t>080-00084-E</t>
  </si>
  <si>
    <t>080-00086-E</t>
  </si>
  <si>
    <t>082-00030-E</t>
  </si>
  <si>
    <t>082-00031-E</t>
  </si>
  <si>
    <t>082-00032-E</t>
  </si>
  <si>
    <t>082-00171-E</t>
  </si>
  <si>
    <t>082-00207-E</t>
  </si>
  <si>
    <t>082-00213-E</t>
  </si>
  <si>
    <t>082-00218-E</t>
  </si>
  <si>
    <t>082-00219-E</t>
  </si>
  <si>
    <t>082-00220-E</t>
  </si>
  <si>
    <t>089-00031-E</t>
  </si>
  <si>
    <t>089-00032-E</t>
  </si>
  <si>
    <t>092-00059-E</t>
  </si>
  <si>
    <t>092-0-1-000-140 L</t>
  </si>
  <si>
    <t>092-0-1-000-140 R</t>
  </si>
  <si>
    <t>078-0-1-001-002 Bl.002</t>
  </si>
  <si>
    <t>080-0-9-001-113 Bl.002</t>
  </si>
  <si>
    <t>080-0-9-001-113 Bl.003</t>
  </si>
  <si>
    <t>080-0-9-001-113 Bl.004</t>
  </si>
  <si>
    <t>082-1-0-000-002 Bl.017</t>
  </si>
  <si>
    <t>082-00204-E</t>
  </si>
  <si>
    <t>089-0-0-002-028 Bl.002</t>
  </si>
  <si>
    <t>089-0-0-002-028 Bl.003</t>
  </si>
  <si>
    <t>089-0-0-002-028 Bl.004</t>
  </si>
  <si>
    <t>421-0-0-004-001.1</t>
  </si>
  <si>
    <t>078-0-3-002-004 Bl.001</t>
  </si>
  <si>
    <t>080-0-1-002-007 Bl.001</t>
  </si>
  <si>
    <t>050-00093-E</t>
  </si>
  <si>
    <t>050-00094-E</t>
  </si>
  <si>
    <t>415-00077-E</t>
  </si>
  <si>
    <t>490-00022-E</t>
  </si>
  <si>
    <t>490-00023-E</t>
  </si>
  <si>
    <t>499-00181-E</t>
  </si>
  <si>
    <t>Flat steel  Fl 80x15x1990</t>
  </si>
  <si>
    <t>63806258 Bl.001,002</t>
  </si>
  <si>
    <t>63806230 Bl.001,002</t>
  </si>
  <si>
    <t>Shaft  fi12k6x87</t>
  </si>
  <si>
    <t>085-0-0-019-005</t>
  </si>
  <si>
    <t>082-1-1-002-003c</t>
  </si>
  <si>
    <t>082-1-8-023-011</t>
  </si>
  <si>
    <t>082-00221-E</t>
  </si>
  <si>
    <t>Hinged platte  Fl 80x15x517</t>
  </si>
  <si>
    <t xml:space="preserve">Holder  4-kt80x40x2,5 </t>
  </si>
  <si>
    <t>400-00252-E</t>
  </si>
  <si>
    <t>406-00095-E</t>
  </si>
  <si>
    <t>412-00036-E Rev02</t>
  </si>
  <si>
    <t>424-00092-E</t>
  </si>
  <si>
    <t>428-00067-E</t>
  </si>
  <si>
    <t>428-00040-E Rev03</t>
  </si>
  <si>
    <t>428-00012-E Rev01</t>
  </si>
  <si>
    <t>428-00023-E Rev02</t>
  </si>
  <si>
    <t>436-00039-E</t>
  </si>
  <si>
    <t>499-00244-E</t>
  </si>
  <si>
    <t>499-00245-E</t>
  </si>
  <si>
    <t>499-00246-E</t>
  </si>
  <si>
    <t>499-00247-E</t>
  </si>
  <si>
    <t>400-00106-E Rev01</t>
  </si>
  <si>
    <t>400-00047-E Rev01</t>
  </si>
  <si>
    <t>905-00017-E Rev01</t>
  </si>
  <si>
    <t>401-00162-E</t>
  </si>
  <si>
    <t>401-00163-E</t>
  </si>
  <si>
    <t>401-00161-E</t>
  </si>
  <si>
    <t>400-00246-E</t>
  </si>
  <si>
    <t>400-00247-E</t>
  </si>
  <si>
    <t>424-00086-E</t>
  </si>
  <si>
    <t>424-00090-E</t>
  </si>
  <si>
    <t>428-00063-E</t>
  </si>
  <si>
    <t>430-00034-E</t>
  </si>
  <si>
    <t>430-00036-E</t>
  </si>
  <si>
    <t>438-00002-E Rev01</t>
  </si>
  <si>
    <t>438-00046-E</t>
  </si>
  <si>
    <t>438-00045-E</t>
  </si>
  <si>
    <t>438-00053-E</t>
  </si>
  <si>
    <t>439-00062-E</t>
  </si>
  <si>
    <t>439-00066-E</t>
  </si>
  <si>
    <t>439-00069-E</t>
  </si>
  <si>
    <t>439-00068-E</t>
  </si>
  <si>
    <t>439-00070-E</t>
  </si>
  <si>
    <t>439-00071-E</t>
  </si>
  <si>
    <t>454-00053-E</t>
  </si>
  <si>
    <t>457-00061-E Rev01</t>
  </si>
  <si>
    <t>490-00026-E</t>
  </si>
  <si>
    <t>490-00027-E</t>
  </si>
  <si>
    <t>490-00029-E</t>
  </si>
  <si>
    <t>490-00028-E</t>
  </si>
  <si>
    <t>499-00233-E</t>
  </si>
  <si>
    <t>400-00253-E</t>
  </si>
  <si>
    <t>499-00234-E</t>
  </si>
  <si>
    <t>499-00235-E</t>
  </si>
  <si>
    <t>499-00242-E</t>
  </si>
  <si>
    <t>499-00236-E</t>
  </si>
  <si>
    <t>499-00237-E</t>
  </si>
  <si>
    <t>499-00238-E</t>
  </si>
  <si>
    <t>Threaded rod   fi16x2060</t>
  </si>
  <si>
    <t>499-00240-E</t>
  </si>
  <si>
    <t>499-00241-E</t>
  </si>
  <si>
    <t>401-00165-E</t>
  </si>
  <si>
    <t>401-00166-E</t>
  </si>
  <si>
    <t>899-00043-E</t>
  </si>
  <si>
    <t>899-00044-E</t>
  </si>
  <si>
    <t>899-00042-E</t>
  </si>
  <si>
    <t>078-00039-E</t>
  </si>
  <si>
    <t>089-00034-E</t>
  </si>
  <si>
    <t>089-00035-E</t>
  </si>
  <si>
    <t>089-00036-E</t>
  </si>
  <si>
    <t>080-0-4-003-101 Bl.002</t>
  </si>
  <si>
    <t>080-0-4-003-101c Bl.002 Rev01</t>
  </si>
  <si>
    <t>080-0-4-011-104f Rev01</t>
  </si>
  <si>
    <t>080-0-4-027-104f Rev01</t>
  </si>
  <si>
    <t>430-0-3-004-126 Rev04</t>
  </si>
  <si>
    <t>PS Tehnik</t>
  </si>
  <si>
    <t>480-00019-E Rev01</t>
  </si>
  <si>
    <t xml:space="preserve">080-0-9-001-113 Bl.004 </t>
  </si>
  <si>
    <t>Connection sheet Fl 60x10x1000</t>
  </si>
  <si>
    <t>080-0-9-001-113a Bl.002</t>
  </si>
  <si>
    <t>080-0-9-001-113a Bl.003</t>
  </si>
  <si>
    <t xml:space="preserve">092-0-0-000-104 </t>
  </si>
  <si>
    <t>430-0-3-004-125 Rev04</t>
  </si>
  <si>
    <t>Crossbeam  NB600   fi88,9x10x918</t>
  </si>
  <si>
    <t>Distanzhulse  45/35,2x33</t>
  </si>
  <si>
    <t>Distanzrohr  12/8x26</t>
  </si>
  <si>
    <t>Distanzrohr  NB1900  4-kt80x4x2302 + 3xFl70x10</t>
  </si>
  <si>
    <t>Distanzrohr  NB1900  fi 36x1880</t>
  </si>
  <si>
    <t>Distanzrohr  NB1700  4-kt80x4x2102+3x70x10x150</t>
  </si>
  <si>
    <t>Distanzrohr  NB1900  4-kt80x4x2302</t>
  </si>
  <si>
    <t>Fitted bolt  6-kt17x59</t>
  </si>
  <si>
    <t>Flachstahl  Fl 60x10x660</t>
  </si>
  <si>
    <t>Flachstahl oben  NB 1200  Fl 60x10x540</t>
  </si>
  <si>
    <t>Flange  fi155x31</t>
  </si>
  <si>
    <t>Flansche  fi140x125</t>
  </si>
  <si>
    <t>Flat steel  NB1500  Fl100x10x900</t>
  </si>
  <si>
    <t>Flat steel  NB1500  Fl60x10x900</t>
  </si>
  <si>
    <t>Frame  4-kt40x20x2  (700x710)</t>
  </si>
  <si>
    <t>Fuhrungshulse                    - Aluminium</t>
  </si>
  <si>
    <t>Gewicht  NB1300   190x100x1385  ( 182,5kg)</t>
  </si>
  <si>
    <t>Gewindestange  M12 x 115</t>
  </si>
  <si>
    <t>Gewicht  NB1900   190x100x1985</t>
  </si>
  <si>
    <t>Halter  4-kt40x3x1670</t>
  </si>
  <si>
    <t>Hinged platte  Fl80x15x405</t>
  </si>
  <si>
    <t>Holder  FL63x20</t>
  </si>
  <si>
    <t>Holder  Fl 30x5x130</t>
  </si>
  <si>
    <t>Holder  4-kt 40x3x2120</t>
  </si>
  <si>
    <t>Holder  Fl 30x5x140</t>
  </si>
  <si>
    <t>Holder  L 4-kt 60x4x407/210/232  Z</t>
  </si>
  <si>
    <t>Holder  NB1300   U60x1700 sa</t>
  </si>
  <si>
    <t>Holder  R 4-kt 60x4x407/210/232  Z</t>
  </si>
  <si>
    <t>Holder  NB1400   4-kt40x3x1570</t>
  </si>
  <si>
    <t>Holder  NB1700   U60x2100 (SA )</t>
  </si>
  <si>
    <t>Holder  NB1700   U100x2100</t>
  </si>
  <si>
    <t>Holder  NB1900   U100x2300</t>
  </si>
  <si>
    <t>Holder  4-kt40x3x1470</t>
  </si>
  <si>
    <t>Holder  4-kt60x4x312</t>
  </si>
  <si>
    <t>Holder  4-kt60x4x700  BEZ</t>
  </si>
  <si>
    <t>Holder  4-kt60x4x792/500 L</t>
  </si>
  <si>
    <t>Holder  NB1400   U60x1800 (SA )</t>
  </si>
  <si>
    <t>Holding angle  L100x10x100</t>
  </si>
  <si>
    <t>I-Trager  IPE100   L=2880</t>
  </si>
  <si>
    <t>Leiste  Fl 10x5x2450</t>
  </si>
  <si>
    <t>Mutter                            CuZnPb39</t>
  </si>
  <si>
    <t>Mutter Tr24x5 L  4-kt50x90   CuZnPb39</t>
  </si>
  <si>
    <t>Mutter Tr24x5 R  4-kt50x90   CuZnPb39</t>
  </si>
  <si>
    <t>Mutter zurSicherug                            C45</t>
  </si>
  <si>
    <t>Oberlippe dritte Ausblasstufe-Aluminium</t>
  </si>
  <si>
    <t>Oberlippe erste Ausblasstufe-Aluminium</t>
  </si>
  <si>
    <t>Oberlippe vierte Ausblasstufe-Aluminium</t>
  </si>
  <si>
    <t>Oberlippe zweite Ausblasstufe-Aluminium</t>
  </si>
  <si>
    <t>Pivot  fi180x250</t>
  </si>
  <si>
    <t>Plate  Fl100x5x100</t>
  </si>
  <si>
    <t>Plate  Fl100x10x900</t>
  </si>
  <si>
    <t>Plate  Fl160x5x620</t>
  </si>
  <si>
    <t>Plate  Fl100x20x250</t>
  </si>
  <si>
    <t>Plate  Fl90x5x135</t>
  </si>
  <si>
    <t>Plate  Fl80x15x140</t>
  </si>
  <si>
    <t>Platte  L120x80x12x120</t>
  </si>
  <si>
    <t>Railing  4-kt 40x4x610</t>
  </si>
  <si>
    <t>Railing  L=1770  (2)</t>
  </si>
  <si>
    <t>Railing  L=1865  (3)</t>
  </si>
  <si>
    <t>Railing  L=1970 (2)</t>
  </si>
  <si>
    <t>Scheibe  50/11 x 5</t>
  </si>
  <si>
    <t>Shaft  NB          fi50x2738-438/395</t>
  </si>
  <si>
    <t>Sheet  Fl13x3x455</t>
  </si>
  <si>
    <t>Slat  Fl20x12x1545</t>
  </si>
  <si>
    <t>Slat  Fl30x3x1360</t>
  </si>
  <si>
    <t>Slat  Fl60x20x1600</t>
  </si>
  <si>
    <t>Slat  Fl30x3x1960</t>
  </si>
  <si>
    <t>Slat  U80x390</t>
  </si>
  <si>
    <t>Slat  Fl10x5x2900</t>
  </si>
  <si>
    <t>Slat  Fl80x12x885</t>
  </si>
  <si>
    <t>Slat  NB2300    Fl 30x3x2360</t>
  </si>
  <si>
    <t>Slat  Fl60x20x1930</t>
  </si>
  <si>
    <t>Slat  Fl20x12x1285</t>
  </si>
  <si>
    <t>Slat  Fl20x12x1415</t>
  </si>
  <si>
    <t>Slat  Fl30x3x1561</t>
  </si>
  <si>
    <t>Slat  Fl80x12x1200</t>
  </si>
  <si>
    <t>Slat  Fl20x12x1675</t>
  </si>
  <si>
    <t>Slat  Fl20x12x1805</t>
  </si>
  <si>
    <t>Socket  45/35x40,5</t>
  </si>
  <si>
    <t>Spacer  6-kt48x54,5</t>
  </si>
  <si>
    <t>Spacer  6-kt42x44</t>
  </si>
  <si>
    <t>Spacer  fi35/fi 11x24,5</t>
  </si>
  <si>
    <t>Spacer bolt  6-kt24x42</t>
  </si>
  <si>
    <t>Spacer bolt  6-kt24x160   (2xM10)</t>
  </si>
  <si>
    <t>Spacer bolt  6-kt24x216   (2xM10)</t>
  </si>
  <si>
    <t>Spacer bolt  6-kt24x110   ( 2xM10 )</t>
  </si>
  <si>
    <t>Spacer bolt  6-kt24x137   ( 2xM10 )</t>
  </si>
  <si>
    <t>Spacer bolt  6-kt24x185   ( 2xM10 )</t>
  </si>
  <si>
    <t>Spacer bolt  6-kt24x60   ( M10 )</t>
  </si>
  <si>
    <t>Spacer bolt  6-kt24x360   ( 2xM12)</t>
  </si>
  <si>
    <t>Spacer bolt  6-kt 24x80   (2xM12)</t>
  </si>
  <si>
    <t xml:space="preserve">Spacer pipe  NB           Fl Ro80x40x4130     </t>
  </si>
  <si>
    <t>Spacer pipe  NB1500   fi36x8x1480</t>
  </si>
  <si>
    <t>Spacer pipe  NB2300   fi36x8x2280</t>
  </si>
  <si>
    <t>Spacer pipe NB1700   fi36x8x1680</t>
  </si>
  <si>
    <t>Support  U80x1110</t>
  </si>
  <si>
    <t xml:space="preserve">Support  4-kt60x6,3 x 5680    (96)    </t>
  </si>
  <si>
    <t xml:space="preserve">Support L  4-kt80x6,3x3600 </t>
  </si>
  <si>
    <t xml:space="preserve">Support R  4-kt80x6,3x3600 </t>
  </si>
  <si>
    <t>Suspenzion  4-kt60x4x2190</t>
  </si>
  <si>
    <t>Transverse support  4-kt60x4x1200</t>
  </si>
  <si>
    <t>Traverse  NB1900   2x4-kt80x4x2302</t>
  </si>
  <si>
    <t>Traverse  NB1300   fi88,9x10x1603</t>
  </si>
  <si>
    <t>Traverse  NB1900   fi88,9x10x2203</t>
  </si>
  <si>
    <t>Unterlippe dritte Ausblasstufe - Aluminium</t>
  </si>
  <si>
    <t>Unterlippe vierte Ausblasstufe - Aluminium</t>
  </si>
  <si>
    <t>Unterlippe zweite Ausblasstufe - Aluminium</t>
  </si>
  <si>
    <t>Washer  42/11x8</t>
  </si>
  <si>
    <t>Weight  NB600   190x100x685</t>
  </si>
  <si>
    <t>Winkel  L50x30x4 x 30</t>
  </si>
  <si>
    <t>Winkel  L120x12x120</t>
  </si>
  <si>
    <t>Cover  Lochblech 2Qg10-15</t>
  </si>
  <si>
    <t>Crossbeam  NB1100   fi88,9x10x1418</t>
  </si>
  <si>
    <t>Crossbeam  NB1300   fi40x4x 2100+6xM6</t>
  </si>
  <si>
    <t>Crossbeam  NB1300   fi40x4x2100+8xM8</t>
  </si>
  <si>
    <t>Crossbeam  NB1300   fi88,9x10x1618</t>
  </si>
  <si>
    <t>Crossbeam  NB1300   U60x1700  bez</t>
  </si>
  <si>
    <t>Crossbeam  NB1400   2x4-kt80x4x1802</t>
  </si>
  <si>
    <t>Crossbeam  NB1400   4-kt 80x6,3x1700</t>
  </si>
  <si>
    <t>Crossbeam  NB1400   fi40x2200+6xM6</t>
  </si>
  <si>
    <t>Crossbeam  NB1400   fi88,9x10x1718</t>
  </si>
  <si>
    <t>Crossbeam  NB1400   U60x1800 ( BEZ )</t>
  </si>
  <si>
    <t>Crossbeam  NB1500   fi40x4x2310+8xM8</t>
  </si>
  <si>
    <t>Crossbeam  NB1500   fi88,9x10x1803</t>
  </si>
  <si>
    <t>Crossbeam  NB1700   fi40X4x2500</t>
  </si>
  <si>
    <t>Crossbeam  NB1700   fi40x4x2500+8xM8</t>
  </si>
  <si>
    <t>Crossbeam  NB1700   fi88,9x10x2018</t>
  </si>
  <si>
    <t>Crossbeam  NB1700   U60x2100 ( BEZ )</t>
  </si>
  <si>
    <t>Crossbeam  NB1900   fi40x4x2712+6xM6</t>
  </si>
  <si>
    <t>Crossbeam  NB2000   fi40x4x2810</t>
  </si>
  <si>
    <t>Crossbeam  NB2000   fi88,9x10x2303</t>
  </si>
  <si>
    <t>Crossbeam  4-kt 60x4x1450+2xL60x8x150</t>
  </si>
  <si>
    <t>Fastening device Fl60x6x105+fi40x4x94</t>
  </si>
  <si>
    <t>Halterung Motor  L66x157</t>
  </si>
  <si>
    <t>Scheibe  fi58x4   (2xfi7)</t>
  </si>
  <si>
    <t>Scheibe  fi58x4   (2xM6)</t>
  </si>
  <si>
    <t>Motorhaltewinkel  L90x60x8x100</t>
  </si>
  <si>
    <t>082-1-5-002-005a Bl.001</t>
  </si>
  <si>
    <t>Winkel  L80x40x8x180</t>
  </si>
  <si>
    <t>Mutter Tr24x5 L  4-kt60x60x68   CuZnPb39</t>
  </si>
  <si>
    <t>Mutter Tr24x5 L  4-kt60x57x68   CuZnPb39</t>
  </si>
  <si>
    <t>Mutter Tr24x5 R  4-kt60x60x68   CuZnPb39</t>
  </si>
  <si>
    <t>Mutter Tr24x5 R  4-kt60x57x68   CuZnPb39</t>
  </si>
  <si>
    <t>Platte  Fl30x10x50</t>
  </si>
  <si>
    <t>080-0-9-001-113b Bl.002</t>
  </si>
  <si>
    <t>080-0-9-001-113b Bl.003</t>
  </si>
  <si>
    <t>Spacer bolt  6-kt24x280   (2xM12)</t>
  </si>
  <si>
    <t>082-1-0-000-002 Bl.022</t>
  </si>
  <si>
    <t>092-0-1-000-145 Bl.001</t>
  </si>
  <si>
    <t>430-0-3-004-118 Rev04</t>
  </si>
  <si>
    <t>082-1-8-039-101 Rev02</t>
  </si>
  <si>
    <t>082-1-8-023-006d Rev01</t>
  </si>
  <si>
    <t>082-1-8-033-101 Rev01</t>
  </si>
  <si>
    <t>Platte  Fl30x10x86    ( 82-00095-E)</t>
  </si>
  <si>
    <t>082-1-2-060-003a Rev03</t>
  </si>
  <si>
    <t>082-1-8-033-101b Rev01</t>
  </si>
  <si>
    <t>Stop  fi60x40...1/2</t>
  </si>
  <si>
    <t>Plate  FL30x8,8x86</t>
  </si>
  <si>
    <t>Socket  fi38x60</t>
  </si>
  <si>
    <t>Washer  fi58/fi34x4  (2xM6)</t>
  </si>
  <si>
    <t>Washer  fi58/fi22x4  (2xfi7)</t>
  </si>
  <si>
    <t>Holder  L66x162x8x90</t>
  </si>
  <si>
    <t>Platte  Fl30x8,8x86</t>
  </si>
  <si>
    <t>428-00061-E Rev01</t>
  </si>
  <si>
    <t xml:space="preserve">Holder  NB1700   U60x2100 (SA )     </t>
  </si>
  <si>
    <t>400-00131-E Rev01</t>
  </si>
  <si>
    <t>400-00132-E Rev01</t>
  </si>
  <si>
    <t>Holder T</t>
  </si>
  <si>
    <t>Slat  Fl70x30x570</t>
  </si>
  <si>
    <t>Platte  Fl80x20x250</t>
  </si>
  <si>
    <t>Holder  L40x4x280</t>
  </si>
  <si>
    <t>Bracket  L200x100x10x200</t>
  </si>
  <si>
    <t>Washer  fi64/M12x1,5x65</t>
  </si>
  <si>
    <t xml:space="preserve">Distanzstück  6-kt42x46  (M10/M16)                              </t>
  </si>
  <si>
    <t>409-00009-E Rev02</t>
  </si>
  <si>
    <t>412-00036-E Rev01</t>
  </si>
  <si>
    <t>415-00013-E Rev01</t>
  </si>
  <si>
    <t xml:space="preserve">Platte                                      </t>
  </si>
  <si>
    <t xml:space="preserve">Spacer  6-kt52x95  (M10/M12)                                   </t>
  </si>
  <si>
    <t xml:space="preserve">Spacer  6-kt52x95      </t>
  </si>
  <si>
    <t xml:space="preserve">Spacer  6-kt52x95    </t>
  </si>
  <si>
    <t>Holder  Fl40x30x60                     Mat: PA6</t>
  </si>
  <si>
    <t>Socket  6-kt50x50  (M12/fi25H9)</t>
  </si>
  <si>
    <t xml:space="preserve">Bearing support  6-kt50x52  (M12/fi35F7)                                             </t>
  </si>
  <si>
    <t>418-00003-E Rev01</t>
  </si>
  <si>
    <t>Spacer  fi105x22  (M12+3xM6)</t>
  </si>
  <si>
    <t>Plate  Fl50x15x50</t>
  </si>
  <si>
    <t>Halter fur kurvenscheibe  fi50x100  (M10/fi40H7)</t>
  </si>
  <si>
    <t>Kurvenscheibe</t>
  </si>
  <si>
    <t>Befestigung Flansch  Fl70x10x70</t>
  </si>
  <si>
    <t>Sicherungsblech Fl14x5x55 (080-0-0-013-101)</t>
  </si>
  <si>
    <t>Lasche  4-kt25x60</t>
  </si>
  <si>
    <t>Stift  fi22f7x175</t>
  </si>
  <si>
    <t xml:space="preserve">Distanzrohr  35e10/12H12x90    </t>
  </si>
  <si>
    <t xml:space="preserve">Bolzen  fi40x60                                     </t>
  </si>
  <si>
    <t>428-00023-E Rev01</t>
  </si>
  <si>
    <t xml:space="preserve">Bolt  fi24x58,5                                           </t>
  </si>
  <si>
    <t>Scheibe  fi155/fi82x7  (4xfi6,6)</t>
  </si>
  <si>
    <t>Flansch   fi155/fi118x217  (84xfi8)</t>
  </si>
  <si>
    <t>Bolzen  6-kt24x39,5</t>
  </si>
  <si>
    <t>Bolt  6-kt19x144  (2xM8)</t>
  </si>
  <si>
    <t>438-00032-E Rev01</t>
  </si>
  <si>
    <t>Platte  4-kt20x50</t>
  </si>
  <si>
    <t>Hub  fi60x30</t>
  </si>
  <si>
    <t>Bolt  fi70x101</t>
  </si>
  <si>
    <t>Base plate  Fl150x15x320</t>
  </si>
  <si>
    <t>499-00109-E Rev01</t>
  </si>
  <si>
    <t>499-00128-E Rev01</t>
  </si>
  <si>
    <t>499-00135-E Rev01</t>
  </si>
  <si>
    <t>Plate  Fl150x5x320</t>
  </si>
  <si>
    <t>Base plate  Fl 160x15x620</t>
  </si>
  <si>
    <t>Angle  Fl40x8x325   L</t>
  </si>
  <si>
    <t>Slat  L80x40x6x1440  (2xL60x40x5x20)</t>
  </si>
  <si>
    <t>Frame  4-kt60x4x1215x1700  ( 48,9 kg)</t>
  </si>
  <si>
    <r>
      <t xml:space="preserve">Holder   </t>
    </r>
    <r>
      <rPr>
        <b/>
        <sz val="11"/>
        <color indexed="10"/>
        <rFont val="Arial"/>
        <family val="2"/>
        <charset val="238"/>
      </rPr>
      <t xml:space="preserve">INOX          </t>
    </r>
    <r>
      <rPr>
        <sz val="11"/>
        <rFont val="Arial"/>
        <family val="2"/>
        <charset val="238"/>
      </rPr>
      <t xml:space="preserve">                         </t>
    </r>
  </si>
  <si>
    <r>
      <t xml:space="preserve">Holder  </t>
    </r>
    <r>
      <rPr>
        <b/>
        <sz val="11"/>
        <color indexed="10"/>
        <rFont val="Arial"/>
        <family val="2"/>
        <charset val="238"/>
      </rPr>
      <t xml:space="preserve"> INOX</t>
    </r>
  </si>
  <si>
    <t>050-00050-E Rev01</t>
  </si>
  <si>
    <t>050-00049-E Rev01</t>
  </si>
  <si>
    <t>Plate  Fl80x15x160</t>
  </si>
  <si>
    <t>Holder  4-kt60x4x1300 + Fl60x10x140</t>
  </si>
  <si>
    <t>Support  Fl60x8x120 + 20x15x40</t>
  </si>
  <si>
    <t>089-1x-0-005-009 Rev01</t>
  </si>
  <si>
    <t xml:space="preserve">Lageraufnahme  6-kt50x106  (M16/35F7)                                 </t>
  </si>
  <si>
    <t>Platte  Bl15x356x479</t>
  </si>
  <si>
    <t>Frame  4-kt60x4....(40kg)</t>
  </si>
  <si>
    <t>Stairs</t>
  </si>
  <si>
    <t>Support  U180  val</t>
  </si>
  <si>
    <t>Winkel  L120x80x8x90</t>
  </si>
  <si>
    <t>Holder  fi21,3x2,1x1000</t>
  </si>
  <si>
    <t>Support  U50x1000</t>
  </si>
  <si>
    <t>Support  Bl3x85x113+2xBl3x35x35</t>
  </si>
  <si>
    <t>092-00025-E Rev01</t>
  </si>
  <si>
    <t>Railing  4-kt50x3x....+2x60x15x140  U</t>
  </si>
  <si>
    <t xml:space="preserve">Railing  4-kt50x3x2450+2x60x15x140 </t>
  </si>
  <si>
    <t>Suporting Plate  Fl125x15x160</t>
  </si>
  <si>
    <t>Support L  4-kt80x6,3x2655+80x15x160+60x15x208</t>
  </si>
  <si>
    <t>Support R  4-kt80x6,3x2655+80x15x160+60x15x208</t>
  </si>
  <si>
    <t>Support L  4-kt80x6,3x3307+80x15x160+60x15x95</t>
  </si>
  <si>
    <t>Support R  4-kt80x6,3x3307+80x15x160+60x15x95</t>
  </si>
  <si>
    <t xml:space="preserve">Railing  4-kt50x3x1970+2x60x15x140 </t>
  </si>
  <si>
    <t>Basket  4-kt50x3x2000   val</t>
  </si>
  <si>
    <t>Railing  4-kt50x3x1150+2x60x15x140    U</t>
  </si>
  <si>
    <t>Railing  4-kt 50x3x2865+2x60x15x140</t>
  </si>
  <si>
    <t>Railing  4-kt 50x3x1169+2x60x15x140   U</t>
  </si>
  <si>
    <t>Basket  4-kt50x4x2865   val</t>
  </si>
  <si>
    <t>Basket  4-kt60x4x2280  val</t>
  </si>
  <si>
    <t>Support L  4-kt60x8x3930+Bl20x220x180</t>
  </si>
  <si>
    <t>Support R  4-kt60x8x3930+Bl20x220x180</t>
  </si>
  <si>
    <t>Plate  Fl100x10x200</t>
  </si>
  <si>
    <t>400-00152-E Rev01</t>
  </si>
  <si>
    <t>499-00180-E Rev01</t>
  </si>
  <si>
    <t>499-00061-E Rev02</t>
  </si>
  <si>
    <t>050-00008-E Rev01</t>
  </si>
  <si>
    <t xml:space="preserve">Slat  Fl80x12x1200                                       </t>
  </si>
  <si>
    <t>050-00066-E Rev01</t>
  </si>
  <si>
    <t>050-00068-E Rev01</t>
  </si>
  <si>
    <t xml:space="preserve">Slat  Fl80x12x885                                   </t>
  </si>
  <si>
    <t>078-0-3-002-004 Bl.001 Rev01</t>
  </si>
  <si>
    <t>080-00031-E Rev01</t>
  </si>
  <si>
    <t>080-0-4-003-101a Bl.001 Rev01</t>
  </si>
  <si>
    <t>080-0-4-003-101b Bl.002 Rev01</t>
  </si>
  <si>
    <t>080-0-4-011-104d Rev01</t>
  </si>
  <si>
    <t>080-0-4-011-104e Rev01</t>
  </si>
  <si>
    <t>080-0-4-027-104d Rev01</t>
  </si>
  <si>
    <t>080-0-4-027-104e Rev01</t>
  </si>
  <si>
    <t>080-0-9-001-105.1 Bl.002 Rev01</t>
  </si>
  <si>
    <t>080-0-9-001-105.3 Bl.003 Rev02</t>
  </si>
  <si>
    <t>080-0-9-001-105.2 Bl.002 Rev04</t>
  </si>
  <si>
    <t>080-0-9-001-105.4 Bl.003 Rev03</t>
  </si>
  <si>
    <t>082-00071-E Rev01</t>
  </si>
  <si>
    <t>082-00174-E Rev01</t>
  </si>
  <si>
    <t>082-00191-E Rev01</t>
  </si>
  <si>
    <t>082-0-5-104-106 Bl.001 Rev01</t>
  </si>
  <si>
    <t>082-1-0-073-002q Bl.003 Rev03</t>
  </si>
  <si>
    <t xml:space="preserve">Spindel  NB1500   fi40x1980                </t>
  </si>
  <si>
    <t>082-1-1-072-002 Rev01</t>
  </si>
  <si>
    <t>082-1-1-072-002d Rev02</t>
  </si>
  <si>
    <t xml:space="preserve">Axle  NB1700  fi40x2100                  </t>
  </si>
  <si>
    <t>082-1-1-072-002L Rev01</t>
  </si>
  <si>
    <t>082-1-1-072-002m Rev01</t>
  </si>
  <si>
    <t>082-1-1-072-002n Rev02</t>
  </si>
  <si>
    <t>082-1-1-072-002o Rev01</t>
  </si>
  <si>
    <t>082-00226-E</t>
  </si>
  <si>
    <t>Frame  4-kt60x4x1480x2437  (69)</t>
  </si>
  <si>
    <t>082-00229-E</t>
  </si>
  <si>
    <t>089-00038-E</t>
  </si>
  <si>
    <t>089-00039-E</t>
  </si>
  <si>
    <t>082-1-3-145-102</t>
  </si>
  <si>
    <r>
      <t xml:space="preserve">Socket  fi30/fi18f7x9,5  </t>
    </r>
    <r>
      <rPr>
        <b/>
        <sz val="11"/>
        <color indexed="10"/>
        <rFont val="Arial"/>
        <family val="2"/>
        <charset val="238"/>
      </rPr>
      <t>POLIAMID</t>
    </r>
  </si>
  <si>
    <t>082-00227-E</t>
  </si>
  <si>
    <t>092-00083-E</t>
  </si>
  <si>
    <t>Base  U100x350</t>
  </si>
  <si>
    <t>089-00037-E</t>
  </si>
  <si>
    <t>Holder  4-kt60x4x2460+2x60x10x205+2x100x12x160</t>
  </si>
  <si>
    <t>Slat  Fl 60x20x1600</t>
  </si>
  <si>
    <t>Lever  Bl12</t>
  </si>
  <si>
    <t>H-Frame  1240x955  (32,03)</t>
  </si>
  <si>
    <t>H-Frame  1326x643  (23,8kg)</t>
  </si>
  <si>
    <t>H-Frame  1716x852   (30,7)</t>
  </si>
  <si>
    <t>Holder  4-kt80x6,3x700+2xFl80x5x80</t>
  </si>
  <si>
    <t>Holder  4-kt80x6,3x1245+2xFl80x5x80</t>
  </si>
  <si>
    <t>082-1-1-072-002p Bl.002 Rev03</t>
  </si>
  <si>
    <t>082-1-1-072-002q Bl.002 Rev03</t>
  </si>
  <si>
    <t>082-1-1-072-002r Bl.002 Rev04</t>
  </si>
  <si>
    <t>Holder  L150x90x10x100+2xFl60x5x80</t>
  </si>
  <si>
    <t>Shaft  NBxxxx  fi25x1740    1.0711(9S20K)</t>
  </si>
  <si>
    <t>Mutter Tr24x5 LH  4-kt60x58  CuZnPb39</t>
  </si>
  <si>
    <t>Mutter Tr24x5 R  4-kt60x58  CuZnPb39</t>
  </si>
  <si>
    <t>Pipe  fi30x4x46                   1.0039(S235)</t>
  </si>
  <si>
    <t>Transverse tie-bar  L=1810 (+4 pcs)</t>
  </si>
  <si>
    <t>Support  6-kt30x47,5  AiSi304      (082-1-3-013-102a)</t>
  </si>
  <si>
    <t>Block  4-kt40x55   S235JRG2   (082-1-3-005-101)</t>
  </si>
  <si>
    <t>Joint piece  4-kt50x87   S235JRG2   (082-1-3-004-101)</t>
  </si>
  <si>
    <t>Holder  L66x157x8x90   (082-0-5-104-106)</t>
  </si>
  <si>
    <t>Plate  Fl30x10(8,8)x86</t>
  </si>
  <si>
    <t>Block  70x83x95  S235JRG2</t>
  </si>
  <si>
    <t>Holding angle  L80x40x9x180</t>
  </si>
  <si>
    <t>Shaft  fi20x1156</t>
  </si>
  <si>
    <t>Stop  fi50x40...1/2</t>
  </si>
  <si>
    <t>Holder  Fl18x5x124</t>
  </si>
  <si>
    <t>Bearing block 4-kt30x100</t>
  </si>
  <si>
    <t>Profile  U180x70x6000 DIN1026</t>
  </si>
  <si>
    <t>63806579 Rev01</t>
  </si>
  <si>
    <t>Plate  Fl100x10x320</t>
  </si>
  <si>
    <t>Holder  Fl50x30x45  (Item:63801915)</t>
  </si>
  <si>
    <t xml:space="preserve">Plate  Fl100x10x245   (093-00014-E)                 </t>
  </si>
  <si>
    <t xml:space="preserve">Plate  Fl100x10x360  </t>
  </si>
  <si>
    <t>Winkel  L150x100x12x700  (Item 63805541)</t>
  </si>
  <si>
    <t>Winkel  L30x4x30   ( Item 63805567)</t>
  </si>
  <si>
    <t>Befestigungs platte Bl20x145x120  (Item:63802791)</t>
  </si>
  <si>
    <t>Befestigungs platte Bl20x145x120  (Item:63802792)</t>
  </si>
  <si>
    <t>Abstands platte Bl2x67x50  (Item:63802793)</t>
  </si>
  <si>
    <t>Adapter  6-kt 42x46   (M16/M10)</t>
  </si>
  <si>
    <t>Winkel  L150x75x9x70  (Item:63800213)</t>
  </si>
  <si>
    <t>Winkel  L40x5x70  (Item:63801177)</t>
  </si>
  <si>
    <t xml:space="preserve">Winkel  L150x75x9x70                                   </t>
  </si>
  <si>
    <t>Sicherungsblech  Fl14x5x55  (080-0-3-028-101)</t>
  </si>
  <si>
    <t xml:space="preserve">Welle  fi20x120                                     </t>
  </si>
  <si>
    <t>Headed dowel  fi16x20  Mat: 9S20K</t>
  </si>
  <si>
    <t>Gewindestange  M20x230-A2-70  DIN975</t>
  </si>
  <si>
    <t xml:space="preserve">Platte fur Tragwagen  Bl30x700x700+4xM30   (122)          </t>
  </si>
  <si>
    <t>Stud bolt  M30x245 - 10.9 - vz</t>
  </si>
  <si>
    <t>Platte  Bl25x800x997  ( 166 )</t>
  </si>
  <si>
    <t>Angle sheet  Bl3x160x230  Al99,5F10</t>
  </si>
  <si>
    <t>Spindle  M60x390  E355</t>
  </si>
  <si>
    <t>Plate  Bl25x600x600  (63,5)</t>
  </si>
  <si>
    <t>Holder  Bl5x180x290...U</t>
  </si>
  <si>
    <t>Screw ISO 4017-M24x260-10.9-A2K</t>
  </si>
  <si>
    <t xml:space="preserve">Screw ISO 4017-M24x280-10.9-A2K       </t>
  </si>
  <si>
    <t>Tragplatte  Bl25x400x500  (17,5)</t>
  </si>
  <si>
    <t xml:space="preserve">Head plate  Bl25x480x450   (28) </t>
  </si>
  <si>
    <t>Head plate  Bl25xfi 805/fi 610</t>
  </si>
  <si>
    <t>Head plate  Bl25xfi 805/fi 520</t>
  </si>
  <si>
    <t>Head plate  Bl25xfi 805/fi 460</t>
  </si>
  <si>
    <t>Head plate  Bl25x590x590  (44,5)</t>
  </si>
  <si>
    <t>Plate  Bl25x800x600   (96 kg)</t>
  </si>
  <si>
    <r>
      <t xml:space="preserve">Spindel fi 50x240 (M20/M30)  11SMn30+C  </t>
    </r>
    <r>
      <rPr>
        <b/>
        <sz val="11"/>
        <color indexed="10"/>
        <rFont val="Arial"/>
        <family val="2"/>
        <charset val="238"/>
      </rPr>
      <t>Č.3990</t>
    </r>
  </si>
  <si>
    <r>
      <t xml:space="preserve">Spindel  fi50x330  (25H7/M30)  11SMn30+C  </t>
    </r>
    <r>
      <rPr>
        <b/>
        <sz val="11"/>
        <color indexed="10"/>
        <rFont val="Arial"/>
        <family val="2"/>
        <charset val="238"/>
      </rPr>
      <t>Č.3990</t>
    </r>
  </si>
  <si>
    <t>Head plate  Bl25xfi800/fi520</t>
  </si>
  <si>
    <t>Support plate  Bl30x1040x1240+4xM30  (240)</t>
  </si>
  <si>
    <t>Cheville  fi30x140  WR100 Čelik za Nitriramje</t>
  </si>
  <si>
    <t>Halter  Fl45x30x35</t>
  </si>
  <si>
    <t>Air distributer  DN200   6xfi100 ; 30 )</t>
  </si>
  <si>
    <t>Flap  Bl2x150x194+4xfi12x25</t>
  </si>
  <si>
    <t>Air distributer  DN200   4xfi100</t>
  </si>
  <si>
    <t>Air distributer  DN200  6xfi100</t>
  </si>
  <si>
    <t>Air distributer  DN200  8xfi100</t>
  </si>
  <si>
    <t>Support  Fl Ro80x40x3x210+Fl50x20x....</t>
  </si>
  <si>
    <t>Flange  fi260x20</t>
  </si>
  <si>
    <t>Support  4-kt50x4x288,5...45  (Ra12,5)</t>
  </si>
  <si>
    <t>Trip cam  Fl60x50x120</t>
  </si>
  <si>
    <t>Upper part bearing  Fl10x18x35  POLIACETAL (POM )</t>
  </si>
  <si>
    <t>Holder  4-kt40x3x400</t>
  </si>
  <si>
    <t>Platte  Bl16x200x260</t>
  </si>
  <si>
    <t>Guide  Bl55x90x....</t>
  </si>
  <si>
    <t>Ring  Bl50xfi770/fi620   (49)</t>
  </si>
  <si>
    <t>Holder  4-kt30x3x150/170/300...Z</t>
  </si>
  <si>
    <t>Air exchange pipe  L=300</t>
  </si>
  <si>
    <t>Threaded bush  fi15x28  E235</t>
  </si>
  <si>
    <t>Halter  Bl3x146x55...U</t>
  </si>
  <si>
    <t>Bolt  fi12x25   S355</t>
  </si>
  <si>
    <t>Bolt  fi12x36   S355</t>
  </si>
  <si>
    <t>Block  4-kt30x38  ( Item 63806558)</t>
  </si>
  <si>
    <t>Block  4-kt30x40   (Item 63802815)</t>
  </si>
  <si>
    <t>Spindel  Fl90x10x90+M12x280</t>
  </si>
  <si>
    <t>Hook  Bl5x90x160</t>
  </si>
  <si>
    <t>Frame  4-kt60x4x2000x2635  (80kg)</t>
  </si>
  <si>
    <t>Frame  4-kt60x4x2230+2xFl60x15x510</t>
  </si>
  <si>
    <t>Ring  Bl12x90x75  C</t>
  </si>
  <si>
    <t>Deckel  Bl8xfi272+fi26,4x34</t>
  </si>
  <si>
    <t>Die  Bl12xfi164/fi125+2x30x12x50+20x10x360</t>
  </si>
  <si>
    <t>Pipe  fi65x3x388 - DIN2391-E235</t>
  </si>
  <si>
    <t>Pipe  fi95x3x314 - DIN2391-E235</t>
  </si>
  <si>
    <t>Adapter  fi130x50   C45</t>
  </si>
  <si>
    <t>Plate  Fl50x8x100</t>
  </si>
  <si>
    <t>Plate  Fl120x10x240</t>
  </si>
  <si>
    <t>Holder  Fl45x8x100+2x40x8x49</t>
  </si>
  <si>
    <t>Socket  fi10,2/fi8,2x3</t>
  </si>
  <si>
    <t>Butt strap  Bl5x80x100</t>
  </si>
  <si>
    <t>Distanzbolzen  6-kt24x273  (2xM12)</t>
  </si>
  <si>
    <t>Distanzbolzen  6-kt24x240  (2xM12)</t>
  </si>
  <si>
    <t>Hook  Bl5x90x145</t>
  </si>
  <si>
    <t>Spacer bolt  6-kt24x172   (2xM12)</t>
  </si>
  <si>
    <t>082-00155-E</t>
  </si>
  <si>
    <t>087-00125-E Rev01</t>
  </si>
  <si>
    <t>Holder R  4-kt60x4x1370+Fl120x12+Fl80x12..</t>
  </si>
  <si>
    <t>087-00126-E Rev01</t>
  </si>
  <si>
    <t>Holder L  4-kt60x4x1370+Fl120x12+Fl80x12..</t>
  </si>
  <si>
    <t>087-00180-E Rev01</t>
  </si>
  <si>
    <t>Bearing support  6-kt50x117  (M16/fi35F7)</t>
  </si>
  <si>
    <t xml:space="preserve">087-00216-E </t>
  </si>
  <si>
    <t xml:space="preserve">415-00062-E </t>
  </si>
  <si>
    <t xml:space="preserve">415-00063-E </t>
  </si>
  <si>
    <t>082-1-8-039-101 Rev01</t>
  </si>
  <si>
    <t>082-1-8-039-101b Rev02</t>
  </si>
  <si>
    <t>082-1-8-039-101c Rev01</t>
  </si>
  <si>
    <t>082-1-8-023-006A Rev01</t>
  </si>
  <si>
    <t>400-00144-E Rev01</t>
  </si>
  <si>
    <t>082-1-8-033-101e Bl.001 Rev01</t>
  </si>
  <si>
    <t>082-1-2-060-003 Rev03</t>
  </si>
  <si>
    <t xml:space="preserve">Welle  fi20x120                                   </t>
  </si>
  <si>
    <t>Angle  L60x40x6x2240+Fl40x15x40</t>
  </si>
  <si>
    <t>Angle  L60x40x6x1820+4-kt40x25</t>
  </si>
  <si>
    <t>093-0-0-022-101</t>
  </si>
  <si>
    <t>093-0-0-022-102</t>
  </si>
  <si>
    <t>Slat  Fl20x12x1935</t>
  </si>
  <si>
    <t>430-00006-E Rev01</t>
  </si>
  <si>
    <t xml:space="preserve">Spacer bolt  6-kt24x165   ( 2xM10 )        </t>
  </si>
  <si>
    <t>430-00006-E Rev02</t>
  </si>
  <si>
    <t xml:space="preserve">Spacer bolt  6-kt24x167   ( 2xM10 )          </t>
  </si>
  <si>
    <t>Slat  Fl30x3x1760</t>
  </si>
  <si>
    <t>430-0-3-004-110 Bl.001 Rev01</t>
  </si>
  <si>
    <t xml:space="preserve">Spacer bolt  6-kt19x130   (2xM12)  </t>
  </si>
  <si>
    <t>430-0-3-004-118 Rev02</t>
  </si>
  <si>
    <t xml:space="preserve">Spacer bolt  6-kt24x280   ( 2xM12)         </t>
  </si>
  <si>
    <t>430-0-3-004-119 Rev02</t>
  </si>
  <si>
    <t xml:space="preserve">Spacer bolt  6-kt24x214   ( 2xM12)      </t>
  </si>
  <si>
    <t>430-0-3-004-120 Rev03</t>
  </si>
  <si>
    <t>430-0-3-004-122 Rev04</t>
  </si>
  <si>
    <t>430-0-3-004-123 Rev04</t>
  </si>
  <si>
    <t xml:space="preserve">Spacer bolt  6-kt24x65   ( 2xM12)   </t>
  </si>
  <si>
    <t xml:space="preserve">Spacer bolt  6-kt 24x182  ( 2xM12)      </t>
  </si>
  <si>
    <t>430-0-3-004-124 Rev04</t>
  </si>
  <si>
    <t xml:space="preserve">Spacer bolt  6-kt24x448   ( 2xM12)       </t>
  </si>
  <si>
    <t>401-00047-E Rev01</t>
  </si>
  <si>
    <t>401-00047-E Rev02</t>
  </si>
  <si>
    <t xml:space="preserve">Holder                                                       </t>
  </si>
  <si>
    <t>401-00048-E Rev01</t>
  </si>
  <si>
    <t xml:space="preserve">Distanzrohr  35e10/12H12x90     </t>
  </si>
  <si>
    <t>499-00061-E Rev01</t>
  </si>
  <si>
    <t xml:space="preserve">I-Trager  IPE100   L=2880                          </t>
  </si>
  <si>
    <t xml:space="preserve">I-Trager  IPE100   L=2880                         </t>
  </si>
  <si>
    <t>Slat  Fl60x20x1400</t>
  </si>
  <si>
    <t>Slat  Fl60x20x1800</t>
  </si>
  <si>
    <t>Gewindestange  M8x35</t>
  </si>
  <si>
    <t>Spindel  Fl90x10x90+M12x128</t>
  </si>
  <si>
    <t>Winkel  L80x40x8x90</t>
  </si>
  <si>
    <t>085-0-0-019-007 Rev01</t>
  </si>
  <si>
    <t>085-0-0-019-009 Rev01</t>
  </si>
  <si>
    <t>085-0-0-019-010 Rev01</t>
  </si>
  <si>
    <t>085-0-0-019-011 Rev02</t>
  </si>
  <si>
    <t>Plate  Bl20x145x105</t>
  </si>
  <si>
    <t>Spacer bolt  fi35x60  (M10/M10)</t>
  </si>
  <si>
    <t>Slide block  fi55x40</t>
  </si>
  <si>
    <r>
      <t xml:space="preserve">Spindle  fi12x600                                       </t>
    </r>
    <r>
      <rPr>
        <sz val="11"/>
        <color indexed="8"/>
        <rFont val="Calibri"/>
        <family val="2"/>
        <charset val="238"/>
      </rPr>
      <t/>
    </r>
  </si>
  <si>
    <t>Lasche  Fl30x15x45</t>
  </si>
  <si>
    <t>202-077-0-00-00-092</t>
  </si>
  <si>
    <t>202-077-3-70-00-004</t>
  </si>
  <si>
    <t>224-135-4-02-05-032L</t>
  </si>
  <si>
    <t>224-135-5-15-02-008L</t>
  </si>
  <si>
    <t>233-090-1-36-01-012 Rev01</t>
  </si>
  <si>
    <t>233-090-1-36-01-012a Rev02</t>
  </si>
  <si>
    <t>233-090-1-36-01-014</t>
  </si>
  <si>
    <t>233-090-1-36-04-040</t>
  </si>
  <si>
    <t>233-100-3-70-00-003 Rev01</t>
  </si>
  <si>
    <t>233-160-1-02-05-054</t>
  </si>
  <si>
    <t>233-160-1-36-65-118</t>
  </si>
  <si>
    <t>233-270-1-36-29-016</t>
  </si>
  <si>
    <t>235-090-4-02-07-004L</t>
  </si>
  <si>
    <t>235-090-4-02-07-005L</t>
  </si>
  <si>
    <t>Zapfen Flachlegung oben  fi20x50</t>
  </si>
  <si>
    <t>Klotz  4-kt30x38</t>
  </si>
  <si>
    <t xml:space="preserve">Bearing support  fi85x90,5                                 </t>
  </si>
  <si>
    <t>Bearing support  6-kt50x110  (M16/fi25H7)</t>
  </si>
  <si>
    <t>Distanzstueck  Fl40x10(8,5)x40</t>
  </si>
  <si>
    <t>Base  L150x100x12x104</t>
  </si>
  <si>
    <t>Klotz  4-kt50x50</t>
  </si>
  <si>
    <t xml:space="preserve">Winkel  L60x6x50                           </t>
  </si>
  <si>
    <t>Scheibe  fi77,5/fi60,1x3  Mat: Mesing</t>
  </si>
  <si>
    <t>Befestigungsplatte  Fl80x20x420</t>
  </si>
  <si>
    <t>Halteplatte  Fl80x10x132</t>
  </si>
  <si>
    <t>Lasche  L200x100x10x40</t>
  </si>
  <si>
    <t>Winkel  L40x5x70</t>
  </si>
  <si>
    <t>Slat  Fl30x5x600+2xFl30x5x50</t>
  </si>
  <si>
    <t>Platte  Fl80x8x210</t>
  </si>
  <si>
    <t>Aufnahme kranwagen  Fl80x15x325</t>
  </si>
  <si>
    <t>Aufnahme kranwagen  Fl80x20x39</t>
  </si>
  <si>
    <t>Aufnahme kranwagen  Fl80x20x147</t>
  </si>
  <si>
    <t>Platte  Fl45x10x60</t>
  </si>
  <si>
    <t>080-0-1-002-008 Bl.001</t>
  </si>
  <si>
    <t>Column  4-kt30x3x1947+2xFl50x12x50</t>
  </si>
  <si>
    <t>080-0-1-002-008 Bl.002</t>
  </si>
  <si>
    <t>Connection plate  Fl60x10x1040</t>
  </si>
  <si>
    <t>080-0-1-002-008 Bl.003</t>
  </si>
  <si>
    <t>080-0-1-002-008 Bl.004</t>
  </si>
  <si>
    <t>092-00096-E</t>
  </si>
  <si>
    <t>Frame HEB180x3117x2179 (542kg)</t>
  </si>
  <si>
    <t>LENIK</t>
  </si>
  <si>
    <t>092-00097-E</t>
  </si>
  <si>
    <t>092-00100-E</t>
  </si>
  <si>
    <t>Spacer bolt  6-kt24x160  (2xM12)</t>
  </si>
  <si>
    <t>400-00048-E Rev01</t>
  </si>
  <si>
    <t>454-00059-E</t>
  </si>
  <si>
    <t>499-00249-E</t>
  </si>
  <si>
    <t>499-00250-E</t>
  </si>
  <si>
    <t>499-00251-E</t>
  </si>
  <si>
    <t>499-00252-E</t>
  </si>
  <si>
    <t>I-Beam  IPE100x5000</t>
  </si>
  <si>
    <t>087-00211-E</t>
  </si>
  <si>
    <t>Weight  Fl90x40x400  (Item 63806972)</t>
  </si>
  <si>
    <t>082-1-1-072-002f Rev04</t>
  </si>
  <si>
    <t>233-090-1-36-01-012b Rev02</t>
  </si>
  <si>
    <t>Socket  fi100x27</t>
  </si>
  <si>
    <t>400-00265-E</t>
  </si>
  <si>
    <t>400-00271-E</t>
  </si>
  <si>
    <t>Crossbeam U60x2300 (bez)</t>
  </si>
  <si>
    <t>401-00168-E</t>
  </si>
  <si>
    <t>Holder NB1900  4-kt40x3x2070</t>
  </si>
  <si>
    <t>406-00098-E</t>
  </si>
  <si>
    <t>424-00098-E</t>
  </si>
  <si>
    <t>428-00023-E Rev03</t>
  </si>
  <si>
    <t>428-00071-E</t>
  </si>
  <si>
    <t>436-00042-E</t>
  </si>
  <si>
    <t>Holder NB1900  U60x2300 (SA)</t>
  </si>
  <si>
    <t>454-00063-E</t>
  </si>
  <si>
    <t>499-00032-E Rev01</t>
  </si>
  <si>
    <t>499-00053-E</t>
  </si>
  <si>
    <t>499-00253-E</t>
  </si>
  <si>
    <t>Support  Fl140x15x210/Fl100x20x140 (W)</t>
  </si>
  <si>
    <t>499-00254-E</t>
  </si>
  <si>
    <t>I-beam  IPE100x5414</t>
  </si>
  <si>
    <t>499-00256-E</t>
  </si>
  <si>
    <t>Slat  Fl10x5x4640</t>
  </si>
  <si>
    <t>499-00257-E</t>
  </si>
  <si>
    <t>Guide channel</t>
  </si>
  <si>
    <t>899--00054-E</t>
  </si>
  <si>
    <t>Support  4-kt50x4x708+4-kt40x4x308</t>
  </si>
  <si>
    <t>905-00034-E Rev01</t>
  </si>
  <si>
    <t>Support plate  Fl40x10x145</t>
  </si>
  <si>
    <t>Pedestal  Fl28x16x40</t>
  </si>
  <si>
    <t>Bow  Fl30x10x123+Fl30x5x50 (W)</t>
  </si>
  <si>
    <t>085-0-3-022-102 Rev01</t>
  </si>
  <si>
    <t xml:space="preserve">Cover  NB2300      2Qg10-15            </t>
  </si>
  <si>
    <t>400-00107-E Rev01</t>
  </si>
  <si>
    <t xml:space="preserve">Holder  Bl15x300x310                    </t>
  </si>
  <si>
    <t>Buchse  fur Handrad  fi38x60</t>
  </si>
  <si>
    <t>080-00075-E Bl.001</t>
  </si>
  <si>
    <t>082-1-2-104-001</t>
  </si>
  <si>
    <t>Holder  L80x65x8x80+Fl80x8x115</t>
  </si>
  <si>
    <t>63806560 Rev01</t>
  </si>
  <si>
    <t>63806559 Rev01</t>
  </si>
  <si>
    <t>63806558 Rev02</t>
  </si>
  <si>
    <t>63806554 Rev01</t>
  </si>
  <si>
    <t>63806555 Rev01</t>
  </si>
  <si>
    <t>089-0-0-002-023B</t>
  </si>
  <si>
    <t>080-4-0-002-102d</t>
  </si>
  <si>
    <t>Shaft  NB700  fi16x907</t>
  </si>
  <si>
    <t>Suport  fi100x40  AlMgSi0,5  (20F9)</t>
  </si>
  <si>
    <t>Suport  fi100x40 AlMgSi0,5  (25H9)</t>
  </si>
  <si>
    <t>085-00105-E Rev01</t>
  </si>
  <si>
    <t>082-1-1-073-002n Bl.002 Rev03</t>
  </si>
  <si>
    <t>082-1-1-073-002m Bl.002 Rev01</t>
  </si>
  <si>
    <t>490-00003-E Rev01</t>
  </si>
  <si>
    <t>Axle  NB1400  fi38x10x1780</t>
  </si>
  <si>
    <t>Axle  NB1400  fi38x10x1810</t>
  </si>
  <si>
    <t>Axle  NB1500  fi40x1500</t>
  </si>
  <si>
    <t xml:space="preserve">Axle  NB1100  fi40x1500              </t>
  </si>
  <si>
    <t xml:space="preserve">Axle  NB1100  fi40x1510             </t>
  </si>
  <si>
    <t>Axle  NB1300  fi40x1700</t>
  </si>
  <si>
    <t xml:space="preserve">Axle  NB1300  fi40x1700                       </t>
  </si>
  <si>
    <t>Axle  NB1300  fi40x1710</t>
  </si>
  <si>
    <t xml:space="preserve">Axle  NB1300  fi40x1710                        </t>
  </si>
  <si>
    <t xml:space="preserve">Axle  NB1400  fi40x1770                     </t>
  </si>
  <si>
    <t xml:space="preserve">Axle  NB1400  fi40x1780                         </t>
  </si>
  <si>
    <t>Axle  NB1400  fi40x1800</t>
  </si>
  <si>
    <t xml:space="preserve">Axle  NB1400  fi40x1800                       </t>
  </si>
  <si>
    <t xml:space="preserve">Axle  NB1500  fi40x1950                      </t>
  </si>
  <si>
    <t xml:space="preserve">Axle  NB1700  fi40x2100                   </t>
  </si>
  <si>
    <t xml:space="preserve">Axle  NB1700  fi40x2150                   </t>
  </si>
  <si>
    <t xml:space="preserve">Axle  NB1900  fi40x2300                        </t>
  </si>
  <si>
    <t xml:space="preserve">Axle  NB1900  fi40x2350                         </t>
  </si>
  <si>
    <t>Axle  NB2100  fi40x 2500</t>
  </si>
  <si>
    <t>Axle  NB2100  fi40x2550                DIN671</t>
  </si>
  <si>
    <t>Axle  NB1000  fi40x1500/fi20h9  (Item:63805558)</t>
  </si>
  <si>
    <t>Axle  NB1700  fi40x2150</t>
  </si>
  <si>
    <t>Axle  NB1800  fi40x2350</t>
  </si>
  <si>
    <t>Axle  NB1300  fi40x1678</t>
  </si>
  <si>
    <t>Bearing support  6-kt50x106 (M16/35F7)  63802810</t>
  </si>
  <si>
    <t>Shaft  NB1700  fi 25x1163</t>
  </si>
  <si>
    <t>Shaft  NB1700  fi 25x1885</t>
  </si>
  <si>
    <t>Shaft  NB1700  fi50x2270</t>
  </si>
  <si>
    <t>Shaft  NB1900  fi50x2573</t>
  </si>
  <si>
    <t>Shaft  NB1100  fi50x1773</t>
  </si>
  <si>
    <t>Shaft  NB1300  fi25x1103</t>
  </si>
  <si>
    <t xml:space="preserve">Shaft  NB1300  fi25x2015                        </t>
  </si>
  <si>
    <t>Shaft  NB1300  fi50x1973</t>
  </si>
  <si>
    <t>Shaft  NB1400  fi50x2073</t>
  </si>
  <si>
    <t>Shaft  NB1500  fi25x1263</t>
  </si>
  <si>
    <t xml:space="preserve">Shaft  NB1500  fi25x1263           </t>
  </si>
  <si>
    <t xml:space="preserve">Shaft  NB1500  fi25x2322                 </t>
  </si>
  <si>
    <t>Shaft  NB1500  fi50x2070</t>
  </si>
  <si>
    <t>Shaft  NB1500  fi50x2213</t>
  </si>
  <si>
    <t>Shaft  NB1700  fi25x1163</t>
  </si>
  <si>
    <t xml:space="preserve">Shaft  NB1700  fi25x1885           </t>
  </si>
  <si>
    <t>Shaft  NB1700  fi50x2369</t>
  </si>
  <si>
    <t>Shaft  NB1700  fi50x2438</t>
  </si>
  <si>
    <t xml:space="preserve">Shaft  NB1900  fi25x1403           </t>
  </si>
  <si>
    <t>Shaft  NB1900  fi50x2613</t>
  </si>
  <si>
    <t>Shaft  NB2300  fi50x2870</t>
  </si>
  <si>
    <t>Shaft  NB2300  fi50x3038</t>
  </si>
  <si>
    <t>Shaft  NB2300  fi25x1993</t>
  </si>
  <si>
    <t>Shaft  NB600  fi50x1269</t>
  </si>
  <si>
    <r>
      <t>Shaft  NB600  fi50x12</t>
    </r>
    <r>
      <rPr>
        <sz val="11"/>
        <color indexed="10"/>
        <rFont val="Arial"/>
        <family val="2"/>
        <charset val="238"/>
      </rPr>
      <t>74</t>
    </r>
  </si>
  <si>
    <t>Shaft  NBxxxx  fi25x1335</t>
  </si>
  <si>
    <t>Shaft  NBxxxx  fi25x825</t>
  </si>
  <si>
    <t>080-0-8-012-101</t>
  </si>
  <si>
    <t>Buchse  fi30/fi9x13</t>
  </si>
  <si>
    <t>082-1-3-130-101</t>
  </si>
  <si>
    <t>Motor plate  Fl10x10x160</t>
  </si>
  <si>
    <t>082-1-3-130-102</t>
  </si>
  <si>
    <t>Motor plate  Fl10x10x230</t>
  </si>
  <si>
    <t>088-0-0-019-101</t>
  </si>
  <si>
    <t>Lasche  Bl5x23x64,5</t>
  </si>
  <si>
    <t>089-0-1Y-101 Bl.002</t>
  </si>
  <si>
    <t>Walzenaufnahme  Bl8xfi120</t>
  </si>
  <si>
    <t>089-0-1Y-101 Bl.003</t>
  </si>
  <si>
    <t>089-0-1Y-101 Bl.004</t>
  </si>
  <si>
    <t>092-00105-E</t>
  </si>
  <si>
    <t>Holder  L100x10x100</t>
  </si>
  <si>
    <t>092-00106-E</t>
  </si>
  <si>
    <t>Holder  L100x65x8x80</t>
  </si>
  <si>
    <t>092-00107-E</t>
  </si>
  <si>
    <t>080-0-8-002-101 Bl.001</t>
  </si>
  <si>
    <t>080-0-8-011-101</t>
  </si>
  <si>
    <t>Lever NB1400  L=1488</t>
  </si>
  <si>
    <t>080-0-8-011-102</t>
  </si>
  <si>
    <t>080-0-8-018-101</t>
  </si>
  <si>
    <t>Slat  Fl20x12x2775</t>
  </si>
  <si>
    <t>080-0-8-021-101</t>
  </si>
  <si>
    <t>080-0-8-025-101</t>
  </si>
  <si>
    <t>Cylinder screw  DIN912 M10x35</t>
  </si>
  <si>
    <t>080-0-8-027-101</t>
  </si>
  <si>
    <t>080-00075-E Bl.002</t>
  </si>
  <si>
    <t>Fastening device  Fl60x6x125+fi40x4x94</t>
  </si>
  <si>
    <t>430-0-3-004-121 Rev04</t>
  </si>
  <si>
    <t>Spacer bolt  6-kt24x30  (2xM12)</t>
  </si>
  <si>
    <t>082-1-1-053-001 Rev01</t>
  </si>
  <si>
    <t>082-1-1-072-002 Rev04</t>
  </si>
  <si>
    <t>082-1-1-073-002 Rev03</t>
  </si>
  <si>
    <t>082-1-1-053-001a Rev01</t>
  </si>
  <si>
    <t>082-1-8-023-104.1</t>
  </si>
  <si>
    <t>Buchse  fi30/fi12,5x9,8</t>
  </si>
  <si>
    <t>Schaibe  fi35/fi6,5x5</t>
  </si>
  <si>
    <t>082-1-2-116-002 Rev01</t>
  </si>
  <si>
    <t>082-1-3-021-001 Rev01</t>
  </si>
  <si>
    <t>Kolbenstange fi25x210</t>
  </si>
  <si>
    <t>233-160-1-36-65-118 Rev01</t>
  </si>
  <si>
    <t>Mutter  4-kt60x105  CuZnPb39</t>
  </si>
  <si>
    <t>082-1-3-130-103 Bl.003</t>
  </si>
  <si>
    <t>Holding angle  L210x90x100</t>
  </si>
  <si>
    <t>082-0-0-129-101</t>
  </si>
  <si>
    <t xml:space="preserve">Pivot </t>
  </si>
  <si>
    <t>010.077-1-101</t>
  </si>
  <si>
    <t>Spacer pipe  Rohr fi15x3x32</t>
  </si>
  <si>
    <t>082-1-3-143-101</t>
  </si>
  <si>
    <t>Bolzen  fi35x150  (M10/M16)</t>
  </si>
  <si>
    <t>082-1-3-152-101</t>
  </si>
  <si>
    <t>Plate  Fl60x10x72,5</t>
  </si>
  <si>
    <t>082-0-0-006-103.1</t>
  </si>
  <si>
    <t>Holder  Fl50x8x95</t>
  </si>
  <si>
    <t>010.054.1-26 Rev06</t>
  </si>
  <si>
    <t>201-003-0-00-00-084H</t>
  </si>
  <si>
    <t>Spacer bolt  6-kt30x94  (M16/M10)</t>
  </si>
  <si>
    <t>201-003-0-00-00-094H</t>
  </si>
  <si>
    <t>Motor bracket   Bl10x165x215</t>
  </si>
  <si>
    <t>085-0-0-024-006 Bl.008</t>
  </si>
  <si>
    <t>Bolzen  fi25x60  (M10/M10)</t>
  </si>
  <si>
    <t>400-0-0-031-101</t>
  </si>
  <si>
    <t>Emergency shutdown  L120x80x8x70</t>
  </si>
  <si>
    <t>086-0-0-038-102a</t>
  </si>
  <si>
    <t>Platte Endschater  Fl150x5x300</t>
  </si>
  <si>
    <t>086-0-0-061-101</t>
  </si>
  <si>
    <t>Winkel  L120x80x10x40</t>
  </si>
  <si>
    <t>086-0-0-066-003</t>
  </si>
  <si>
    <t>Schaltfahne (Endschalter)</t>
  </si>
  <si>
    <t>201-003-0-00-00-323H</t>
  </si>
  <si>
    <t>Holding plate  Fl100x25x124</t>
  </si>
  <si>
    <t>201-003-0-00-00-324H</t>
  </si>
  <si>
    <t>Holding plate</t>
  </si>
  <si>
    <t>202-062-0-00-00-033P</t>
  </si>
  <si>
    <t>088-0-0-022-101</t>
  </si>
  <si>
    <t>Halteplatte unten  Fl100x20x124</t>
  </si>
  <si>
    <t>088-0-0-023-101</t>
  </si>
  <si>
    <t>Halteplatte oben</t>
  </si>
  <si>
    <t>088-0-0-024-101</t>
  </si>
  <si>
    <t>088-0-0-025-101</t>
  </si>
  <si>
    <t>Hulse  fi40/fi30,1x10</t>
  </si>
  <si>
    <t>088-1-x-007-101</t>
  </si>
  <si>
    <t>Halteplatte fur Geblase  Bl10x270x320</t>
  </si>
  <si>
    <t>089-0-0-010-005 Bl.001</t>
  </si>
  <si>
    <t>Halter vertikal (Walzen)  4-kt60x4x1614+Fl100x15</t>
  </si>
  <si>
    <t>201-003-0-00-00-240</t>
  </si>
  <si>
    <t>Covering sheet</t>
  </si>
  <si>
    <t>089-0-0-011-007a</t>
  </si>
  <si>
    <t>089-0-0-011-104</t>
  </si>
  <si>
    <t>Zapfen  fi8x35</t>
  </si>
  <si>
    <t>089-0-0-011-109a</t>
  </si>
  <si>
    <t>Platte fur Konsole  Fl40x10x140</t>
  </si>
  <si>
    <t>089-0-0-012-023a Bl.001</t>
  </si>
  <si>
    <t>Column  4-kt120x10x3580</t>
  </si>
  <si>
    <t xml:space="preserve">089-0-0-013-006 </t>
  </si>
  <si>
    <t>Befestigung fur 120er-Walze</t>
  </si>
  <si>
    <t>089-0-0-013-012</t>
  </si>
  <si>
    <t>089-0-0-014-102</t>
  </si>
  <si>
    <t>089-0-0-014-107</t>
  </si>
  <si>
    <t>089-0-0-015-104</t>
  </si>
  <si>
    <t>Fastening</t>
  </si>
  <si>
    <t>089-0-0-015-110</t>
  </si>
  <si>
    <t>089-0-0-015-111</t>
  </si>
  <si>
    <t>089-0-0-015-112</t>
  </si>
  <si>
    <t>089-0-0-024-002</t>
  </si>
  <si>
    <t>Quertraverse  FlRo120x60x6,3x1740</t>
  </si>
  <si>
    <t>089-1-0-027-003a Bl.001</t>
  </si>
  <si>
    <t>Crossbeam FLRo120x60x6,3x1700+2xFl120x20</t>
  </si>
  <si>
    <t>089-0-0-033-102a</t>
  </si>
  <si>
    <t>Frame  4-kt80x6,3x510</t>
  </si>
  <si>
    <t>203-027-0-00-00-037L</t>
  </si>
  <si>
    <t>089-0-0-013-017a</t>
  </si>
  <si>
    <t>Verlagerung Walzenbefestigung</t>
  </si>
  <si>
    <t>092-00113-E</t>
  </si>
  <si>
    <t>092-00111-E</t>
  </si>
  <si>
    <t>092-00110-E</t>
  </si>
  <si>
    <t>Holder  4-kt60x4x400</t>
  </si>
  <si>
    <t>092-00108-E</t>
  </si>
  <si>
    <t>Holder  Bl20x160x346</t>
  </si>
  <si>
    <t>092-00109-E</t>
  </si>
  <si>
    <t>Holder  Bl20x130x317,5</t>
  </si>
  <si>
    <t>092-00112-E</t>
  </si>
  <si>
    <t>Control cabinet</t>
  </si>
  <si>
    <t>415-00102-E</t>
  </si>
  <si>
    <t>424-00100-E</t>
  </si>
  <si>
    <t>428-00073-E</t>
  </si>
  <si>
    <t>438-00055-E</t>
  </si>
  <si>
    <t>439-00077-E</t>
  </si>
  <si>
    <t>454-00068-E</t>
  </si>
  <si>
    <t>Slat NB1400  Fl60x20x1300</t>
  </si>
  <si>
    <t>499-00262-E</t>
  </si>
  <si>
    <t>499-00263-E</t>
  </si>
  <si>
    <t>086-0-2-008-003A Bl.001 Rev01</t>
  </si>
  <si>
    <t>086-0-2-008-003A Bl.002</t>
  </si>
  <si>
    <t>Blech  Bl 5x290x80</t>
  </si>
  <si>
    <t>086-S-0-019-003B</t>
  </si>
  <si>
    <t>Rahmen  4-kt100x10x1740/1740  (456kg)</t>
  </si>
  <si>
    <t>086-0-0-034-101</t>
  </si>
  <si>
    <t>010.054.1-02 Rev06</t>
  </si>
  <si>
    <t>406-00068-E Rev01</t>
  </si>
  <si>
    <t>Shaft  NB600   fi50x1274</t>
  </si>
  <si>
    <t>Anschlag  4-kt80x129</t>
  </si>
  <si>
    <t>Anschlag  4-kt80x144</t>
  </si>
  <si>
    <t>082-1-1-073-002r Bl.002 Rev03</t>
  </si>
  <si>
    <t xml:space="preserve">Axle  NB1900  fi40x2380                        </t>
  </si>
  <si>
    <t xml:space="preserve">Axle  NB1900  fi40x2310                         </t>
  </si>
  <si>
    <t>082-1-1-073-002o Bl.002 Rev03</t>
  </si>
  <si>
    <t xml:space="preserve">Axle  NB1700  fi40x2180                          </t>
  </si>
  <si>
    <t>082-1-1-073-002p Rev03</t>
  </si>
  <si>
    <t xml:space="preserve">Axle  NB1700  fi40x2180                         </t>
  </si>
  <si>
    <t>082-1-1-073-002d Bl.002 Rev02</t>
  </si>
  <si>
    <t xml:space="preserve">Axle  NB1700  fi40x2110                </t>
  </si>
  <si>
    <t>082-1-1-073-002 Rev01</t>
  </si>
  <si>
    <t xml:space="preserve">Axle  NB1400  fi40x1810                       </t>
  </si>
  <si>
    <t>Angle sheet  Bl3x255x158 L  Al99,5F10</t>
  </si>
  <si>
    <t>Aufnahme  Bl2x75x150</t>
  </si>
  <si>
    <t>Aufnahme kran  Fl140x15x213+Fl100x20x140 (W)</t>
  </si>
  <si>
    <t xml:space="preserve">Base  Fl60x10x180+Bl10x170x180 (W)                                            </t>
  </si>
  <si>
    <t>Base frame  U120x....+Fl100x15x....(W)   192 kg</t>
  </si>
  <si>
    <t>Base frame  4-kt60x4x1820x2030    (W)  54kg</t>
  </si>
  <si>
    <t>Berowinkel  Bl3x86x110</t>
  </si>
  <si>
    <t>Blech  Bl6x60x86  (L)</t>
  </si>
  <si>
    <t>Blech  Bl1x30x60  (L)</t>
  </si>
  <si>
    <t>Block  4-kt30x40  ( Item 63802815)</t>
  </si>
  <si>
    <t>Bolt  6-kt24x168  (M6/M12)</t>
  </si>
  <si>
    <t>Bolt  6-kt19x183  (2xM8)</t>
  </si>
  <si>
    <t>Bolt  6-kt24x39  (M8/fi17j7)     Mat:10Mn30+C</t>
  </si>
  <si>
    <t>Bolt  6-kt46x92,5  (M12/fi16f7)</t>
  </si>
  <si>
    <t>Bolt  6-kt50x109  (M12/fi10f7)</t>
  </si>
  <si>
    <t>Bolt  6-kt50x145  (M16/fi16f7)</t>
  </si>
  <si>
    <t>Bolt  6-kt50x190  (M16/fi25h8)</t>
  </si>
  <si>
    <t>Bolt  6-kt50x204  (M12/fi12f7)</t>
  </si>
  <si>
    <t>Bolt  6-kt50x240  (M16/fi25h8)</t>
  </si>
  <si>
    <t>Bolt  6-kt50x254  (M16/fi12f7)</t>
  </si>
  <si>
    <t>Bolt  6-kt50x80  (M16/fi20f7)</t>
  </si>
  <si>
    <t>Bolzen  4-kt35x50</t>
  </si>
  <si>
    <t>Weight  Fl90x40x400  (Item 63806104)</t>
  </si>
  <si>
    <t>Block  4-kt30x100  (Item 63805533)</t>
  </si>
  <si>
    <t>Block  4-kt30x100  (Item 63806555)</t>
  </si>
  <si>
    <t>Collapsing unit  Kombi  1775x1990  (39)</t>
  </si>
  <si>
    <t>Collapsing unit  Kombi  1995x2010  (34)</t>
  </si>
  <si>
    <t>Collapsing unit  Kombi  1905x1790   (36kg)</t>
  </si>
  <si>
    <t>Collapsing unit  Kombi  1465x1410   (25kg)</t>
  </si>
  <si>
    <t>Collapsing unit  Kombi  1775x1980   (41,5 kg)</t>
  </si>
  <si>
    <t>Collapsing unit  Kombi  1810x1595   (23kg)</t>
  </si>
  <si>
    <t>Collapsing unit  Kombi  1335x2010   (25 kg)</t>
  </si>
  <si>
    <t xml:space="preserve">Collapsing unit  Kombi  1335x2010   (25 kg)   </t>
  </si>
  <si>
    <t>Collapsing unit  Kombi  1385x1390    (30kg)</t>
  </si>
  <si>
    <t>Collapsing unit  Kombi  1465x1410  (25kg)</t>
  </si>
  <si>
    <t>Collapsing unit  Kombi  2985x1534  NB1400</t>
  </si>
  <si>
    <t>Collapsing unit  Drvo  NB1300</t>
  </si>
  <si>
    <t>Bearing support  6-kt50x117  (M16/fi35F7) 63806056</t>
  </si>
  <si>
    <t>63806553 Rev01</t>
  </si>
  <si>
    <t>63807676 Rev01</t>
  </si>
  <si>
    <r>
      <t xml:space="preserve">Ring D60  fi100x31  </t>
    </r>
    <r>
      <rPr>
        <b/>
        <sz val="11"/>
        <rFont val="Arial"/>
        <family val="2"/>
        <charset val="238"/>
      </rPr>
      <t>C45</t>
    </r>
  </si>
  <si>
    <t>63807687 Rev01</t>
  </si>
  <si>
    <r>
      <t xml:space="preserve">Ring D30  fi70x28  </t>
    </r>
    <r>
      <rPr>
        <b/>
        <sz val="11"/>
        <rFont val="Arial"/>
        <family val="2"/>
        <charset val="238"/>
      </rPr>
      <t>C45</t>
    </r>
  </si>
  <si>
    <t>080-00101-E</t>
  </si>
  <si>
    <t>080-00102-E</t>
  </si>
  <si>
    <t>Spacer bolt  6-kt24x95  (2xM12)</t>
  </si>
  <si>
    <t>089-00041-E</t>
  </si>
  <si>
    <t>Connection plate  Fl60x10x1040  (fi9)</t>
  </si>
  <si>
    <t>Angle R L60x40x6x1550+Fl90x5x152,5  (fi9)</t>
  </si>
  <si>
    <t>Angle L L60x40x6x1565+Fl40x15x40  (fi9)</t>
  </si>
  <si>
    <t xml:space="preserve">Shaft  NB1500   fi25x2322                 </t>
  </si>
  <si>
    <t>092-00116-E</t>
  </si>
  <si>
    <t>092-00117-E</t>
  </si>
  <si>
    <t>63806641 Rev01</t>
  </si>
  <si>
    <t>Winkel  L120x80x12x120   (Item 63804917)</t>
  </si>
  <si>
    <t>Lageraufnahme  6-kt 50x106     M16/fi35F7 (63806720)</t>
  </si>
  <si>
    <t>082-1-1-002-002 Bl.001 Rev02</t>
  </si>
  <si>
    <t>439-00001-E Rev01</t>
  </si>
  <si>
    <t>418-00003-E Rev02</t>
  </si>
  <si>
    <t>406-00023-E-A Rev01</t>
  </si>
  <si>
    <t>400-00129-E Rev01</t>
  </si>
  <si>
    <t>400-00129-E Rev02</t>
  </si>
  <si>
    <t>400-00130-E Rev02</t>
  </si>
  <si>
    <t>082-1-8-039-101e Rev01</t>
  </si>
  <si>
    <t xml:space="preserve">Shaft  NB1900  fi25x2365                  </t>
  </si>
  <si>
    <t>082-1-8-039-101e Rev02</t>
  </si>
  <si>
    <t>Shaft  NB1900  fi25x2365</t>
  </si>
  <si>
    <t>050-00052-E Rev02</t>
  </si>
  <si>
    <t xml:space="preserve">Shaft  NB2300  fi25x2750                </t>
  </si>
  <si>
    <t>078-00004-E Rev01</t>
  </si>
  <si>
    <t>438-00027-E Rev02</t>
  </si>
  <si>
    <t xml:space="preserve">Shaft                                                     </t>
  </si>
  <si>
    <t>082-1-2-060-003c Rev03</t>
  </si>
  <si>
    <t xml:space="preserve">Shaft  fi20x175                                </t>
  </si>
  <si>
    <t>082-1-5-002-012 Bl.006 Rev01</t>
  </si>
  <si>
    <t>092-0-1-000-145 Bl.001 Rev01</t>
  </si>
  <si>
    <t>63806663 Rev02</t>
  </si>
  <si>
    <t>Side Plate Bl20x1190x635 (120kg)</t>
  </si>
  <si>
    <t>63806675 Rev02</t>
  </si>
  <si>
    <t>Winkel  L120x80x12x120   (Item 63803687)</t>
  </si>
  <si>
    <t>63806704 Rev01</t>
  </si>
  <si>
    <t>080-0-4-003-101 Bl.010</t>
  </si>
  <si>
    <t>080-0-4-003-101 Bl.011</t>
  </si>
  <si>
    <t>Slat  Fl20x12x1450</t>
  </si>
  <si>
    <t>080-0-4-027-104g Rev01</t>
  </si>
  <si>
    <t>080-0-4-011-104g Rev01</t>
  </si>
  <si>
    <t>430-0-3-004-128</t>
  </si>
  <si>
    <t>Spacer bolt 6-kt24x190  (2xM12)</t>
  </si>
  <si>
    <r>
      <t xml:space="preserve">Ring D40  fi80x26  </t>
    </r>
    <r>
      <rPr>
        <b/>
        <sz val="11"/>
        <rFont val="Arial"/>
        <family val="2"/>
        <charset val="238"/>
      </rPr>
      <t>C45</t>
    </r>
  </si>
  <si>
    <t>080-0-1-002-008a Bl.002</t>
  </si>
  <si>
    <t>080-0-1-002-008a Bl.003</t>
  </si>
  <si>
    <t>080-0-1-002-008a Bl.004</t>
  </si>
  <si>
    <t>050-00103-E</t>
  </si>
  <si>
    <t>Plate  Lim 25x800x600   (96 kg)</t>
  </si>
  <si>
    <r>
      <t xml:space="preserve">Spindel fur Tragwagen  fi </t>
    </r>
    <r>
      <rPr>
        <sz val="11"/>
        <color indexed="10"/>
        <rFont val="Arial"/>
        <family val="2"/>
        <charset val="238"/>
      </rPr>
      <t>4</t>
    </r>
    <r>
      <rPr>
        <sz val="11"/>
        <rFont val="Arial"/>
        <family val="2"/>
        <charset val="238"/>
      </rPr>
      <t xml:space="preserve">0x240 (M20/M30)  </t>
    </r>
    <r>
      <rPr>
        <b/>
        <sz val="11"/>
        <color indexed="10"/>
        <rFont val="Arial"/>
        <family val="2"/>
        <charset val="238"/>
      </rPr>
      <t>Č.3990</t>
    </r>
  </si>
  <si>
    <t>092-00022-E</t>
  </si>
  <si>
    <t>Sheet  Bl3x100x100</t>
  </si>
  <si>
    <r>
      <t xml:space="preserve">Roll support  fi120x59   </t>
    </r>
    <r>
      <rPr>
        <b/>
        <sz val="11"/>
        <color indexed="10"/>
        <rFont val="Arial"/>
        <family val="2"/>
        <charset val="238"/>
      </rPr>
      <t>Aluminij</t>
    </r>
  </si>
  <si>
    <r>
      <t xml:space="preserve">Roll support  fi120x56   </t>
    </r>
    <r>
      <rPr>
        <b/>
        <sz val="11"/>
        <color indexed="10"/>
        <rFont val="Arial"/>
        <family val="2"/>
        <charset val="238"/>
      </rPr>
      <t>Aluminij</t>
    </r>
  </si>
  <si>
    <t>010.054.1-41 Rev06</t>
  </si>
  <si>
    <t>010.054.1-43 Rev06</t>
  </si>
  <si>
    <t>Swivelling axle NB1700  fi120x10x1770/2170+2xfi120x250</t>
  </si>
  <si>
    <t>Swivelling axle NB2300  fi120x10x2370/2770+2xfi120x250</t>
  </si>
  <si>
    <t>Spacer pipe NB1400  fi88,9x10x1480</t>
  </si>
  <si>
    <t>Swivelling axle NB1100  fi88,9x10x1180/1570+2xfi80x240</t>
  </si>
  <si>
    <t>Swivelling axle NB1700  fi88,9x10x1780/2170+2xfi80x240</t>
  </si>
  <si>
    <t>Swivelling axle NB2000  fi88,9x10x2080/2470+2xfi80x240</t>
  </si>
  <si>
    <t>Swivelling axle NB1900  fi88,9x10x1980/2370+2xfi80x240</t>
  </si>
  <si>
    <t>Swivelling axle NB1300  fi88,9x10x1380/1770+2xfi80x240</t>
  </si>
  <si>
    <t>Swivelling axle NB1400  fi88,9x10x1480/1870+2xfi80x240</t>
  </si>
  <si>
    <t>015-00166-E Rev01</t>
  </si>
  <si>
    <t>Adapterplatte HRD60,4kW  Bl10x500x570  (22,8)</t>
  </si>
  <si>
    <t>428-00075-E</t>
  </si>
  <si>
    <t>439-00079-E</t>
  </si>
  <si>
    <t>Shaft  NB1900  fi50x2470</t>
  </si>
  <si>
    <t>499-00266-E</t>
  </si>
  <si>
    <t>499-00267-E</t>
  </si>
  <si>
    <t>Socket  fi20x12</t>
  </si>
  <si>
    <t>499-00265-E</t>
  </si>
  <si>
    <t>Slat  L80x40x8x570</t>
  </si>
  <si>
    <t>406-00105-E</t>
  </si>
  <si>
    <t>Spacer bolt  6-kt24x110  ( 2xM10 )</t>
  </si>
  <si>
    <t>Spacer bolt  6-kt24x60 ( M10 )</t>
  </si>
  <si>
    <t>Support  fi100x40  AlMgSi0,5  (093-00013-E)</t>
  </si>
  <si>
    <t>Suspension  4-kt100x6,3x325(295)+Fl70x15+Fl100x15+Fl100x20</t>
  </si>
  <si>
    <r>
      <t>Ring D60  fi100x</t>
    </r>
    <r>
      <rPr>
        <b/>
        <sz val="11"/>
        <color indexed="10"/>
        <rFont val="Arial"/>
        <family val="2"/>
        <charset val="238"/>
      </rPr>
      <t>28</t>
    </r>
    <r>
      <rPr>
        <sz val="11"/>
        <rFont val="Arial"/>
        <family val="2"/>
        <charset val="238"/>
      </rPr>
      <t xml:space="preserve">  </t>
    </r>
    <r>
      <rPr>
        <b/>
        <sz val="11"/>
        <rFont val="Arial"/>
        <family val="2"/>
        <charset val="238"/>
      </rPr>
      <t>C45</t>
    </r>
  </si>
  <si>
    <r>
      <t>Ring D30  fi70x</t>
    </r>
    <r>
      <rPr>
        <b/>
        <sz val="11"/>
        <color indexed="10"/>
        <rFont val="Arial"/>
        <family val="2"/>
        <charset val="238"/>
      </rPr>
      <t>22</t>
    </r>
    <r>
      <rPr>
        <sz val="11"/>
        <rFont val="Arial"/>
        <family val="2"/>
        <charset val="238"/>
      </rPr>
      <t xml:space="preserve">  </t>
    </r>
    <r>
      <rPr>
        <b/>
        <sz val="11"/>
        <rFont val="Arial"/>
        <family val="2"/>
        <charset val="238"/>
      </rPr>
      <t>C45</t>
    </r>
  </si>
  <si>
    <t>Transverse support NB1600 2x4-kt100x6,3x2052</t>
  </si>
  <si>
    <t>Axle  NB1600  fi40x2150</t>
  </si>
  <si>
    <t>Bolzen  fi30x164</t>
  </si>
  <si>
    <t>Collapsing unit  Kombi 1680x1190 (38)</t>
  </si>
  <si>
    <t>Column  4-kt80x4x1892</t>
  </si>
  <si>
    <t xml:space="preserve">Halterung Motor  L66x157  Links           </t>
  </si>
  <si>
    <t>Crossbeam  NB1100  fi40x4x1900 (6xM6)</t>
  </si>
  <si>
    <t>Crossbeam  NB1400  fi88,9x10x1703</t>
  </si>
  <si>
    <t>Shaft  NB1400  fi50x1970</t>
  </si>
  <si>
    <t>Shaft  NB1400  fi50x2138</t>
  </si>
  <si>
    <t>Platte  Bl25x800x997   (166kg)</t>
  </si>
  <si>
    <t>Platte  Bl25x fi2400/fi1200  (677kg)</t>
  </si>
  <si>
    <t>Platte fur Tragwagen  Bl25x800x997+4xM30 ( 182)</t>
  </si>
  <si>
    <t>Platte fur Tragwagen  Bl25x800x997+4xM30 ( 191)</t>
  </si>
  <si>
    <t>Platte fur Tragwagen  Bl25x800x997+4x M30 ( 182)</t>
  </si>
  <si>
    <t>Platte fur Tragwagen  Bl25x800x997+4xM30  ( 176 )</t>
  </si>
  <si>
    <t>Gewicht  NB1500   190x100x1585</t>
  </si>
  <si>
    <t>Gewicht  NB1700   190x100x1785</t>
  </si>
  <si>
    <t>Gewicht  NB2000   190x100x2085</t>
  </si>
  <si>
    <t>Nabe  fi115x99</t>
  </si>
  <si>
    <t xml:space="preserve">Head Plate Lim 25x480x450   (28) </t>
  </si>
  <si>
    <t>Gewindstange DIN975-M20-A2-70  (INOX)</t>
  </si>
  <si>
    <t>63806859 Rev01</t>
  </si>
  <si>
    <t>Traverse NB1300 4-kt80x6,3x1600</t>
  </si>
  <si>
    <t>63806911 Rev01</t>
  </si>
  <si>
    <t>Plate  Lim 25x1000x1000   (160 kg)</t>
  </si>
  <si>
    <t>Težina</t>
  </si>
  <si>
    <t>Uk.tež:</t>
  </si>
  <si>
    <t>TB</t>
  </si>
  <si>
    <t>G</t>
  </si>
  <si>
    <t>424-00033-E Rev01</t>
  </si>
  <si>
    <t xml:space="preserve">Holder  4-kt60x4x700                     </t>
  </si>
  <si>
    <t xml:space="preserve">Holder  4-kt60x4x700                   </t>
  </si>
  <si>
    <t>401-00014-E Rev01</t>
  </si>
  <si>
    <t>401-00016-E Rev02</t>
  </si>
  <si>
    <t>401-00062-E Rev01</t>
  </si>
  <si>
    <t>400-00011-E Rev01</t>
  </si>
  <si>
    <t>400-0-0-999-101 Rev01</t>
  </si>
  <si>
    <t>400-00234-E Rev01</t>
  </si>
  <si>
    <t>400-00124-E Rev01</t>
  </si>
  <si>
    <t xml:space="preserve">Scheibe 50/11 x 5                                </t>
  </si>
  <si>
    <t xml:space="preserve">Washer 58/13 x 6                                </t>
  </si>
  <si>
    <t>418-00003-E Rev03</t>
  </si>
  <si>
    <t>424-00037-E Rev01</t>
  </si>
  <si>
    <t>428-00023-E Rev04</t>
  </si>
  <si>
    <t>428-00005-E Rev01</t>
  </si>
  <si>
    <t>428-00012-E Rev02</t>
  </si>
  <si>
    <t>428-00040-E Rev04</t>
  </si>
  <si>
    <t>430-00002-E Rev01</t>
  </si>
  <si>
    <t>430-00003-E Rev01</t>
  </si>
  <si>
    <t>430-00006-E Rev03</t>
  </si>
  <si>
    <t>499-00002-E Rev01</t>
  </si>
  <si>
    <t>499-00003-E Rev01</t>
  </si>
  <si>
    <t>499-00061-E Rev03</t>
  </si>
  <si>
    <t>499-00063-E Rev01</t>
  </si>
  <si>
    <t>499-00030-E Rev01</t>
  </si>
  <si>
    <t>499-00016-E Rev01</t>
  </si>
  <si>
    <t>499-00007-E Rev01</t>
  </si>
  <si>
    <t>499-00008-E Rev01</t>
  </si>
  <si>
    <t>499-00009-E Rev01</t>
  </si>
  <si>
    <t>499-00011-E Rev01</t>
  </si>
  <si>
    <t>499-00017-E Rev01</t>
  </si>
  <si>
    <t>499-00018-E Rev01</t>
  </si>
  <si>
    <t>499-00019-E Rev01</t>
  </si>
  <si>
    <t>499-00020-E Rev01</t>
  </si>
  <si>
    <t>499-00021-E Rev01</t>
  </si>
  <si>
    <t>499-00023-E Rev01</t>
  </si>
  <si>
    <t>499-00025-E Rev01</t>
  </si>
  <si>
    <t>499-00024-E Rev01</t>
  </si>
  <si>
    <t>499-00131-E Rev01</t>
  </si>
  <si>
    <t>499-00037-E Rev01</t>
  </si>
  <si>
    <t>499-00039-E Rev01</t>
  </si>
  <si>
    <t>448-00065-E Rev01</t>
  </si>
  <si>
    <t>080-0-4-003-101b Bl.004</t>
  </si>
  <si>
    <t>082-0-0-016-104 Rev01</t>
  </si>
  <si>
    <t>082-1-1-072-002s Bl.002 Rev04</t>
  </si>
  <si>
    <t>082-1-1-073-002f Bl.002 Rev03</t>
  </si>
  <si>
    <t>082-1-1-073-002s Bl.002 Rev03</t>
  </si>
  <si>
    <t>400-00020-E Rev01</t>
  </si>
  <si>
    <t>400-00021-E Rev02</t>
  </si>
  <si>
    <t>400-00034-E Rev01</t>
  </si>
  <si>
    <t>%</t>
  </si>
  <si>
    <t>409-00009-E Rev03</t>
  </si>
  <si>
    <t>436-00038-E Rev01</t>
  </si>
  <si>
    <t>GB</t>
  </si>
  <si>
    <t>GF</t>
  </si>
  <si>
    <t>091-0-0-002-003</t>
  </si>
  <si>
    <t>Frame 4-kt60x4x1740/650/572</t>
  </si>
  <si>
    <t>091-0-0-009-003</t>
  </si>
  <si>
    <t xml:space="preserve">Stairs </t>
  </si>
  <si>
    <t>091-0-0-009-003 Bl.002</t>
  </si>
  <si>
    <t>Stair stringer L Fl160x10x2306</t>
  </si>
  <si>
    <t>091-0-0-009-003 Bl.003</t>
  </si>
  <si>
    <t>Stair stringer R Fl160x10x2306</t>
  </si>
  <si>
    <t>GA</t>
  </si>
  <si>
    <t>Pov.zaš.</t>
  </si>
  <si>
    <t xml:space="preserve">Slat  Fl80x12x1200                                 </t>
  </si>
  <si>
    <t>092-00131-E</t>
  </si>
  <si>
    <t>Angle  L285x57x8x80 (W)</t>
  </si>
  <si>
    <t>092-00132-E</t>
  </si>
  <si>
    <t>092-00133-E</t>
  </si>
  <si>
    <t>Angle  L200x57x8x80 (W)</t>
  </si>
  <si>
    <t>092-00134-E</t>
  </si>
  <si>
    <t>092-00135-E</t>
  </si>
  <si>
    <t>Holding plate Bl15x190x320+4-kt60x4x400 (W)</t>
  </si>
  <si>
    <t>092-00136-E</t>
  </si>
  <si>
    <t>Holder Bl15x160x450+4-kt60x4x850 (W)</t>
  </si>
  <si>
    <t>092-00137-E</t>
  </si>
  <si>
    <t>Holder Fl80x15x245</t>
  </si>
  <si>
    <t>454-00010-E Rev01</t>
  </si>
  <si>
    <t>Plate  Bl25x800x997   (166kg)</t>
  </si>
  <si>
    <t>Halter (W)</t>
  </si>
  <si>
    <t>080-0-4-003-101 Bl.005 Rev01</t>
  </si>
  <si>
    <r>
      <t xml:space="preserve">Platte  Fl50x10x993   (M10/fi9)                                     </t>
    </r>
    <r>
      <rPr>
        <b/>
        <sz val="11"/>
        <color indexed="10"/>
        <rFont val="Arial"/>
        <family val="2"/>
        <charset val="238"/>
      </rPr>
      <t xml:space="preserve"> </t>
    </r>
  </si>
  <si>
    <r>
      <t xml:space="preserve">Platte  Fl50x10x473   (M10/fi9)                                     </t>
    </r>
    <r>
      <rPr>
        <b/>
        <sz val="11"/>
        <color indexed="10"/>
        <rFont val="Arial"/>
        <family val="2"/>
        <charset val="238"/>
      </rPr>
      <t xml:space="preserve"> </t>
    </r>
  </si>
  <si>
    <t>082-1-5-002-011 Bl.002</t>
  </si>
  <si>
    <r>
      <t xml:space="preserve">Collapsing unit  Kombi  1775x1980   (46 kg) </t>
    </r>
    <r>
      <rPr>
        <sz val="11"/>
        <color indexed="10"/>
        <rFont val="Arial"/>
        <family val="2"/>
        <charset val="238"/>
      </rPr>
      <t xml:space="preserve"> </t>
    </r>
  </si>
  <si>
    <t>082-1-2-130-102</t>
  </si>
  <si>
    <t>Shaft  fi20x116</t>
  </si>
  <si>
    <t>082-1-2-061-001</t>
  </si>
  <si>
    <t>Konsole fur schleifring 4-kt60x4....(W)</t>
  </si>
  <si>
    <t>Abstandshalter 6-kt32x136 (M12/M16)</t>
  </si>
  <si>
    <t>Abstandshalter 6-kt32x98 (M12/M16)</t>
  </si>
  <si>
    <t>Aufnahme fur Motor 4-kt30x111</t>
  </si>
  <si>
    <t>Aufnahme fur Motor Fl40x10x50+4-kt12x71 (W)</t>
  </si>
  <si>
    <t>Anschlag fur Flachlegung fi50x40</t>
  </si>
  <si>
    <t>Holder  4-kt60x4x2230+Fl100x15x120+</t>
  </si>
  <si>
    <t>Lageraufnahme fest fi50x75 (M12/35H7)</t>
  </si>
  <si>
    <t>Lageraufnahme lose fi50x75 (M12/35H7)</t>
  </si>
  <si>
    <t xml:space="preserve">089-0-0-009-002 </t>
  </si>
  <si>
    <t>Holder  4-kt60x4x2230+Fl100x15x120</t>
  </si>
  <si>
    <t>089-0-0-010-006 Bl.001</t>
  </si>
  <si>
    <t>089-0-0-011-007b</t>
  </si>
  <si>
    <t>Bolzen   fi30x164</t>
  </si>
  <si>
    <t>Roll support  fi120x59</t>
  </si>
  <si>
    <t>Roll support  fi120x56</t>
  </si>
  <si>
    <t>085-0-0-079-101a</t>
  </si>
  <si>
    <t>085-0-0-079-102</t>
  </si>
  <si>
    <t>63806554 Rev02</t>
  </si>
  <si>
    <t>-</t>
  </si>
  <si>
    <t>GF-s</t>
  </si>
  <si>
    <t>G-5b</t>
  </si>
  <si>
    <t>Br-s</t>
  </si>
  <si>
    <t>Stange fi12x2340</t>
  </si>
  <si>
    <t>Scheibe Bl10xfi104                  S235JR</t>
  </si>
  <si>
    <t>Scheibe Bl10xfi54                   S235JR</t>
  </si>
  <si>
    <t>Fastening device  Fl60x6x125+fi40x4x94 (W)</t>
  </si>
  <si>
    <t>Sicherungsblech  Fl14x5x55</t>
  </si>
  <si>
    <t>GF-B</t>
  </si>
  <si>
    <t>GF2</t>
  </si>
  <si>
    <t>GF2-B2</t>
  </si>
  <si>
    <t>080-0-4-003-101b Bl.001 Rev01</t>
  </si>
  <si>
    <t>Slat  Fl20x12x2750</t>
  </si>
  <si>
    <t>Buchse  fi30/fi9x13  Mat:Ms</t>
  </si>
  <si>
    <t>Securing sheet  FLl35x10x510</t>
  </si>
  <si>
    <t>Pivot  fi20x50</t>
  </si>
  <si>
    <t>Holder  Fl35x30x45</t>
  </si>
  <si>
    <t>Butt strap  Fl30x15x45</t>
  </si>
  <si>
    <t>Verlagerung  FlRo40x30x3x200</t>
  </si>
  <si>
    <t>Verlagerung  fi30x255</t>
  </si>
  <si>
    <t>Transverse tie-bar FlRo50x30x4x759+...</t>
  </si>
  <si>
    <t>Transverse tie-bar  Fl60x15x1240+...</t>
  </si>
  <si>
    <t>Transverse tie-bar  FlRo50x30x4x779+...</t>
  </si>
  <si>
    <t>Pivot fi25x113</t>
  </si>
  <si>
    <t>Transverse tie-bar  Fl60x15x2070+...</t>
  </si>
  <si>
    <t>Holder  Fl65x12x665+Fl65x10x60</t>
  </si>
  <si>
    <t>Shaft  fi 25x1585 X5CrNi18-10 ( 1.4301 ) INOX</t>
  </si>
  <si>
    <t>Spindel  fi12x450  (M12/M10)</t>
  </si>
  <si>
    <t>Spindel  fi12x510  (M12/M10)</t>
  </si>
  <si>
    <t>Holder 4-kt60x4x1530+</t>
  </si>
  <si>
    <t>Plate  Fl100x10x420</t>
  </si>
  <si>
    <t>Transverse tie-bar  Fl60x15x904+...</t>
  </si>
  <si>
    <t>Holder  Fl45x30x65</t>
  </si>
  <si>
    <t>Shaft  NB2100  fi25x1790     INOX</t>
  </si>
  <si>
    <t>Shaft  NB2100  fi25x2547    INOX</t>
  </si>
  <si>
    <t>Transverse tie-bar  FlRo50x30x4x1738+...</t>
  </si>
  <si>
    <t>Transverse tie-bar  Fl60x10x1340+...</t>
  </si>
  <si>
    <t>H-Frame  1330x792   (25 kg)</t>
  </si>
  <si>
    <t xml:space="preserve">GB </t>
  </si>
  <si>
    <t>Threaded bolt M12x720 INOX A2K</t>
  </si>
  <si>
    <r>
      <t>Spacer  fi110x23  (M12+3xM6) -</t>
    </r>
    <r>
      <rPr>
        <b/>
        <sz val="11"/>
        <color indexed="10"/>
        <rFont val="Arial"/>
        <family val="2"/>
        <charset val="238"/>
      </rPr>
      <t xml:space="preserve"> Aluminij</t>
    </r>
  </si>
  <si>
    <t>Carriage U100x410x3043  (83,22)</t>
  </si>
  <si>
    <t>401-00171-E</t>
  </si>
  <si>
    <t>Platte Fl30x10x60</t>
  </si>
  <si>
    <t xml:space="preserve">428-00077-E </t>
  </si>
  <si>
    <t>Swivelling axle NB1300  fi88,9x10x1380/1840+2xfi80x275</t>
  </si>
  <si>
    <t>499-00276-E</t>
  </si>
  <si>
    <t>Carriage U100x410x2643  (74,77)</t>
  </si>
  <si>
    <t>424-00038-E Rev01</t>
  </si>
  <si>
    <t>499-00110-E</t>
  </si>
  <si>
    <t>Spacer pipe NB1300  Fl Ro80x40x3x2755</t>
  </si>
  <si>
    <t>Br</t>
  </si>
  <si>
    <t>x</t>
  </si>
  <si>
    <t>y</t>
  </si>
  <si>
    <t>..\NACRTI\63806554.TIF</t>
  </si>
  <si>
    <t>..\NACRTI\63806555.TIF</t>
  </si>
  <si>
    <t>..\NACRTI\63806556.TIF</t>
  </si>
  <si>
    <t>NACRTI\63806558.pdf</t>
  </si>
  <si>
    <t>NACRTI\63806559.TIF</t>
  </si>
  <si>
    <t>NACRTI\63806560.TIF</t>
  </si>
  <si>
    <t>NACRTI\63806575.TIF</t>
  </si>
  <si>
    <t>NACRTI\63806578.TIF</t>
  </si>
  <si>
    <t>NACRTI\63806612.TIF</t>
  </si>
  <si>
    <t>NACRTI\63806622.TIF</t>
  </si>
  <si>
    <t>NACRTI\63806642.pdf</t>
  </si>
  <si>
    <t>NACRTI\63806643.pdf</t>
  </si>
  <si>
    <t>NACRTI\63806658.pdf</t>
  </si>
  <si>
    <t>NACRTI\63806226.TIF</t>
  </si>
  <si>
    <t>NACRTI\63806235.TIF</t>
  </si>
  <si>
    <t>NACRTI\63806236.TIF</t>
  </si>
  <si>
    <t>NACRTI\63806241.TIF</t>
  </si>
  <si>
    <t>NACRTI\63806244.TIF</t>
  </si>
  <si>
    <t>NACRTI\63806245.TIF</t>
  </si>
  <si>
    <t>NACRTI\63806246.TIF</t>
  </si>
  <si>
    <t>NACRTI\63806247.TIF</t>
  </si>
  <si>
    <t>NACRTI\63806249.TIF</t>
  </si>
  <si>
    <t>NACRTI\63806251.TIF</t>
  </si>
  <si>
    <t>NACRTI\63806252.TIF</t>
  </si>
  <si>
    <t>NACRTI\63806256.TIF</t>
  </si>
  <si>
    <t>NACRTI\63806257.TIF</t>
  </si>
  <si>
    <t>NACRTI\63806259.pdf</t>
  </si>
  <si>
    <t>NACRTI\63806261.TIF</t>
  </si>
  <si>
    <t>NACRTI\63806264.TIF</t>
  </si>
  <si>
    <t>NACRTI\63806266.TIF</t>
  </si>
  <si>
    <t>NACRTI\63806334.TIF</t>
  </si>
  <si>
    <t>NACRTI\63806553.TIF</t>
  </si>
  <si>
    <t>NACRTI\63806664.TIF</t>
  </si>
  <si>
    <t>NACRTI\63806677.TIF</t>
  </si>
  <si>
    <t>NACRTI\63806685.TIF</t>
  </si>
  <si>
    <t>NACRTI\63806688.TIF</t>
  </si>
  <si>
    <t>NACRTI\63806704.TIF</t>
  </si>
  <si>
    <t>NACRTI\63806710.TIF</t>
  </si>
  <si>
    <t>NACRTI\63806720.TIF</t>
  </si>
  <si>
    <t>NACRTI\63806822.TIF</t>
  </si>
  <si>
    <t>NACRTI\63806823.TIF</t>
  </si>
  <si>
    <t>NACRTI\63806824.TIF</t>
  </si>
  <si>
    <t>NACRTI\63806825.TIF</t>
  </si>
  <si>
    <t>NACRTI\63806826.TIF</t>
  </si>
  <si>
    <t>NACRTI\63806828.TIF</t>
  </si>
  <si>
    <t>NACRTI\63806830.TIF</t>
  </si>
  <si>
    <t>NACRTI\63806833.TIF</t>
  </si>
  <si>
    <t>NACRTI\63806837.TIF</t>
  </si>
  <si>
    <t>NACRTI\63806839.TIF</t>
  </si>
  <si>
    <t>NACRTI\63806841.TIF</t>
  </si>
  <si>
    <t>NACRTI\63806844.TIF</t>
  </si>
  <si>
    <t>NACRTI\63806849.TIF</t>
  </si>
  <si>
    <t>NACRTI\63806972.TIF</t>
  </si>
  <si>
    <t>NACRTI\63807660.TIF</t>
  </si>
  <si>
    <t>NACRTI\63807678.TIF</t>
  </si>
  <si>
    <t>NACRTI\63807855.TIF</t>
  </si>
  <si>
    <t>NACRTI\63807856.TIF</t>
  </si>
  <si>
    <t>NACRTI\63807858.TIF</t>
  </si>
  <si>
    <t>NACRTI\63807914.TIF</t>
  </si>
  <si>
    <t>NACRTI\63808013.TIF</t>
  </si>
  <si>
    <t>NACRTI\63809030.TIF</t>
  </si>
  <si>
    <t>NACRTI\63809032.TIF</t>
  </si>
  <si>
    <t>NACRTI\63809118.pdf</t>
  </si>
  <si>
    <t>NACRTI\63809135.TIF</t>
  </si>
  <si>
    <t>NACRTI\010.054.1-01...66.tif</t>
  </si>
  <si>
    <t>NACRTI\050-00003-E...63800557.TIF</t>
  </si>
  <si>
    <t>NACRTI\050-00008-E...63800849 Rev01.TIF</t>
  </si>
  <si>
    <t>NACRTI\050-00011-E...63800851.TIF</t>
  </si>
  <si>
    <t>NACRTI\050-00012-E...63802987.TIF</t>
  </si>
  <si>
    <t>NACRTI\050-00014-E...63802905.TIF</t>
  </si>
  <si>
    <t>NACRTI\050-00033-E...63801991.TIF</t>
  </si>
  <si>
    <t>NACRTI\050-00014-E...63802905 Rev01.TIF</t>
  </si>
  <si>
    <t>NACRTI\050-00014-Z...63802905.TIF</t>
  </si>
  <si>
    <t>NACRTI\050-00034-E...63801992.TIF</t>
  </si>
  <si>
    <t>NACRTI\050-00042-E...63802988.TIF</t>
  </si>
  <si>
    <t>NACRTI\050-00044-E...63803092.TIF</t>
  </si>
  <si>
    <t>NACRTI\050-00049-E...63803877.pdf</t>
  </si>
  <si>
    <t>NACRTI\050-00049-E...63803877 Rev01.TIF</t>
  </si>
  <si>
    <t>NACRTI\050-00050-E...63803813.pdf</t>
  </si>
  <si>
    <t>NACRTI\050-00050-E...63803813 Rev01.TIF</t>
  </si>
  <si>
    <t>NACRTI\050-00051-E...63803881.pdf</t>
  </si>
  <si>
    <t>NACRTI\050-00052-E...63803872.pdf</t>
  </si>
  <si>
    <t>NACRTI\050-00052-E...63803872 Rev02.TIF</t>
  </si>
  <si>
    <t>NACRTI\050-00055-E...63803898.TIF</t>
  </si>
  <si>
    <t>NACRTI\050-00058-E...63803897.TIF</t>
  </si>
  <si>
    <t>NACRTI\050-00063-E...63803971.TIF</t>
  </si>
  <si>
    <t>NACRTI\050-00066-E...63804267.TIF</t>
  </si>
  <si>
    <t>NACRTI\050-00066-E...63804267 Rev01.TIF</t>
  </si>
  <si>
    <t>NACRTI\050-00068-E...63804274.TIF</t>
  </si>
  <si>
    <t>NACRTI\050-00068-E...63804274 Rev01.TIF</t>
  </si>
  <si>
    <t>NACRTI\050-00079-E...63805048.TIF</t>
  </si>
  <si>
    <t>NACRTI\050-00080-E...63805049.TIF</t>
  </si>
  <si>
    <t>NACRTI\050-00082-E...63805603.TIF</t>
  </si>
  <si>
    <t>NACRTI\050-00082-E...63805603 Rev01.TIF</t>
  </si>
  <si>
    <t>NACRTI\050-00083-E...63805604.TIF</t>
  </si>
  <si>
    <t>NACRTI\050-00085-E...63805645.TIF</t>
  </si>
  <si>
    <t>NACRTI\050-00093-E...63806004.TIF</t>
  </si>
  <si>
    <t>NACRTI\050-00094-E...63806017.TIF</t>
  </si>
  <si>
    <t>NACRTI\050-00094-E...63806017 Rev01.TIF</t>
  </si>
  <si>
    <t>NACRTI\050-00103-E...63807890.TIF</t>
  </si>
  <si>
    <t>NACRTI\050-00104-E...63808006 Rev01.TIF</t>
  </si>
  <si>
    <t>NACRTI\050009462 Bl.003...63802760.TIF</t>
  </si>
  <si>
    <t>NACRTI\050009462 Bl.004...63802761.TIF</t>
  </si>
  <si>
    <t>NACRTI\050009462 Bl.012...63802494.TIF</t>
  </si>
  <si>
    <t>NACRTI\050009462 Bl.013...63802493.TIF</t>
  </si>
  <si>
    <t>NACRTI\050-0-7-009-400...63801969.TIF</t>
  </si>
  <si>
    <t>NACRTI\050-1-7-006-400...63801966.TIF</t>
  </si>
  <si>
    <t>NACRTI\050-210-0-00-60-013.pdf</t>
  </si>
  <si>
    <t>NACRTI\050-810-0-02-22-013A...63801915.TIF</t>
  </si>
  <si>
    <t>NACRTI\052-00007-Z...63804276.TIF</t>
  </si>
  <si>
    <t>NACRTI\052-00020-E...63802924.TIF</t>
  </si>
  <si>
    <t>NACRTI\052-00021-E...63802925.TIF</t>
  </si>
  <si>
    <t>NACRTI\052-P-400-001...63801976.TIF</t>
  </si>
  <si>
    <t>NACRTI\052-P-600-001...63802023.TIF</t>
  </si>
  <si>
    <t>NACRTI\053-00032-E...63802001.TIF</t>
  </si>
  <si>
    <t>NACRTI\055-00006-E...63801933.TIF</t>
  </si>
  <si>
    <t>NACRTI\055-00007-E...63801954.TIF</t>
  </si>
  <si>
    <t>NACRTI\055-00010-E...63802035.TIF</t>
  </si>
  <si>
    <t>NACRTI\055-00012-E...63802097.TIF</t>
  </si>
  <si>
    <t>NACRTI\055-00013-E...63802098.TIF</t>
  </si>
  <si>
    <t>NACRTI\055-00014-E...63802099.TIF</t>
  </si>
  <si>
    <t>NACRTI\055-00016-E...63802101.TIF</t>
  </si>
  <si>
    <t>NACRTI\055-00018-E...63802131.TIF</t>
  </si>
  <si>
    <t>NACRTI\055-00019-E...63802103.TIF</t>
  </si>
  <si>
    <t>NACRTI\055-00020-E...63802104.TIF</t>
  </si>
  <si>
    <t>NACRTI\055-00022-E...63802164.TIF</t>
  </si>
  <si>
    <t>NACRTI\055-00023-E...63802184.pdf</t>
  </si>
  <si>
    <t>NACRTI\055-00024-E...63802201.TIF</t>
  </si>
  <si>
    <t>NACRTI\056-00005-E...63801852.TIF</t>
  </si>
  <si>
    <t>NACRTI\056-00028-E...63801996.TIF</t>
  </si>
  <si>
    <t>NACRTI\056-0-1-000-101...63800367.TIF</t>
  </si>
  <si>
    <t>NACRTI\057-00036-E...63802039.TIF</t>
  </si>
  <si>
    <t>NACRTI\057-00040-E...63802935.TIF</t>
  </si>
  <si>
    <t>NACRTI\064-00006-E...63802021.TIF</t>
  </si>
  <si>
    <t>NACRTI\064-00057-E...63802141.TIF</t>
  </si>
  <si>
    <t>NACRTI\064-00059-E...63802020.TIF</t>
  </si>
  <si>
    <t>NACRTI\064-00060-E...63802002.TIF</t>
  </si>
  <si>
    <t>NACRTI\064-2-1-200-060...63801988.TIF</t>
  </si>
  <si>
    <t>NACRTI\069-00008-E...63800581.TIF</t>
  </si>
  <si>
    <t>NACRTI\069-00009-E...63800583.TIF</t>
  </si>
  <si>
    <t>NACRTI\069-00011-E...63800584.TIF</t>
  </si>
  <si>
    <t>NACRTI\069-00016-E...63800589.TIF</t>
  </si>
  <si>
    <t>NACRTI\069-00017-E...63800590.TIF</t>
  </si>
  <si>
    <t>NACRTI\069-00018-E...63800591.TIF</t>
  </si>
  <si>
    <t>NACRTI\069-00020-E...63800593.TIF</t>
  </si>
  <si>
    <t>NACRTI\069-00021-E...63800594.TIF</t>
  </si>
  <si>
    <t>NACRTI\069-00022-E...63800595.TIF</t>
  </si>
  <si>
    <t>NACRTI\069-00023-E...63800596.TIF</t>
  </si>
  <si>
    <t>NACRTI\069-00024-E...63800597.TIF</t>
  </si>
  <si>
    <t>NACRTI\069-00026-E...63801049.TIF</t>
  </si>
  <si>
    <t>NACRTI\069-00027-E...63801048.TIF</t>
  </si>
  <si>
    <t>NACRTI\069-00028-E...63801050.TIF</t>
  </si>
  <si>
    <t>NACRTI\069-00030-E...63801051.TIF</t>
  </si>
  <si>
    <t>NACRTI\069-00031-E...63800598.TIF</t>
  </si>
  <si>
    <t>NACRTI\069-00052-E Gewindestange.pdf</t>
  </si>
  <si>
    <t>NACRTI\069-00120-E...63802931.TIF</t>
  </si>
  <si>
    <t>NACRTI\069-0-0-150-200 Zentrierring.pdf</t>
  </si>
  <si>
    <t>NACRTI\069-0-0-150-220 Sicherungsmutter.pdf</t>
  </si>
  <si>
    <t>NACRTI\069-0-0-150-230 Ansaugring.pdf</t>
  </si>
  <si>
    <t>NACRTI\069-0-0-150-250 Zentrierscheibe.pdf</t>
  </si>
  <si>
    <t>NACRTI\069-0-0-180-020 Oberlippe erster Ausblasring.pdf</t>
  </si>
  <si>
    <t>NACRTI\069-0-0-180-030 Führungshülse.pdf</t>
  </si>
  <si>
    <t>NACRTI\069-0-0-180-070 Zentrierring.pdf</t>
  </si>
  <si>
    <t>NACRTI\069-0-0-180-110 Unterlippe zweiter Ausblasring.pdf</t>
  </si>
  <si>
    <t>NACRTI\069-0-0-180-120 Oberlippe zweiter Ausblasring.pdf</t>
  </si>
  <si>
    <t>NACRTI\069-0-0-180-150 Unterlippe dritter Ausblasring.pdf</t>
  </si>
  <si>
    <t>NACRTI\069-0-0-180-160 -New.pdf</t>
  </si>
  <si>
    <t>NACRTI\069-0-0-180-180 Unterlippe vierter Ausblasring.pdf</t>
  </si>
  <si>
    <t>NACRTI\069-0-0-180-190 Oberlippe vierter Ausblasring.pdf</t>
  </si>
  <si>
    <t>NACRTI\078-00003-E...63803880.TIF</t>
  </si>
  <si>
    <t>NACRTI\078-00004-E...63804585 Rev01.tif</t>
  </si>
  <si>
    <t>NACRTI\078-00006-E...63804719.TIF</t>
  </si>
  <si>
    <t>NACRTI\078-00013-E...63805924.TIF</t>
  </si>
  <si>
    <t>NACRTI\078-00014-E...63805926.TIF</t>
  </si>
  <si>
    <t>NACRTI\078-00032-E...63805974.TIF</t>
  </si>
  <si>
    <t>NACRTI\078-00033-E...63805976.TIF</t>
  </si>
  <si>
    <t>NACRTI\078-00034-E...63805977.TIF</t>
  </si>
  <si>
    <t>NACRTI\078-00035-E...63805980.TIF</t>
  </si>
  <si>
    <t>NACRTI\078-00039-E...63806883.TIF</t>
  </si>
  <si>
    <t>NACRTI\078-0-1-001-003 Bl.002...63803538.TIF</t>
  </si>
  <si>
    <t>NACRTI\078-0-1-001-002 Bl.002...63802929.pdf</t>
  </si>
  <si>
    <t>NACRTI\078-0-1-001-004 Bl.002...63804753.TIF</t>
  </si>
  <si>
    <t>NACRTI\078-0-1-009-101...63801404.pdf</t>
  </si>
  <si>
    <t>NACRTI\078-0-1-010-001...63803808.TIF</t>
  </si>
  <si>
    <t>NACRTI\078-0-1-035-001...63803825.TIF</t>
  </si>
  <si>
    <t>NACRTI\078-0-3-002-004 Bl.001...63806464.TIF</t>
  </si>
  <si>
    <t>NACRTI\078-1-3-002-002...63802902.TIF</t>
  </si>
  <si>
    <t>NACRTI\079-0-0-002-001.3 Bl.001...63803795.TIF</t>
  </si>
  <si>
    <t>NACRTI\080-00002-E...63802281.TIF</t>
  </si>
  <si>
    <t>NACRTI\080-00011-E...63802282.TIF</t>
  </si>
  <si>
    <t>NACRTI\080-0-0-013-101...63800134.TIF</t>
  </si>
  <si>
    <t>NACRTI\080-00027-E 001.4...63803905.TIF</t>
  </si>
  <si>
    <t>NACRTI\080-00031-E...63804035 Rev01.pdf</t>
  </si>
  <si>
    <t>NACRTI\080-00042-E...63804534.TIF</t>
  </si>
  <si>
    <t>NACRTI\080-00048-E...63804800.TIF</t>
  </si>
  <si>
    <t>NACRTI\080-00051-E...63804946.TIF</t>
  </si>
  <si>
    <t>NACRTI\080-00052-E...63804947.TIF</t>
  </si>
  <si>
    <t>NACRTI\080-00053-E...63804948.TIF</t>
  </si>
  <si>
    <t>NACRTI\080-00055-E...63805108.TIF</t>
  </si>
  <si>
    <t>NACRTI\080-00056-E...63805109.TIF</t>
  </si>
  <si>
    <t>NACRTI\080-00057-E...63805107.TIF</t>
  </si>
  <si>
    <t>NACRTI\080-00060-E...63805282.TIF</t>
  </si>
  <si>
    <t>NACRTI\080-00061-E...63805283.TIF</t>
  </si>
  <si>
    <t>NACRTI\080-00063-E...63805319.TIF</t>
  </si>
  <si>
    <t>NACRTI\080-00064-E...63805320.TIF</t>
  </si>
  <si>
    <t>NACRTI\080-00068-E...63805544.TIF</t>
  </si>
  <si>
    <t>NACRTI\080-00069-E...63805546.TIF</t>
  </si>
  <si>
    <t>NACRTI\080-00072-E...63805545.TIF</t>
  </si>
  <si>
    <t>NACRTI\080-00073-E...63805548.TIF</t>
  </si>
  <si>
    <t>NACRTI\080-00074-E...63805516.TIF</t>
  </si>
  <si>
    <t>NACRTI\080-00075-E Bl.001...63805778.TIF</t>
  </si>
  <si>
    <t>NACRTI\080-00075-E Bl.002...63807362.TIF</t>
  </si>
  <si>
    <t>NACRTI\080-00077-E...63805984.TIF</t>
  </si>
  <si>
    <t>NACRTI\080-00078-E...63805985.TIF</t>
  </si>
  <si>
    <t>NACRTI\080-00079-E...63805986.TIF</t>
  </si>
  <si>
    <t>NACRTI\080-00080-E...63805987.TIF</t>
  </si>
  <si>
    <t>NACRTI\080-00082-E...63806144.TIF</t>
  </si>
  <si>
    <t>NACRTI\080-00083-E...63806145.TIF</t>
  </si>
  <si>
    <t>NACRTI\080-00084-E...63806146.TIF</t>
  </si>
  <si>
    <t>NACRTI\080-00086-E...63806147.TIF</t>
  </si>
  <si>
    <t>NACRTI\080-00101-E...63807943.TIF</t>
  </si>
  <si>
    <t>NACRTI\080-00102-E...63807944.TIF</t>
  </si>
  <si>
    <t>NACRTI\080-0-1-002-006...63805786.TIF</t>
  </si>
  <si>
    <t>NACRTI\080-0-1-002-007 Bl.001...63806426.TIF</t>
  </si>
  <si>
    <t>NACRTI\080-0-1-002-008 Bl.001...63807293.TIF</t>
  </si>
  <si>
    <t>NACRTI\080-0-1-002-008 Bl.002...63807294.TIF</t>
  </si>
  <si>
    <t>NACRTI\080-0-1-002-008 Bl.003...63807297.TIF</t>
  </si>
  <si>
    <t>NACRTI\080-0-1-002-008 Bl.004...63807099.TIF</t>
  </si>
  <si>
    <t>NACRTI\080-0-1-002-008a Bl.002...63807961.TIF</t>
  </si>
  <si>
    <t>NACRTI\080-0-1-002-008a Bl.003...63807962.TIF</t>
  </si>
  <si>
    <t>NACRTI\080-0-1-002-008a Bl.003...63807963.TIF</t>
  </si>
  <si>
    <t>NACRTI\080-0-1-002-008a Bl.004...63807964.TIF</t>
  </si>
  <si>
    <t>NACRTI\080-0-3-028-101...63800606.TIF</t>
  </si>
  <si>
    <t>NACRTI\080-0-4-002-106a1...63802562.tif</t>
  </si>
  <si>
    <t>NACRTI\080-0-4-003-101 Bl.001...63805162.TIF</t>
  </si>
  <si>
    <t>NACRTI\080-0-4-003-101 Bl.002...63805163.tif</t>
  </si>
  <si>
    <t>NACRTI\080-0-4-003 Bl.003...63805920.TIF</t>
  </si>
  <si>
    <t>NACRTI\080-0-4-003-101 Bl.004...63805172.TIF</t>
  </si>
  <si>
    <t>NACRTI\080-0-4-003-101 Bl.005...63805173.TIF</t>
  </si>
  <si>
    <t>NACRTI\080-0-4-003-101 Bl.005...63805173 Rev01.TIF</t>
  </si>
  <si>
    <t>NACRTI\080-0-4-003-101 Bl.010...63807155.TIF</t>
  </si>
  <si>
    <t>NACRTI\080-0-4-003-101 Bl.011...63807154.TIF</t>
  </si>
  <si>
    <t>NACRTI\080-0-4-003-101a Bl.001...63805923.TIF</t>
  </si>
  <si>
    <t>080-0-4-003-101a Bl.001...63805923 Rev01.tif</t>
  </si>
  <si>
    <t>080-0-4-003-101a Bl.002...63805696.TIF</t>
  </si>
  <si>
    <t>080-0-4-003-101a Bl.003...63805317.TIF</t>
  </si>
  <si>
    <t>080-0-4-003-101b Bl.001...63806927 Rev01.TIF</t>
  </si>
  <si>
    <t>080-0-4-003-101a Bl.004...63805318.TIF</t>
  </si>
  <si>
    <t>080-0-4-003-101b Bl.002...63805927.TIF</t>
  </si>
  <si>
    <t>080-0-4-003-101b Bl.002...63805927 Rev01.tif</t>
  </si>
  <si>
    <t>080-0-4-003-101b Bl.003...63805697.TIF</t>
  </si>
  <si>
    <t>080-0-4-003-101b Bl.004...63806922.pdf</t>
  </si>
  <si>
    <t>080-0-4-003-101c Bl.002...63806928 Rev01.TIF</t>
  </si>
  <si>
    <t>080-0-4-003-101c Bl.003...63805920.TIF</t>
  </si>
  <si>
    <t>080-0-4-011-104c...63802569 Rev01.TIF</t>
  </si>
  <si>
    <t>080-0-4-011-104d...63805149 Rev01.TIF</t>
  </si>
  <si>
    <t>080-0-4-011-104e...63805315 Rev01.TIF</t>
  </si>
  <si>
    <t>080-0-4-011-104f...63806918 Rev01.TIF</t>
  </si>
  <si>
    <t>080-0-4-011-104g...63807153 Rev01.TIF</t>
  </si>
  <si>
    <t>080-0-4-018-103c...63802585.TIF</t>
  </si>
  <si>
    <t>080-0-4-021-103...63802594.TIF</t>
  </si>
  <si>
    <t>080-0-4-027-104c...63802581 Rev01.TIF</t>
  </si>
  <si>
    <t>080-0-4-027-104d...63805150 Rev01.TIF</t>
  </si>
  <si>
    <t>080-0-4-027-104e...63805316 Rev01.TIF</t>
  </si>
  <si>
    <t>080-0-4-027-104f...63806921 Rev01.TIF</t>
  </si>
  <si>
    <t>080-0-4-027-104g...63807152 Rev01.TIF</t>
  </si>
  <si>
    <t>080-0-8-002-101 Bl.001...63807368.TIF</t>
  </si>
  <si>
    <t>080-0-8-011-101...63807358.TIF</t>
  </si>
  <si>
    <t>080-0-8-011-102...63807355.TIF</t>
  </si>
  <si>
    <t>080-0-8-012-101...63807371.TIF</t>
  </si>
  <si>
    <t>080-0-8-018-101...63807351.TIF</t>
  </si>
  <si>
    <t>080-0-8-021-101...63807342.TIF</t>
  </si>
  <si>
    <t>080-0-8-025-101...63807376.TIF</t>
  </si>
  <si>
    <t>080-0-8-027-101...63807372.TIF</t>
  </si>
  <si>
    <t>080-0-9-001-105 Bl.002...63803500.TIF</t>
  </si>
  <si>
    <t>080-0-9-001-105.1 Bl.002...63804064 Rev01.pdf</t>
  </si>
  <si>
    <t>080-0-9-001-108d NB1400...63802922.TIF</t>
  </si>
  <si>
    <t>080-0-9-001-110a NB1300...6380xxxx.pdf</t>
  </si>
  <si>
    <t>080-0-9-001-113 Bl.002...63806274.TIF</t>
  </si>
  <si>
    <t>080-0-9-001-113 Bl.003...63806275.TIF</t>
  </si>
  <si>
    <t>080-0-9-001-113 Bl.004...63806276.TIF</t>
  </si>
  <si>
    <t>080-0-9-001-113a Bl.002...63806931.tif</t>
  </si>
  <si>
    <t>080-0-9-001-113a Bl.003...63806933.tif</t>
  </si>
  <si>
    <t>080-0-9-001-113b Bl.002...63807005.pdf</t>
  </si>
  <si>
    <t>080-0-9-001-113b Bl.003...63807006.pdf</t>
  </si>
  <si>
    <t>080-0-9-006-101.1...63803477.TIF</t>
  </si>
  <si>
    <t>080-4-0-002-102a...63802866.TIF</t>
  </si>
  <si>
    <t>080-4-0-002-102b...63800487.TIF</t>
  </si>
  <si>
    <t>080-4-0-002-102d...63807659.pdf</t>
  </si>
  <si>
    <t>082-0-0-003-027...63800626.TIF</t>
  </si>
  <si>
    <t>082-00003-E...63802821.TIF</t>
  </si>
  <si>
    <t>082-00005-E...63802822.TIF</t>
  </si>
  <si>
    <t>082-0-0-006-103.1...63807677.TIF</t>
  </si>
  <si>
    <t>082-00006-E...63802823.TIF</t>
  </si>
  <si>
    <t>082-00010-E...63802815.TIF</t>
  </si>
  <si>
    <t>082-00011-E...63802817.TIF</t>
  </si>
  <si>
    <t>082-00012-E...63802816.TIF</t>
  </si>
  <si>
    <t>082-0-0-013-002...63800609.TIF</t>
  </si>
  <si>
    <t>082-0-0-016-102...63800610.TIF</t>
  </si>
  <si>
    <t>082-0-0-016-103...63800143.TIF</t>
  </si>
  <si>
    <t>082-0-0-016-104...63803593 Rev01.TIF</t>
  </si>
  <si>
    <t>082-0-0-016-105...63804181.TIF</t>
  </si>
  <si>
    <t>082-00016-E...63802320.TIF</t>
  </si>
  <si>
    <t>082-00022-E...63802323.TIF</t>
  </si>
  <si>
    <t>082-00023-E...63802324.TIF</t>
  </si>
  <si>
    <t>082-00030-E... 63802316.TIF</t>
  </si>
  <si>
    <t>082-00031-E... 63802317.TIF</t>
  </si>
  <si>
    <t>082-00032-E... 63802319.TIF</t>
  </si>
  <si>
    <t>082-00033-E...63805550.TIF</t>
  </si>
  <si>
    <t>082-0-0-065-101...63800151.TIF</t>
  </si>
  <si>
    <t>082-0-0-067-101...63800152.TIF</t>
  </si>
  <si>
    <t>082-0-0-071-101...63800153.TIF</t>
  </si>
  <si>
    <t>082-00071-E...63802824 Rev01.TIF</t>
  </si>
  <si>
    <t>082-0-0-072-004...004b.pdf</t>
  </si>
  <si>
    <t>082-0-0-073-004b NB1300...6380xxxx.pdf</t>
  </si>
  <si>
    <t>082-00095-E...63801827.TIF</t>
  </si>
  <si>
    <t>082-00103-E...63803962.TIF</t>
  </si>
  <si>
    <t>082-00104-E...63803960.TIF</t>
  </si>
  <si>
    <t>082-00117-E...63804564.TIF</t>
  </si>
  <si>
    <t>082-00120-E...63804742.TIF</t>
  </si>
  <si>
    <t>082-00121-E...63804743.TIF</t>
  </si>
  <si>
    <t>082-00123-E...63804744.TIF</t>
  </si>
  <si>
    <t>082-00126-E...63804718.TIF</t>
  </si>
  <si>
    <t>082-00128-E...63804850.TIF</t>
  </si>
  <si>
    <t>082-0-0-129-101...63807464.TIF</t>
  </si>
  <si>
    <t>082-00129-E...63804908.TIF</t>
  </si>
  <si>
    <t>082-00132-E...63804910.TIF</t>
  </si>
  <si>
    <t>082-00135-E...63804964 L.TIF</t>
  </si>
  <si>
    <t>082-00135-E...63804965 R.TIF</t>
  </si>
  <si>
    <t>082-00142-E...63805002.TIF</t>
  </si>
  <si>
    <t>082-00144-E...63805000 L.TIF</t>
  </si>
  <si>
    <t>082-00148-E...63805089.TIF</t>
  </si>
  <si>
    <t>082-00155-E...63805115.TIF</t>
  </si>
  <si>
    <t>082-00159-E...63805188.TIF</t>
  </si>
  <si>
    <t>082-00161-E...63805203 L.TIF</t>
  </si>
  <si>
    <t>082-00162-E...63805228.TIF</t>
  </si>
  <si>
    <t>082-00164-E...63805235.TIF</t>
  </si>
  <si>
    <t>082-00166-E...63805297 R.TIF</t>
  </si>
  <si>
    <t>082-00171-E... 63806084.TIF</t>
  </si>
  <si>
    <t>082-00174-E...63806085 Rev01.TIF</t>
  </si>
  <si>
    <t>082-00177-E...63805556.TIF</t>
  </si>
  <si>
    <t>082-00179-E...63805551.TIF</t>
  </si>
  <si>
    <t>082-00185-E...63805558.TIF</t>
  </si>
  <si>
    <t>082-00189-E...63805571.TIF</t>
  </si>
  <si>
    <t>082-00190-E...63805533.TIF</t>
  </si>
  <si>
    <t>082-00191-E...63805534.TIF</t>
  </si>
  <si>
    <t>082-00191-E...63805534 Rev01.TIF</t>
  </si>
  <si>
    <t>082-00192-E...63805542.TIF</t>
  </si>
  <si>
    <t>082-00196-E...63805924.TIF</t>
  </si>
  <si>
    <t>082-00200-E...63805996.TIF</t>
  </si>
  <si>
    <t>082-00201-E...63805997.pdf</t>
  </si>
  <si>
    <t>082-00202-E...63805998.TIF</t>
  </si>
  <si>
    <t>082-00204-E...63806086.TIF</t>
  </si>
  <si>
    <t>082-00207-E...63806149.TIF</t>
  </si>
  <si>
    <t>082-00213-E...63806156.TIF</t>
  </si>
  <si>
    <t>082-00218-E...63806164.TIF</t>
  </si>
  <si>
    <t>082-00219-E...63806160.TIF</t>
  </si>
  <si>
    <t>082-00220-E...63806165.TIF</t>
  </si>
  <si>
    <t>082-00221-E...63806520.tif</t>
  </si>
  <si>
    <t>082-00226-E...63807097.TIF</t>
  </si>
  <si>
    <t>082-00227-E...63807098.TIF</t>
  </si>
  <si>
    <t>082-00229-E...63807101.TIF</t>
  </si>
  <si>
    <t>082-0-5-002-105 Bl.001...63804316.TIF</t>
  </si>
  <si>
    <t>082-0-5-028-103...63804317.TIF</t>
  </si>
  <si>
    <t>082-0-5-029-101...63804318.TIF</t>
  </si>
  <si>
    <t>082-0-5-033-001...63804326.TIF</t>
  </si>
  <si>
    <t>082-0-5-039-103a...63804344.TIF</t>
  </si>
  <si>
    <t>082-0-5-104-106 Bl.001...63801283 Rev01.TIF</t>
  </si>
  <si>
    <t>082-0-5-104-106 Bl.002...63800140.TIF</t>
  </si>
  <si>
    <t>082-0-5-104-106 Bl.003...63800141.TIF</t>
  </si>
  <si>
    <t>082-1-0-000-002 Bl.003...63803537.TIF</t>
  </si>
  <si>
    <t>082-1-0-000-002 Bl.005...63803533.TIF</t>
  </si>
  <si>
    <t>082-1-0-000-002 Bl.006...63803529.TIF</t>
  </si>
  <si>
    <t>082-1-0-000-002 Bl.008...63804086.TIF</t>
  </si>
  <si>
    <t>082-1-0-000-002 Bl.012...63804691.TIF</t>
  </si>
  <si>
    <t>082-1-0-000-002 Bl.014...63805299.TIF</t>
  </si>
  <si>
    <t>082-1-0-000-002 Bl.017...63806279.TIF</t>
  </si>
  <si>
    <t>082-1-0-000-002 Bl.020...63806979.TIF</t>
  </si>
  <si>
    <t>082-1-0-000-002 Bl.022...63807039.tif</t>
  </si>
  <si>
    <t>082-1-0-000-002.1 BL005...63803534.TIF</t>
  </si>
  <si>
    <t>082-1-1-002-002 Bl.001...63800607 Rev02.TIF</t>
  </si>
  <si>
    <t>082-1-1-002-002.pdf</t>
  </si>
  <si>
    <t>082-1-1-002-003C...63800551.TIF</t>
  </si>
  <si>
    <t>082-1-1-031-001...63800144.TIF</t>
  </si>
  <si>
    <t>082-1-1-032-001...63800145.TIF</t>
  </si>
  <si>
    <t>082-1-1-039-002...63800613.TIF</t>
  </si>
  <si>
    <t>082-1-1-039-103a...63800489.TIF</t>
  </si>
  <si>
    <t>082-1-1-053-001...63800616 Rev01.TIF</t>
  </si>
  <si>
    <t>082-1-1-053-001a.pdf</t>
  </si>
  <si>
    <t>082-1-1-053-001a...63800552 Rev01.TIF</t>
  </si>
  <si>
    <t>082-1-1-072-002...63802359 Rev01.TIF</t>
  </si>
  <si>
    <t>082-1-1-072-002...63802359 Rev04.TIF</t>
  </si>
  <si>
    <t>082-1-1-072-002d...63802362 Rev01.TIF</t>
  </si>
  <si>
    <t>082-1-1-072-002f...63802364 Rev04.TIF</t>
  </si>
  <si>
    <t>082-1-1-072-002L...63802367 Rev01.TIF</t>
  </si>
  <si>
    <t>082-1-1-072-002m...63802759 Rev01.TIF</t>
  </si>
  <si>
    <t>082-1-1-072-002n...63804008 Rev02.TIF</t>
  </si>
  <si>
    <t>082-1-1-072-002o...63804200 Rev02.TIF</t>
  </si>
  <si>
    <t>082-1-1-072-002p...63804648 Rev04.TIF</t>
  </si>
  <si>
    <t>082-1-1-072-002q...63805272 Rev03.TIF</t>
  </si>
  <si>
    <t>082-1-1-072-002r...63805323 Rev04.TIF</t>
  </si>
  <si>
    <t>082-1-1-072-002s...63805813 Rev04.TIF</t>
  </si>
  <si>
    <t>082-1-1-072-003...63804277.TIF</t>
  </si>
  <si>
    <t>082-1-1-073-002...63801842 Rev03.TIF</t>
  </si>
  <si>
    <t>082-1-1-073-002d...63802235 Rev01.TIF</t>
  </si>
  <si>
    <t>082-1-1-073-003...63804287.TIF</t>
  </si>
  <si>
    <t>082-1-2-017-001A...63802645.TIF</t>
  </si>
  <si>
    <t>082-1-2-017-002...63801843.TIF</t>
  </si>
  <si>
    <t>082-1-2-017-002...63801843 Rev01.TIF</t>
  </si>
  <si>
    <t>082-1-2-017-004...63801284.TIF</t>
  </si>
  <si>
    <t>082-1-2-018-001a...63802640.TIF</t>
  </si>
  <si>
    <t>082-1-2-018-002...63801844.TIF</t>
  </si>
  <si>
    <t>082-1-2-018-002...63801844 Rev01.TIF</t>
  </si>
  <si>
    <t>082-1-2-018-005...63801710.TIF</t>
  </si>
  <si>
    <t>082-1-2-023-002 Bl.001...63800620.TIF</t>
  </si>
  <si>
    <t>082-1-2-023-002 Bl.002...63801053.TIF</t>
  </si>
  <si>
    <t>082-1-2-024-101...63800156.tif</t>
  </si>
  <si>
    <t>082-1-2-024-102...63800621.TIF</t>
  </si>
  <si>
    <t>Piston rod  fi25x210  1.1213(Cf53)   (082-1-3-021-...)</t>
  </si>
  <si>
    <t>082-1-2-024-103...63800494.TIF</t>
  </si>
  <si>
    <t>082-1-2-025-101...63800157.tif</t>
  </si>
  <si>
    <t>082-1-2-025-102...63800622.TIF</t>
  </si>
  <si>
    <t>082-1-2-025-103...63800495.TIF</t>
  </si>
  <si>
    <t>082-1-2-060-003...63800608 Rev03.TIF</t>
  </si>
  <si>
    <t>082-1-2-060-003A...63800136 Rev03.TIF</t>
  </si>
  <si>
    <t>082-1-2-060-003c...63804738 Rev03.pdf</t>
  </si>
  <si>
    <t>082-1-2-061-001...63807941.TIF</t>
  </si>
  <si>
    <t>082-1-2-061-002...63800137.TIF</t>
  </si>
  <si>
    <t>082-1-2-065-001...63800138.TIF</t>
  </si>
  <si>
    <t>082-1-2-066-001...63800139.TIF</t>
  </si>
  <si>
    <t>082-1-2-104-001...63807942.TIF</t>
  </si>
  <si>
    <t>082-1-2-116-002...63800627 Rev01.TIF</t>
  </si>
  <si>
    <t>082-1-2-116-003...63800498.TIF</t>
  </si>
  <si>
    <t>082-1-2-130-102...63807940.TIF</t>
  </si>
  <si>
    <t>082-1-3-004-101...63800629.TIF</t>
  </si>
  <si>
    <t>082-1-3-005-101...63800630.TIF</t>
  </si>
  <si>
    <t>082-1-3-013-102...63801054.TIF</t>
  </si>
  <si>
    <t>082-1-3-014-101 Bl.001...63801055.TIF</t>
  </si>
  <si>
    <t>082-1-3-021-001...63800632 Rev01.TIF</t>
  </si>
  <si>
    <t>082-1-3-130-101...63807400.TIF</t>
  </si>
  <si>
    <t>082-1-3-130-102...63807665.TIF</t>
  </si>
  <si>
    <t>082-1-3-130-103 Bl.001...63801056.TIF</t>
  </si>
  <si>
    <t>082-1-3-130-103 Bl.003...63807668.TIF</t>
  </si>
  <si>
    <t>082-1-3-130-104 Bl.003...63804435.TIF</t>
  </si>
  <si>
    <t>082-1-3-143-101...63800635.TIF</t>
  </si>
  <si>
    <t>082-1-3-145-102...63802306.TIF</t>
  </si>
  <si>
    <t>082-1-3-152-101...63807673.TIF</t>
  </si>
  <si>
    <t>082-1-5-002-005...63804052.TIF</t>
  </si>
  <si>
    <t>082-1-5-002-005a...63802600.TIF</t>
  </si>
  <si>
    <t>082-1-5-002-005b...63803799.TIF</t>
  </si>
  <si>
    <t>082-1-5-002-008...638xxxx.pdf</t>
  </si>
  <si>
    <t>082-1-5-002-010 Bl.004...63802698.TIF</t>
  </si>
  <si>
    <t>082-1-5-002-011 Bl.002...63803705.TIF</t>
  </si>
  <si>
    <t>082-1-5-002-012...63804645.TIF</t>
  </si>
  <si>
    <t>082-1-5-002-012 Bl.006...63804740.TIF</t>
  </si>
  <si>
    <t>082-1-5-002-012 Bl.006...63804740 Rev01.TIF</t>
  </si>
  <si>
    <t>082-1-8-023-006a...63802648.TIF</t>
  </si>
  <si>
    <t>082-1-8-023-006a...63802648 Rev01.TIF</t>
  </si>
  <si>
    <t>082-1-8-023-006c...63800493.TIF</t>
  </si>
  <si>
    <t>082-1-8-023-006d...63803913.TIF</t>
  </si>
  <si>
    <t>082-1-8-023-006d...63803913 Rev01.TIF</t>
  </si>
  <si>
    <t>082-1-8-023-008a.pdf</t>
  </si>
  <si>
    <t>082-1-8-023-009...63804657.TIF</t>
  </si>
  <si>
    <t>082-1-8-023-010...63805280.TIF</t>
  </si>
  <si>
    <t>082-1-8-023-011...63806517.TIF</t>
  </si>
  <si>
    <t>082-1-8-023-104...63800155.TIF</t>
  </si>
  <si>
    <t>082-1-8-023-104.1...63800623.TIF</t>
  </si>
  <si>
    <t>082-1-8-033-101...63802656 Rev01.TIF</t>
  </si>
  <si>
    <t>082-1-8-033-101b...63802658 Rev01.TIF</t>
  </si>
  <si>
    <t>082-1-8-033-101c...63802659 Rev01.TIF</t>
  </si>
  <si>
    <t>082-1-8-033-101e...63802661 Rev01.TIF</t>
  </si>
  <si>
    <t>082-1-8-033-101f...63804661 Rev01.TIF</t>
  </si>
  <si>
    <t>082-1-8-039-101...63802632 Rev02.TIF</t>
  </si>
  <si>
    <t>082-1-8-039-101b...63802634 Rev02.TIF</t>
  </si>
  <si>
    <t>082-1-8-039-101c...63802635 Rev02.TIF</t>
  </si>
  <si>
    <t>082-1-8-039-101e...63803439 Rev02.TIF</t>
  </si>
  <si>
    <t>082-1-8-039-101f Rev01</t>
  </si>
  <si>
    <t>082-RT-1-004-104a.pdf</t>
  </si>
  <si>
    <t>082-RT-1-004-105a...6380xxxx.pdf</t>
  </si>
  <si>
    <t>082-RT-1-004-106a...6380xxxx.pdf</t>
  </si>
  <si>
    <t>082-RT-1-004-109.pdf</t>
  </si>
  <si>
    <t>083-00003-E...63806002.TIF</t>
  </si>
  <si>
    <t>083-00004-E...63806003.TIF</t>
  </si>
  <si>
    <t>083-0-0-010-001...63802524.TIF</t>
  </si>
  <si>
    <t>083-3-0-006-001...63801059.TIF</t>
  </si>
  <si>
    <t>083-3-0-006-002...6380xxxx.pdf</t>
  </si>
  <si>
    <t>085-0-0-004-101...63800500.TIF</t>
  </si>
  <si>
    <t>085-00008-E...63802791.TIF</t>
  </si>
  <si>
    <t>085-00009-E...63802793.TIF</t>
  </si>
  <si>
    <t>085-0-0-019-002...63801599 Rev01.TIF</t>
  </si>
  <si>
    <t>085-0-0-019-007...63804443 Rev01.TIF</t>
  </si>
  <si>
    <t>085-0-0-019-009...63805822 Rev01.TIF</t>
  </si>
  <si>
    <t>085-0-0-019-010...63806306 Rev01.TIF</t>
  </si>
  <si>
    <t>085-0-0-019-011...63806563 Rev02.TIF</t>
  </si>
  <si>
    <t>085-0-0-021-002...63805890.TIF</t>
  </si>
  <si>
    <t>085-0-0-021-003...63805891.TIF</t>
  </si>
  <si>
    <t>085-0-0-022-007...63805888.TIF</t>
  </si>
  <si>
    <t>085-0-0-022-007 Bl.003...6380xxxx.pdf</t>
  </si>
  <si>
    <t>085-0-0-022-007.1 Bl.004...6380xxxx.pdf</t>
  </si>
  <si>
    <t>085-0-0-022-007.1 Bl.005...6380xxxx.pdf</t>
  </si>
  <si>
    <t>085-00022-E...63802148.TIF</t>
  </si>
  <si>
    <t>085-0-0-024-006 Bl.008...63800650.TIF</t>
  </si>
  <si>
    <t>085-0-0-024-007 Bl.003...63805853.TIF</t>
  </si>
  <si>
    <t>085-0-0-024-007 Bl.004...63805854.TIF</t>
  </si>
  <si>
    <t>085-0-0-024-007 Bl.005...63805855.TIF</t>
  </si>
  <si>
    <t>085-0-0-024-007 Bl.006...63805856.TIF</t>
  </si>
  <si>
    <t>085-0-0-025-102...63802173.TIF</t>
  </si>
  <si>
    <t>085-0-0-025-101...63800644.TIF</t>
  </si>
  <si>
    <t>085-0-0-024-007 Bl.007...63805857.TIF</t>
  </si>
  <si>
    <t>085-0-0-024-008...63805896.TIF</t>
  </si>
  <si>
    <t>085-00025-E...63802973.TIF</t>
  </si>
  <si>
    <t>085-00025-E...63802974.TIF</t>
  </si>
  <si>
    <t>085-0-0-028-101...63800645.TIF</t>
  </si>
  <si>
    <t>085-0-0-028-105...63800502.pdf</t>
  </si>
  <si>
    <t>085-0-0-028-106...63803607.TIF</t>
  </si>
  <si>
    <t>085-00028-E...63802792.TIF</t>
  </si>
  <si>
    <t>085-00035-E...63802858.TIF</t>
  </si>
  <si>
    <t>085-00039-E...63802862.TIF</t>
  </si>
  <si>
    <t>085-0-0-066-001a...63800651.TIF</t>
  </si>
  <si>
    <t>085-0-0-066-002.3...63802797.TIF</t>
  </si>
  <si>
    <t>085-0-0-079-101a...63801845.TIF</t>
  </si>
  <si>
    <t>085-0-0-079-102...63801846.TIF</t>
  </si>
  <si>
    <t>085-00096-E...63804467.TIF</t>
  </si>
  <si>
    <t>085-00099-E...63804922.TIF</t>
  </si>
  <si>
    <t>085-00105-E...63804917.TIF</t>
  </si>
  <si>
    <t>085-00105-E...63804917 Rev01.TIF</t>
  </si>
  <si>
    <t>085-00111-E...63804971.TIF</t>
  </si>
  <si>
    <t>085-00113-E...63805066.TIF</t>
  </si>
  <si>
    <t>085-00123-E...63805097.TIF</t>
  </si>
  <si>
    <t>085-00139-E...63805541.TIF</t>
  </si>
  <si>
    <t>085-00141-E...63805567.TIF</t>
  </si>
  <si>
    <t>085-00143-E...63805540.TIF</t>
  </si>
  <si>
    <t>085-0-1-024-005...63803814.TIF</t>
  </si>
  <si>
    <t>085-0-3-022-007 Bl.002...6380xxxx.pdf</t>
  </si>
  <si>
    <t>085-0-3-022-007 Bl.003...63803602.TIF</t>
  </si>
  <si>
    <t>085-0-3-022-101d...63803652.TIF</t>
  </si>
  <si>
    <t>085-0-3-022-102...63804093.TIF</t>
  </si>
  <si>
    <t>085-1-0-002-200 Bl.004...63803599.TIF</t>
  </si>
  <si>
    <t>085-1-0-002-202 Bl.002...63804028.TIF</t>
  </si>
  <si>
    <t>085-1-0-002-203 Bl.002...63804094.pdf</t>
  </si>
  <si>
    <t>085-1-0-002-206...63804306.TIF</t>
  </si>
  <si>
    <t>085-S-0-022-004a Bl.3.pdf</t>
  </si>
  <si>
    <t>085-S-0-022-004.pdf</t>
  </si>
  <si>
    <t>085-S-0-022-005 Bl.008...63800174.tif</t>
  </si>
  <si>
    <t>086-0-0-034-101...63800659.TIF</t>
  </si>
  <si>
    <t>086-0-0-038-102A...63800660.TIF</t>
  </si>
  <si>
    <t>086-0-0-061-101...63800661.TIF</t>
  </si>
  <si>
    <t>086-0-0-066-003...63800662.TIF</t>
  </si>
  <si>
    <t>086-0-2-008-003A Bl.001...63801061 Rev01.TIF</t>
  </si>
  <si>
    <t>086-0-2-008-003A Bl.002...63801062.TIF</t>
  </si>
  <si>
    <t>086-S-0-019-003B...63800658.TIF</t>
  </si>
  <si>
    <t>087-00125-E...63805268 Rev01.TIF</t>
  </si>
  <si>
    <t>087-00126-E...63805268 Rev01.TIF</t>
  </si>
  <si>
    <t>087-00180-E...63806056 Rev01.TIF</t>
  </si>
  <si>
    <t>087-00211-E...63806104.TIF</t>
  </si>
  <si>
    <t>087-00216-E...63807228.TIF</t>
  </si>
  <si>
    <t>088-0-0-019-101...63800667.TIF</t>
  </si>
  <si>
    <t>088-0-0-022-101...63800668.TIF</t>
  </si>
  <si>
    <t>088-0-0-023-101...63800669.TIF</t>
  </si>
  <si>
    <t>088-0-0-024-101...63800670.TIF</t>
  </si>
  <si>
    <t>088-0-0-025-101...63800671.TIF</t>
  </si>
  <si>
    <t>088-1-x-007-101...63800672.TIF</t>
  </si>
  <si>
    <r>
      <rPr>
        <sz val="9"/>
        <rFont val="Arial"/>
        <family val="2"/>
        <charset val="238"/>
      </rPr>
      <t>GF</t>
    </r>
    <r>
      <rPr>
        <b/>
        <sz val="11"/>
        <rFont val="Arial"/>
        <family val="2"/>
        <charset val="238"/>
      </rPr>
      <t>-GB</t>
    </r>
  </si>
  <si>
    <r>
      <rPr>
        <sz val="9"/>
        <rFont val="Arial"/>
        <family val="2"/>
        <charset val="238"/>
      </rPr>
      <t>Br</t>
    </r>
    <r>
      <rPr>
        <b/>
        <sz val="11"/>
        <rFont val="Arial"/>
        <family val="2"/>
        <charset val="238"/>
      </rPr>
      <t>-GB</t>
    </r>
  </si>
  <si>
    <r>
      <rPr>
        <sz val="9"/>
        <rFont val="Arial"/>
        <family val="2"/>
        <charset val="238"/>
      </rPr>
      <t>GA</t>
    </r>
    <r>
      <rPr>
        <b/>
        <sz val="11"/>
        <rFont val="Arial"/>
        <family val="2"/>
        <charset val="238"/>
      </rPr>
      <t>-GB</t>
    </r>
  </si>
  <si>
    <t>63806677 Rev01</t>
  </si>
  <si>
    <t>63806685 Rev01</t>
  </si>
  <si>
    <t>63807948 Rev01</t>
  </si>
  <si>
    <t>Connecting slat Fl30x5x300</t>
  </si>
  <si>
    <t>E-BU-15.0001 Rev02</t>
  </si>
  <si>
    <t>E-BU-15.0025</t>
  </si>
  <si>
    <t>Halterohr fur Bedienpanel EVO OS</t>
  </si>
  <si>
    <t xml:space="preserve">092-0-1-000-147 </t>
  </si>
  <si>
    <t>078-0-3-002-005</t>
  </si>
  <si>
    <t>080-00103-E</t>
  </si>
  <si>
    <r>
      <rPr>
        <sz val="9"/>
        <rFont val="Arial"/>
        <family val="2"/>
        <charset val="238"/>
      </rPr>
      <t>Br-</t>
    </r>
    <r>
      <rPr>
        <b/>
        <sz val="11"/>
        <rFont val="Arial"/>
        <family val="2"/>
        <charset val="238"/>
      </rPr>
      <t>GB</t>
    </r>
  </si>
  <si>
    <t xml:space="preserve">Holder Fl18x5x162  S                                    </t>
  </si>
  <si>
    <t>4000521442</t>
  </si>
  <si>
    <t>Traverse FB1400 2x4-kt80x4x1800</t>
  </si>
  <si>
    <t>4000520602</t>
  </si>
  <si>
    <t>Traverse FB1400 4-kt80x4x1800</t>
  </si>
  <si>
    <t>Frame  4-kt60x4x1610x2450  ( 74 kg)</t>
  </si>
  <si>
    <t>Mutter Tr24x5L  4-kt50x90 CuZn39Pb3</t>
  </si>
  <si>
    <t>Mutter Tr24x5R  4-kt50x90 CuZn39Pb3</t>
  </si>
  <si>
    <t>Socket fi38x60</t>
  </si>
  <si>
    <t>Washer  fi58x4 (2xM6)</t>
  </si>
  <si>
    <t>Washer  fi58x4 (2xfi7)</t>
  </si>
  <si>
    <t>Mutter Tr24x5R  4-kt60x57x68  CuZn39Pb3</t>
  </si>
  <si>
    <t>Mutter Tr24x5L  4-kt60x57x68  CuZn39Pb3</t>
  </si>
  <si>
    <t>Plate Fl100x10x900</t>
  </si>
  <si>
    <t>Br-GB</t>
  </si>
  <si>
    <r>
      <t xml:space="preserve">Platte  Fl50x10x993   (M10/fi9)                                     </t>
    </r>
    <r>
      <rPr>
        <b/>
        <sz val="11"/>
        <color indexed="10"/>
        <rFont val="Arial"/>
        <family val="2"/>
        <charset val="238"/>
      </rPr>
      <t xml:space="preserve"> </t>
    </r>
  </si>
  <si>
    <t>Collapsing unit  Kombi 2035x1990  (43)</t>
  </si>
  <si>
    <t>Slat Fl20x12x1965</t>
  </si>
  <si>
    <r>
      <rPr>
        <b/>
        <sz val="9"/>
        <rFont val="Arial"/>
        <family val="2"/>
        <charset val="238"/>
      </rPr>
      <t>GF2</t>
    </r>
    <r>
      <rPr>
        <b/>
        <sz val="11"/>
        <rFont val="Arial"/>
        <family val="2"/>
        <charset val="238"/>
      </rPr>
      <t>-GB2</t>
    </r>
  </si>
  <si>
    <t>Collapsing unit  Kombi 2115x2010  (26)</t>
  </si>
  <si>
    <t>Slat Fl20x12x2115</t>
  </si>
  <si>
    <t>082-00231-E</t>
  </si>
  <si>
    <t>Transverse tie-bar  Fl60x10x1480+...</t>
  </si>
  <si>
    <t>082-00233-E</t>
  </si>
  <si>
    <t>H-Frame 1500x995  (33)</t>
  </si>
  <si>
    <t>089-00043-E</t>
  </si>
  <si>
    <t>089-00044-E</t>
  </si>
  <si>
    <t>089-0-0-002-006a Bl.001...63807669.TIF</t>
  </si>
  <si>
    <t>089-0-0-002-023a...63804485.TIF</t>
  </si>
  <si>
    <t>089-0-0-002-023b...63807663.TIF</t>
  </si>
  <si>
    <t>089-0-0-002-027...63805865.TIF</t>
  </si>
  <si>
    <t>089-0-0-002-028 Bl.002...63806309.TIF</t>
  </si>
  <si>
    <t>089-0-0-002-028 Bl.003...63806310.TIF</t>
  </si>
  <si>
    <t>089-0-0-002-028 Bl.004...63806311.TIF</t>
  </si>
  <si>
    <t>089-0-0-002-029...63808445 Rev01.tif</t>
  </si>
  <si>
    <t>089-0-0-009-002...63807808.TIF</t>
  </si>
  <si>
    <t>089-0-0-009-002...63807808 Rev01.tif</t>
  </si>
  <si>
    <t>089-0-0-010-005 Bl.001...63801065.TIF</t>
  </si>
  <si>
    <t>089-0-0-010-006 Bl.001...63801066.TIF</t>
  </si>
  <si>
    <t>089-0-0-011-007a...63807807.TIF</t>
  </si>
  <si>
    <t>089-0-0-011-007b...63800674.TIF</t>
  </si>
  <si>
    <t>089-0-0-011-104...63800685.TIF</t>
  </si>
  <si>
    <t>089-0-0-011-109A...63800675.TIF</t>
  </si>
  <si>
    <t>089-0-0-012-023a Bl.001...63807810.TIF</t>
  </si>
  <si>
    <t>089-0-0-013-006...63800677.TIF</t>
  </si>
  <si>
    <t>089-0-0-013-012...63800679.TIF</t>
  </si>
  <si>
    <t>089-0-0-013-017A...63800678.TIF</t>
  </si>
  <si>
    <t>089-0-0-014-102...63800680.TIF</t>
  </si>
  <si>
    <t>089-0-0-014-107...63800681.TIF</t>
  </si>
  <si>
    <t>089-0-0-015-104...63807811.TIF</t>
  </si>
  <si>
    <t>089-0-0-015-110...63807812.TIF</t>
  </si>
  <si>
    <t>089-0-0-015-111...63800682.TIF</t>
  </si>
  <si>
    <t>089-0-0-015-112...63800683.TIF</t>
  </si>
  <si>
    <t>089-0-0-024-002...63800684.TIF</t>
  </si>
  <si>
    <t>089-00024-E...63806007.TIF</t>
  </si>
  <si>
    <t>092-00152-E</t>
  </si>
  <si>
    <t>Holder  Fl60x8x725+4-kt30x2,6x135</t>
  </si>
  <si>
    <t xml:space="preserve">092-00153-E </t>
  </si>
  <si>
    <t>Holder  4-kt40x4x135+Fl60x8x75</t>
  </si>
  <si>
    <t>089-00025-E...63806008.TIF</t>
  </si>
  <si>
    <t>089-00026-E...63806012.TIF</t>
  </si>
  <si>
    <t>089-00027-E...63806013.TIF</t>
  </si>
  <si>
    <t>089-00028-E...63806014.TIF</t>
  </si>
  <si>
    <t>089-00031-E... 63806167.TIF</t>
  </si>
  <si>
    <t>089-00032-E... 63806168.TIF</t>
  </si>
  <si>
    <t>089-0-0-033-102A...63807797.TIF</t>
  </si>
  <si>
    <t>089-00034-E...63806879.TIF</t>
  </si>
  <si>
    <t>089-00035-E...63806880.TIF</t>
  </si>
  <si>
    <t>089-00036-E...63806885.TIF</t>
  </si>
  <si>
    <t>089-00037-E...63807090.TIF</t>
  </si>
  <si>
    <t>089-00038-E...63807103.TIF</t>
  </si>
  <si>
    <t>089-00039-E...63807104.TIF</t>
  </si>
  <si>
    <t>089-00041-E...63807971.TIF</t>
  </si>
  <si>
    <t>089-0-1Y-101 Bl.002...63800919.TIF</t>
  </si>
  <si>
    <t>089-0-1Y-101 Bl.003...63801848.TIF</t>
  </si>
  <si>
    <t>089-0-1Y-101 Bl.004...63801849.TIF</t>
  </si>
  <si>
    <t>089-1-0-027-003a Bl.001...63807798.TIF</t>
  </si>
  <si>
    <t>089-1x-0-005-009...63800641 Rev01.TIF</t>
  </si>
  <si>
    <t>090-00068-E...63804338.TIF</t>
  </si>
  <si>
    <t>091-0-0-002-003 Bl.001...63807820.TIF</t>
  </si>
  <si>
    <t>091-0-0-002-010 Bl.001...63802836.TIF</t>
  </si>
  <si>
    <t>091-0-0-002-010 Bl.003...63802837.TIF</t>
  </si>
  <si>
    <t>091-0-0-009-003 Bl.001...63807821.TIF</t>
  </si>
  <si>
    <t>091-0-0-009-003 Bl.002...63807822.TIF</t>
  </si>
  <si>
    <t>091-0-0-009-003 Bl.003...63807823.TIF</t>
  </si>
  <si>
    <t>092-0-0-000-104...63806944.TIF</t>
  </si>
  <si>
    <t>092-00002-E...63802337.TIF</t>
  </si>
  <si>
    <t>092-00007-Z...63803020.pdf</t>
  </si>
  <si>
    <t>092-00009-E...63804210.TIF</t>
  </si>
  <si>
    <t>092-00011-E...63804213.TIF</t>
  </si>
  <si>
    <t>092-00016-E...63804870.TIF</t>
  </si>
  <si>
    <t>092-00016-E...63804870 Rev01.TIF</t>
  </si>
  <si>
    <t>092-00022-E...63805375.TIF</t>
  </si>
  <si>
    <t>092-00025-E...63805467.TIF</t>
  </si>
  <si>
    <t>092-00033-E...63805572.TIF</t>
  </si>
  <si>
    <t>092-00036-E...63805576 L.TIF</t>
  </si>
  <si>
    <t>092-00037-E...63805577 R.TIF</t>
  </si>
  <si>
    <t>092-00059-E...63806243.TIF</t>
  </si>
  <si>
    <t>092-00083-E...63807122.TIF</t>
  </si>
  <si>
    <t>092-00096-E...63807250.TIF</t>
  </si>
  <si>
    <t>092-00097-E...63807252.TIF</t>
  </si>
  <si>
    <t>092-00097-E...63807253.TIF</t>
  </si>
  <si>
    <t>092-00100-E...63807307.TIF</t>
  </si>
  <si>
    <t>092-00105-E...63807840.TIF</t>
  </si>
  <si>
    <t>092-00106-E...63807841.TIF</t>
  </si>
  <si>
    <t>092-00107-E...63807842.TIF</t>
  </si>
  <si>
    <t>092-00108-E...63807843.TIF</t>
  </si>
  <si>
    <t>092-00109-E...63807844.TIF</t>
  </si>
  <si>
    <t>092-00110-E...63807845.TIF</t>
  </si>
  <si>
    <t>092-00111-E...63807846.TIF</t>
  </si>
  <si>
    <t>092-00112-E...63807847.TIF</t>
  </si>
  <si>
    <t>092-00113-E...63807848.TIF</t>
  </si>
  <si>
    <t>092-00116-E...63807966.TIF</t>
  </si>
  <si>
    <t>092-00116-E...63807967.TIF</t>
  </si>
  <si>
    <t>092-00117-E...63807969.TIF</t>
  </si>
  <si>
    <t>092-00131-E...63808447.TIF</t>
  </si>
  <si>
    <t>092-00132-E...63808448.TIF</t>
  </si>
  <si>
    <t>092-00133-E...63808449.TIF</t>
  </si>
  <si>
    <t>092-00134-E...63808450.TIF</t>
  </si>
  <si>
    <t>092-00135-E...63808451.TIF</t>
  </si>
  <si>
    <t>092-00136-E...63808452.TIF</t>
  </si>
  <si>
    <t>092-00137-E...63808453.TIF</t>
  </si>
  <si>
    <t>092-0-1-000-101...63803545.TIF</t>
  </si>
  <si>
    <t>092-0-1-000-102...63803546.TIF</t>
  </si>
  <si>
    <t>092-0-1-000-103...63803547.TIF</t>
  </si>
  <si>
    <t>092-0-1-000-104...63803543.TIF</t>
  </si>
  <si>
    <t>092-0-1-000-105...63803544.TIF</t>
  </si>
  <si>
    <t>092-0-1-000-106...63803541.TIF</t>
  </si>
  <si>
    <t>092-0-1-000-107L...63803539.TIF</t>
  </si>
  <si>
    <t>092-0-1-000-107R...63803540.TIF</t>
  </si>
  <si>
    <t>092-0-1-000-109...63804111.TIF</t>
  </si>
  <si>
    <t>092-0-1-000-109...63804110.TIF</t>
  </si>
  <si>
    <t>092-0-1-000-111...63804089.TIF</t>
  </si>
  <si>
    <t>092-0-1-000-113...63804087.TIF</t>
  </si>
  <si>
    <t>092-0-1-000-114...63804113.TIF</t>
  </si>
  <si>
    <t>092-0-1-000-116...63804088.TIF</t>
  </si>
  <si>
    <t>092-0-1-000-124L...63804853.dwg</t>
  </si>
  <si>
    <t>092-0-1-000-124R...63804854.dwg</t>
  </si>
  <si>
    <t>092-0-1-000-125...63804669.TIF</t>
  </si>
  <si>
    <t>092-0-1-000-126...63804671.TIF</t>
  </si>
  <si>
    <t>092-0-1-000-127...63804670.TIF</t>
  </si>
  <si>
    <t>092-0-1-000-129...63804689.TIF</t>
  </si>
  <si>
    <t>092-0-1-000-132...63805152.TIF</t>
  </si>
  <si>
    <t>092-0-1-000-133...63805159.TIF</t>
  </si>
  <si>
    <t>092-0-1-000-133...63805158.TIF</t>
  </si>
  <si>
    <t>092-0-1-000-138...63805883.TIF</t>
  </si>
  <si>
    <t>092-0-1-000-140L...63806237.TIF</t>
  </si>
  <si>
    <t>092-0-1-000-140R...63806238.TIF</t>
  </si>
  <si>
    <t>092-0-1-000-145 Bl.001...63807055.TIF</t>
  </si>
  <si>
    <t>092-0-1-000-145 Bl.001...63807056.TIF</t>
  </si>
  <si>
    <t>092-0-1-000-145 Bl.001...63807056 Rev01.TIF</t>
  </si>
  <si>
    <t>092-0-1-000-145 Bl.001...63807055 Rev01.TIF</t>
  </si>
  <si>
    <t>093-00002-E...63802810.TIF</t>
  </si>
  <si>
    <t>093-00013-E...63805582.TIF</t>
  </si>
  <si>
    <t>093-00014-E...63805583.TIF</t>
  </si>
  <si>
    <t>093-0-0-020-101...63802842.TIF</t>
  </si>
  <si>
    <t>093-0-0-021-101...63802843.TIF</t>
  </si>
  <si>
    <t>093-0-0-022-101...63805371.TIF</t>
  </si>
  <si>
    <t>093-0-0-022-102...63805372.TIF</t>
  </si>
  <si>
    <t>094-0-3-004-001...63800691.TIF</t>
  </si>
  <si>
    <t>201-003-0-00-00-084H...63801918.TIF</t>
  </si>
  <si>
    <t>094-0-3-005-001 Bl.001...63800903.TIF</t>
  </si>
  <si>
    <t>201-003-0-00-00-094H...63801919.TIF</t>
  </si>
  <si>
    <t>201-003-0-00-00-158...6380xxxx.pdf</t>
  </si>
  <si>
    <t>201-003-0-00-00-240...63801921.TIF</t>
  </si>
  <si>
    <t>201-003-0-00-00-323H...63801925.TIF</t>
  </si>
  <si>
    <t>201-003-0-00-00-324H...63801926.TIF</t>
  </si>
  <si>
    <t>202-062-0-00-00-033P...63801920.TIF</t>
  </si>
  <si>
    <t>202-077-0-00-00-092...63802835.TIF</t>
  </si>
  <si>
    <t>202-077-3-70-00-004...63802840.TIF</t>
  </si>
  <si>
    <t>203.027.0.00.00.037L...63807794.TIF</t>
  </si>
  <si>
    <t>233-090-1-36-01-012...63802094 Rev01.TIF</t>
  </si>
  <si>
    <t>233-090-1-36-01-012a...63802095 Rev02.TIF</t>
  </si>
  <si>
    <t>233-090-1-36-01-012b...63802096 Rev02.TIF</t>
  </si>
  <si>
    <t>233-090-1-36-01-012c...63804084 Rev02.TIF</t>
  </si>
  <si>
    <t>233-090-1-36-01-012d...63804746 Rev02.TIF</t>
  </si>
  <si>
    <t>233-090-1-36-01-014...63801916.TIF</t>
  </si>
  <si>
    <t>233-090-1-36-04-040...63801912.TIF</t>
  </si>
  <si>
    <t>233-100-3-70-00-003...63802841 Rev01.TIF</t>
  </si>
  <si>
    <t>233-160-1-02-05-054...63801913.TIF</t>
  </si>
  <si>
    <t>233-160-1-36-65-118...23316013665118 Rev01.pdf</t>
  </si>
  <si>
    <t>233-160-1-36-65-118.pdf</t>
  </si>
  <si>
    <t>233-270-1-36-29-016...63801827.TIF</t>
  </si>
  <si>
    <t>400-00011-E...63801182 Rev01.TIF</t>
  </si>
  <si>
    <t>400-00020-E...63801440.TIF</t>
  </si>
  <si>
    <t>400-00020-E...63801440 Rev01.TIF</t>
  </si>
  <si>
    <t>400-00021-E...63801439.TIF</t>
  </si>
  <si>
    <t>400-00021-E...63801439 Rev02.TIF</t>
  </si>
  <si>
    <t>400-00028-E...63801442.TIF</t>
  </si>
  <si>
    <t>400-00030-E...63801817.TIF</t>
  </si>
  <si>
    <t>400-0-0-031-101...63807692.TIF</t>
  </si>
  <si>
    <t>400-00034-E...63801973.TIF</t>
  </si>
  <si>
    <t>400-00034-E...63801973 Rev01.TIF</t>
  </si>
  <si>
    <t>400-00034-E...63801973 Rev02.TIF</t>
  </si>
  <si>
    <t>400-00046-E...63800188.TIF</t>
  </si>
  <si>
    <t>400-00046-E...63800188 Rev01.TIF</t>
  </si>
  <si>
    <t>400-00047-E...63800189 Rev01.TIF</t>
  </si>
  <si>
    <t>400-00047-E...63800189 Rev02.TIF</t>
  </si>
  <si>
    <t>400-00048-E...63800190.TIF</t>
  </si>
  <si>
    <t>400-00048-E...63800190 Rev01.TIF</t>
  </si>
  <si>
    <t>400-00048-E...63800190 Rev02.TIF</t>
  </si>
  <si>
    <t>400-00078-E...63801970.TIF</t>
  </si>
  <si>
    <t>400-00094-E...63802991.TIF</t>
  </si>
  <si>
    <t>400-00097-E...63802990 Rev01.TIF</t>
  </si>
  <si>
    <t>400-00099-E...63802992 Rev01.TIF</t>
  </si>
  <si>
    <t>400-00100-E...63801691.TIF</t>
  </si>
  <si>
    <t>400-00100-E...63801691 Rev01.TIF</t>
  </si>
  <si>
    <t>400-00105-E...63801733.TIF</t>
  </si>
  <si>
    <t>400-00105-E...63801733 Rev01.TIF</t>
  </si>
  <si>
    <t>400-00106-E...63801734.TIF</t>
  </si>
  <si>
    <t>400-00106-E...63801734 Rev01.TIF</t>
  </si>
  <si>
    <t>400-00106-E...63801734 Rev02.TIF</t>
  </si>
  <si>
    <t>400-00107-E...63801735 Rev01.TIF</t>
  </si>
  <si>
    <t>400-00108-E...63801968.TIF</t>
  </si>
  <si>
    <t>400-00108-E...63801968 Rev01.TIF</t>
  </si>
  <si>
    <t>400-00109-E...63801967.TIF</t>
  </si>
  <si>
    <t>400-00109-E...63801967 Rev01.TIF</t>
  </si>
  <si>
    <t>400-00112-E...63801836.TIF</t>
  </si>
  <si>
    <t>400-00112-E...63801836 Rev01.TIF</t>
  </si>
  <si>
    <t>400-00114-E...63801971.TIF</t>
  </si>
  <si>
    <t>400-00124-E...63802199.TIF</t>
  </si>
  <si>
    <t>400-00124-E...63802199 Rev01.TIF</t>
  </si>
  <si>
    <t>400-00129-E...63802422 Rev01.TIF</t>
  </si>
  <si>
    <t>400-00129-E...63802422 Rev02.TIF</t>
  </si>
  <si>
    <t>400-00130-E...63802423 Rev02.TIF</t>
  </si>
  <si>
    <t>400-00131-E...63802416 Rev01.TIF</t>
  </si>
  <si>
    <t>400-00132-E...63802424 Rev01.TIF</t>
  </si>
  <si>
    <t>400-00142-E...63802650.TIF</t>
  </si>
  <si>
    <t>400-00143-E...63802651.TIF</t>
  </si>
  <si>
    <t>400-00144-E...63802652 Rev01.TIF</t>
  </si>
  <si>
    <t>400-00145-E...63802653.TIF</t>
  </si>
  <si>
    <t>400-00146-E...63802855.TIF</t>
  </si>
  <si>
    <t>400-00151-E...63802993.TIF</t>
  </si>
  <si>
    <t>400-00152-E...63802994 Rev01.TIF</t>
  </si>
  <si>
    <t>400-00153-E...63802997.TIF</t>
  </si>
  <si>
    <t>400-00160-E...63803133.TIF</t>
  </si>
  <si>
    <t>400-00162-E...63803135.TIF</t>
  </si>
  <si>
    <t>400-00178-E...63803862.TIF</t>
  </si>
  <si>
    <t>400-00179-E...63803863.TIF</t>
  </si>
  <si>
    <t>400-00187-E...63804478.TIF</t>
  </si>
  <si>
    <t>400-00188-E...63804479.TIF</t>
  </si>
  <si>
    <t>400-00197-E...63804634.TIF</t>
  </si>
  <si>
    <t>400-00207-E...63805334.TIF</t>
  </si>
  <si>
    <t>400-00210-E...63805400.TIF</t>
  </si>
  <si>
    <t>400-00212-E...63805402.TIF</t>
  </si>
  <si>
    <t>400-00213-E...63805403.TIF</t>
  </si>
  <si>
    <t>400-00214-E...63805413.TIF</t>
  </si>
  <si>
    <t>400-00217-E...63805414.TIF</t>
  </si>
  <si>
    <t>400-00222-E...63805531.TIF</t>
  </si>
  <si>
    <t>400-00223-E...63805532.TIF</t>
  </si>
  <si>
    <t>400-00227-E...63805673.TIF</t>
  </si>
  <si>
    <t>400-00231-E...63805705.TIF</t>
  </si>
  <si>
    <t>400-00232-E...63805706.TIF</t>
  </si>
  <si>
    <t>400-00233-E...63805707.TIF</t>
  </si>
  <si>
    <t>400-00234-E...63805776.TIF</t>
  </si>
  <si>
    <t>400-00234-E...63805776 Rev01.TIF</t>
  </si>
  <si>
    <t>400-00246-E...63806450.TIF</t>
  </si>
  <si>
    <t>400-00247-E...63806443.TIF</t>
  </si>
  <si>
    <t>400-00252-E...63806627 Rev01.TIF</t>
  </si>
  <si>
    <t>400-00253-E...63806444.TIF</t>
  </si>
  <si>
    <t>400-00265-E...63807266.TIF</t>
  </si>
  <si>
    <t>400-00265-E...63807266 Rev01.TIF</t>
  </si>
  <si>
    <t>400-00271-E...63807329.TIF</t>
  </si>
  <si>
    <t>400-0-0-999-101...63800191.TIF</t>
  </si>
  <si>
    <t>400-0-0-999-101...63800191 Rev01.TIF</t>
  </si>
  <si>
    <t>401-00014-E...63801177.TIF</t>
  </si>
  <si>
    <t>401-00014-E...63801177 Rev01.TIF</t>
  </si>
  <si>
    <t>401-00015-E...63801176.TIF</t>
  </si>
  <si>
    <t>401-00016-E...63800213 Rev01.TIF</t>
  </si>
  <si>
    <t>401-00016-E...63800213 Rev02.TIF</t>
  </si>
  <si>
    <t>401-00029-E...63800407.TIF</t>
  </si>
  <si>
    <t>401-00047-E...63801180 Rev01.TIF</t>
  </si>
  <si>
    <t>401-00047-E...63801180 Rev02.TIF</t>
  </si>
  <si>
    <t>401-00048-E...63801179.TIF</t>
  </si>
  <si>
    <t>401-00048-E...63801179 Rev01.TIF</t>
  </si>
  <si>
    <t>401-00053-E...63801801.TIF</t>
  </si>
  <si>
    <t>401-00055-E...63801982.TIF</t>
  </si>
  <si>
    <t>401-00057-E...63801178.TIF</t>
  </si>
  <si>
    <t>401-00057-E...63801178 Rev01.TIF</t>
  </si>
  <si>
    <t>401-00062-E...63801830.TIF</t>
  </si>
  <si>
    <t>401-00062-E...63801830 Rev01.TIF</t>
  </si>
  <si>
    <t>401-00076-E...63802431.TIF</t>
  </si>
  <si>
    <t>401-00077-E...63802432.TIF</t>
  </si>
  <si>
    <t>401-00080-E...63802426.TIF</t>
  </si>
  <si>
    <t>401-00089-E...63802654.TIF</t>
  </si>
  <si>
    <t>401-00091-E...63803015.TIF</t>
  </si>
  <si>
    <t>401-00092-E...63803016.TIF</t>
  </si>
  <si>
    <t>401-00098-E...63803212.TIF</t>
  </si>
  <si>
    <t>401-00099-E...63803211.TIF</t>
  </si>
  <si>
    <t>401-00101-E...63803210.TIF</t>
  </si>
  <si>
    <t>401-00118-E...63803871.TIF</t>
  </si>
  <si>
    <t>401-00120-E...63803889.TIF</t>
  </si>
  <si>
    <t>401-00121-E...63803890.TIF</t>
  </si>
  <si>
    <t>401-00122-E...63803891.TIF</t>
  </si>
  <si>
    <t>401-00134-E...63804544.TIF</t>
  </si>
  <si>
    <t>401-00143-E...63805404.TIF</t>
  </si>
  <si>
    <t>401-00154-E...63805703.TIF</t>
  </si>
  <si>
    <t>401-00161-E...63806403.TIF</t>
  </si>
  <si>
    <t>401-00162-E...63806400.TIF</t>
  </si>
  <si>
    <t>401-00163-E...63806401.TIF</t>
  </si>
  <si>
    <t>401-00165-E...63806428.TIF</t>
  </si>
  <si>
    <t>401-00166-E...63806429.TIF</t>
  </si>
  <si>
    <t>401-00168-E...63807267.TIF</t>
  </si>
  <si>
    <t>401-00168-E...63807267 Rev01.TIF</t>
  </si>
  <si>
    <t>401-00171-E...63809260.TIF</t>
  </si>
  <si>
    <t>406-00023-E-A...63801462.TIF</t>
  </si>
  <si>
    <t>406-00023-E-A...63801462 Rev01.TIF</t>
  </si>
  <si>
    <t>406-00024-E-A...63804570.TIF</t>
  </si>
  <si>
    <t>406-00023-E-A...63801462 Rev02.TIF</t>
  </si>
  <si>
    <t>406-00024-E-A...63804570 Rev01.TIF</t>
  </si>
  <si>
    <t>406-00025-E-A...63801464.TIF</t>
  </si>
  <si>
    <t>406-0-0-026-101.pdf</t>
  </si>
  <si>
    <t>406-00026-E-A...63801465.TIF</t>
  </si>
  <si>
    <t>406-0-0-027-101.pdf</t>
  </si>
  <si>
    <t>406-00030-E...63801459.TIF</t>
  </si>
  <si>
    <t>406-00031-E...63800215.TIF</t>
  </si>
  <si>
    <t>406-00031-E...63800215 Rev01.TIF</t>
  </si>
  <si>
    <t>406-00033-E...63800216.TIF</t>
  </si>
  <si>
    <t>406-00033-E...63800216 Rev01.TIF</t>
  </si>
  <si>
    <t>406-00034-E...63800217.TIF</t>
  </si>
  <si>
    <t>406-00041-E...63802275.TIF</t>
  </si>
  <si>
    <t>406-00041-E...63802275 Rev01.TIF</t>
  </si>
  <si>
    <t>092-00158-E</t>
  </si>
  <si>
    <t>Mounting bracket Bl 8x230x340</t>
  </si>
  <si>
    <t>092-00157-E</t>
  </si>
  <si>
    <t>084-0-0-003-102</t>
  </si>
  <si>
    <t xml:space="preserve">Holder side guide </t>
  </si>
  <si>
    <t>406-00042-E...63802274.TIF</t>
  </si>
  <si>
    <t>406-00042-E...63802274 Rev01.TIF</t>
  </si>
  <si>
    <t>406-00043-E...63802273.TIF</t>
  </si>
  <si>
    <t>406-00043-E...63802273 Rev01.TIF</t>
  </si>
  <si>
    <t>406-00053-E...63803028.TIF</t>
  </si>
  <si>
    <t>406-00056-E...63801738.TIF</t>
  </si>
  <si>
    <t>406-00056-E...63801738 Rev01.TIF</t>
  </si>
  <si>
    <t>406-00060-E...63802546.TIF</t>
  </si>
  <si>
    <t>406-00062-E...63802691.TIF</t>
  </si>
  <si>
    <t>406-00068-E...63803828.TIF</t>
  </si>
  <si>
    <t>406-00068-E...63803828 Rev01.TIF</t>
  </si>
  <si>
    <t>406-00082-E...63805420.TIF</t>
  </si>
  <si>
    <t>406-00086-E...63805713.TIF</t>
  </si>
  <si>
    <t>406-00095-E...63806631.TIF</t>
  </si>
  <si>
    <t>406-00098-E...63807274.TIF</t>
  </si>
  <si>
    <t>406-00105-E...63808084.TIF</t>
  </si>
  <si>
    <t>409-00009-E...63801467.TIF</t>
  </si>
  <si>
    <t>409-00009-E...63801467 Rev02.TIF</t>
  </si>
  <si>
    <t>409-00009-E...63801467 Rev03.TIF</t>
  </si>
  <si>
    <t>409-00012-E...63800234.TIF</t>
  </si>
  <si>
    <t>409-00024-E...63804209.TIF</t>
  </si>
  <si>
    <t>412-00013-E...63800239.TIF</t>
  </si>
  <si>
    <t>412-00014-E...63800237.TIF</t>
  </si>
  <si>
    <t>412-00015-E...63800238.TIF</t>
  </si>
  <si>
    <t>412-00022-E...63802243.TIF</t>
  </si>
  <si>
    <t>412-00028-E...63802518.TIF</t>
  </si>
  <si>
    <t>412-00036-E...63803040.TIF</t>
  </si>
  <si>
    <t>412-00036-E...63803040 Rev01.TIF</t>
  </si>
  <si>
    <t>412-00036-E...63803040 Rev02.TIF</t>
  </si>
  <si>
    <t>412-00036-E...63803040 Rev03.TIF</t>
  </si>
  <si>
    <t>415-00013-E...63800240 Rev01.TIF</t>
  </si>
  <si>
    <t>415-00037-E...63803154.TIF</t>
  </si>
  <si>
    <t>415-00059-E...63804981.TIF</t>
  </si>
  <si>
    <t>415-00059-E...63804981 Rev01.TIF</t>
  </si>
  <si>
    <t>415-00062-E...63805264.TIF</t>
  </si>
  <si>
    <t>415-00063-E...63805266.TIF</t>
  </si>
  <si>
    <t>415-00066-E...63805624.TIF</t>
  </si>
  <si>
    <t>415-00077-E...63806219.TIF</t>
  </si>
  <si>
    <t>415-00102-E...63807894.TIF</t>
  </si>
  <si>
    <t>415-00102-E...63807894 Rev01.TIF</t>
  </si>
  <si>
    <t>418-00003-E...63801196 Rev01.TIF</t>
  </si>
  <si>
    <t>418-00003-E...63801196 Rev02.TIF</t>
  </si>
  <si>
    <t>418-00003-E...63801196 Rev03.TIF</t>
  </si>
  <si>
    <t>421-00001-E...63800249.TIF</t>
  </si>
  <si>
    <t>421-0-0-004-001.1 Bl.002...63806482.TIF</t>
  </si>
  <si>
    <t>421-00009-E...63801197.TIF</t>
  </si>
  <si>
    <t>421-00009-E...63801197 Rev01.TIF</t>
  </si>
  <si>
    <t>424-00009-E...63802262.TIF</t>
  </si>
  <si>
    <t>424-00010-E...63802261.TIF</t>
  </si>
  <si>
    <t>424-00010-E...63802261 Rev01.TIF</t>
  </si>
  <si>
    <t>424-00012-E...63800261.TIF</t>
  </si>
  <si>
    <t>424-00014-E.pdf</t>
  </si>
  <si>
    <t>424-00014-E-A...63801778.TIF</t>
  </si>
  <si>
    <t>424-00014-E-A...63801778 Rev01.TIF</t>
  </si>
  <si>
    <t>424-00022-E...63800750.TIF</t>
  </si>
  <si>
    <t>424-00022-E...63800750 Rev01.TIF</t>
  </si>
  <si>
    <t>424-00024-E...63800752.TIF</t>
  </si>
  <si>
    <t>424-00025-E...63800753.TIF</t>
  </si>
  <si>
    <t>424-00025-E...63800753 Rev01.TIF</t>
  </si>
  <si>
    <t>424-00033-E...63800264.TIF</t>
  </si>
  <si>
    <t>424-00033-E...63800264 Rev01.TIF</t>
  </si>
  <si>
    <t>424-00035-E...63801487.TIF</t>
  </si>
  <si>
    <t>424-00035-E...63801487 Rev01.TIF</t>
  </si>
  <si>
    <t>424-00036-E...63801488.TIF</t>
  </si>
  <si>
    <t>424-00037-E...63800258.TIF</t>
  </si>
  <si>
    <t>424-00037-E...63800258 Rev01.TIF</t>
  </si>
  <si>
    <t>424-00038-E...63800259.TIF</t>
  </si>
  <si>
    <t>424-00038-E...63800259 Rev01.TIF</t>
  </si>
  <si>
    <t>424-00049-E...63802236.TIF</t>
  </si>
  <si>
    <t>424-00049-E...63802236 Rev01.TIF</t>
  </si>
  <si>
    <t>400-00151-E Rev01</t>
  </si>
  <si>
    <t>424-00055-E...63803009.TIF</t>
  </si>
  <si>
    <t>424-00056-E...63803008.TIF</t>
  </si>
  <si>
    <t>424-00060-E...63802450.TIF</t>
  </si>
  <si>
    <t>424-00061-E...63802451.TIF</t>
  </si>
  <si>
    <t>424-00064-E...63802527.TIF</t>
  </si>
  <si>
    <t>424-00073-E...63803829.TIF</t>
  </si>
  <si>
    <t>424-00074-E...63803830.TIF</t>
  </si>
  <si>
    <t>424-00076-E...63805443.TIF</t>
  </si>
  <si>
    <t>424-00081-E...63805722.TIF</t>
  </si>
  <si>
    <t>424-00086-E...63806351.TIF</t>
  </si>
  <si>
    <t>424-00090-E...63806352.TIF</t>
  </si>
  <si>
    <t>424-00092-E...63806671.TIF</t>
  </si>
  <si>
    <t>424-00098-E...63807277.TIF</t>
  </si>
  <si>
    <t>424-00100-E...63807869.TIF</t>
  </si>
  <si>
    <t>424-0-5-002-101.pdf</t>
  </si>
  <si>
    <t>424-0-5-012-101.dwg</t>
  </si>
  <si>
    <t>428-00005-E...63800270.TIF</t>
  </si>
  <si>
    <t>428-00005-E...63800270 Rev01.TIF</t>
  </si>
  <si>
    <t>428-00007-E.pdf</t>
  </si>
  <si>
    <t>428-00008-E.pdf</t>
  </si>
  <si>
    <t>428-00009-E...63800762.TIF</t>
  </si>
  <si>
    <t>428-00012-E...63800276.TIF</t>
  </si>
  <si>
    <t>428-00012-E...63800276 Rev01.TIF</t>
  </si>
  <si>
    <t>428-00012-E...63800276 Rev02.TIF</t>
  </si>
  <si>
    <t>428-00021-E...63802210.TIF</t>
  </si>
  <si>
    <t>428-00021-E...63802210 Rev01.TIF</t>
  </si>
  <si>
    <t>428-00022-E...63802209.TIF</t>
  </si>
  <si>
    <t>428-00023-E.pdf</t>
  </si>
  <si>
    <t>428-00023-E...63800279 Rev01.TIF</t>
  </si>
  <si>
    <t>428-00023-E...63800279 Rev02.TIF</t>
  </si>
  <si>
    <t>428-00023-E...63800279 Rev03.TIF</t>
  </si>
  <si>
    <t>428-00023-E...63800279 Rev04.TIF</t>
  </si>
  <si>
    <t>428-00036-E...63802526.TIF</t>
  </si>
  <si>
    <t>428-00039-E...63802708.TIF</t>
  </si>
  <si>
    <t>428-00040-E...63803053 Rev03.TIF</t>
  </si>
  <si>
    <t>428-00040-E...63803053 Rev04.TIF</t>
  </si>
  <si>
    <t>428-00050-E...63805503.TIF</t>
  </si>
  <si>
    <t>428-00051-E...63805502.TIF</t>
  </si>
  <si>
    <t>428-00057-E...63805725.TIF</t>
  </si>
  <si>
    <t>428-00061-E...63805782.TIF</t>
  </si>
  <si>
    <t>428-00061-E...63805782 Rev01.TIF</t>
  </si>
  <si>
    <t>428-00063-E...63806345.TIF</t>
  </si>
  <si>
    <t>428-00067-E...63806686.TIF</t>
  </si>
  <si>
    <t>428-00071-E...63807279.TIF</t>
  </si>
  <si>
    <t>428-00073-E...63807872.TIF</t>
  </si>
  <si>
    <t>428-00075-E...63808039.TIF</t>
  </si>
  <si>
    <t>428-00075-E...63808039 Rev01.TIF</t>
  </si>
  <si>
    <t>428-00077-E...63809241.TIF</t>
  </si>
  <si>
    <t>428-S-0-044-101a.pdf</t>
  </si>
  <si>
    <t>430-00002-E...63801693.TIF</t>
  </si>
  <si>
    <t>430-00002-E...63801693 Rev01.TIF</t>
  </si>
  <si>
    <t>430-00003-E.pdf</t>
  </si>
  <si>
    <t>430-00003-E...63801694 Rev01.TIF</t>
  </si>
  <si>
    <t>430-00006-E...63801837.TIF</t>
  </si>
  <si>
    <t>430-00006-E...63801837 Rev01.TIF</t>
  </si>
  <si>
    <t>430-00006-E...63801837 Rev02.TIF</t>
  </si>
  <si>
    <t>430-00006-E...63801837 Rev03.TIF</t>
  </si>
  <si>
    <t>430-00012-E...63803150.TIF</t>
  </si>
  <si>
    <t>430-00015-E...63803161.TIF</t>
  </si>
  <si>
    <t>430-00021-E...63804499.TIF</t>
  </si>
  <si>
    <t>430-00024-E...63804504.TIF</t>
  </si>
  <si>
    <t>430-00024-E...63804504 Rev01.TIF</t>
  </si>
  <si>
    <t>430-00027-E...63805180.TIF</t>
  </si>
  <si>
    <t>430-00028-E...63805367.TIF</t>
  </si>
  <si>
    <t>430-00028-E...63805367 Rev01.TIF</t>
  </si>
  <si>
    <t>430-00034-E...63806363.TIF</t>
  </si>
  <si>
    <t>430-00036-E...63806365.TIF</t>
  </si>
  <si>
    <t>430-0-3-004-118...63804062 Rev04.TIF</t>
  </si>
  <si>
    <t>430-0-3-004-121...63805406 Rev04.TIF</t>
  </si>
  <si>
    <t>430-0-3-004-122...63805785 Rev04.TIF</t>
  </si>
  <si>
    <t>430-0-3-004-123...63805921 Rev04.TIF</t>
  </si>
  <si>
    <t>430-0-3-004-124...63806254 Rev04.TIF</t>
  </si>
  <si>
    <t>430-0-3-004-125...63806912 Rev04.TIF</t>
  </si>
  <si>
    <t>430-0-3-004-126...63806926 Rev04.TIF</t>
  </si>
  <si>
    <t>430-0-3-004-128...63807179.TIF</t>
  </si>
  <si>
    <t>430-0-3-004-129...63807264 Rev04.TIF</t>
  </si>
  <si>
    <t>436-00002-E...63803164.TIF</t>
  </si>
  <si>
    <t>436-00005-E...63800288.TIF</t>
  </si>
  <si>
    <t>436-00005-E...63800288 Rev01.TIF</t>
  </si>
  <si>
    <t>436-00008-E...63800434.TIF</t>
  </si>
  <si>
    <t>436-00014-E...63801696.TIF</t>
  </si>
  <si>
    <t>436-00031-E...63804518.TIF</t>
  </si>
  <si>
    <t>436-00035-E...63805512.TIF</t>
  </si>
  <si>
    <t>436-00038-E...63805659.TIF</t>
  </si>
  <si>
    <t>436-00038-E...63805659 Rev01.TIF</t>
  </si>
  <si>
    <t>436-00039-E...63806638.TIF</t>
  </si>
  <si>
    <t>436-00039-E...63806638 Rev01.TIF</t>
  </si>
  <si>
    <t>436-00042-E...63807340.TIF</t>
  </si>
  <si>
    <t>438-00002-E...63800773 Rev01.TIF</t>
  </si>
  <si>
    <t>438-00002-E...63800773 Rev02.TIF</t>
  </si>
  <si>
    <t>438-00003-E...63800774.TIF</t>
  </si>
  <si>
    <t>438-00003-E...63800774 Rev01.TIF</t>
  </si>
  <si>
    <t>438-00009-E...63800778.TIF</t>
  </si>
  <si>
    <t>438-00009-E...63800778 Rev01.TIF</t>
  </si>
  <si>
    <t>438-00010-E...63801741.TIF</t>
  </si>
  <si>
    <t>438-00010-E...63801741 Rev01.TIF</t>
  </si>
  <si>
    <t>438-00014-E...63803167.TIF</t>
  </si>
  <si>
    <t>438-00014-E...63803167 Rev01.TIF</t>
  </si>
  <si>
    <t>438-00014-E...63803167 Rev02.TIF</t>
  </si>
  <si>
    <t>438-00017-E...63803170.TIF</t>
  </si>
  <si>
    <t>438-00024-E...63803030.TIF</t>
  </si>
  <si>
    <t>438-00027-E...63801739 Rev02.TIF</t>
  </si>
  <si>
    <t>438-00027-E...63801739 Rev04.TIF</t>
  </si>
  <si>
    <t>438-00032-E...63802530.TIF</t>
  </si>
  <si>
    <t>438-00032-E...63802530 Rev01.TIF</t>
  </si>
  <si>
    <t>438-00042-E...63804522.TIF</t>
  </si>
  <si>
    <t>438-00042-E...63804522 Rev01.TIF</t>
  </si>
  <si>
    <t>438-00045-E...63806378.TIF</t>
  </si>
  <si>
    <t>438-00046-E...63806377.TIF</t>
  </si>
  <si>
    <t>438-00053-E...63806379.TIF</t>
  </si>
  <si>
    <t>438-00055-E...63807878.TIF</t>
  </si>
  <si>
    <t>439-00001-E...63800783 Rev01.TIF</t>
  </si>
  <si>
    <t>439-00001-E...63800783 Rev02.TIF</t>
  </si>
  <si>
    <t>439-00021-E.pdf</t>
  </si>
  <si>
    <t>439-00037-E...63803033.TIF</t>
  </si>
  <si>
    <t>439-00045-E...63802520.TIF</t>
  </si>
  <si>
    <t>439-00047-E...63802720.TIF</t>
  </si>
  <si>
    <t>439-00062-E...63806395.TIF</t>
  </si>
  <si>
    <t>439-00066-E...63806389.TIF</t>
  </si>
  <si>
    <t>439-00068-E...63806390.TIF</t>
  </si>
  <si>
    <t>439-00069-E...63806388.TIF</t>
  </si>
  <si>
    <t>439-00070-E...63806387.TIF</t>
  </si>
  <si>
    <t>439-00071-E...63806396.TIF</t>
  </si>
  <si>
    <t>439-00077-E...63807877.TIF</t>
  </si>
  <si>
    <t>439-00079-E...63808024.TIF</t>
  </si>
  <si>
    <t>439-00079-E...63808024 Rev01.TIF</t>
  </si>
  <si>
    <t>448-00047-E...63802368.TIF</t>
  </si>
  <si>
    <t>448-00047-E...63802368 Rev01.TIF</t>
  </si>
  <si>
    <t>448-00055-E...63803126.TIF</t>
  </si>
  <si>
    <t>448-00056-E...63803127.TIF</t>
  </si>
  <si>
    <t>448-00065-E...63803551.pdf</t>
  </si>
  <si>
    <t>448-00065-E...63803551 Rev01.TIF</t>
  </si>
  <si>
    <t>454-00010-E...63800301.TIF</t>
  </si>
  <si>
    <t>454-00010-E...63800301 Rev01.TIF</t>
  </si>
  <si>
    <t>454-00017-E...63803111.TIF</t>
  </si>
  <si>
    <t>454-00025-E...63802459.TIF</t>
  </si>
  <si>
    <t>454-00029-E...63802570.TIF</t>
  </si>
  <si>
    <t>454-00038-E...63803216.TIF</t>
  </si>
  <si>
    <t>454-00038-E...63803216 Rev01.TIF</t>
  </si>
  <si>
    <t>454-00045-E...63805455.TIF</t>
  </si>
  <si>
    <t>454-00053-E...63806409.TIF</t>
  </si>
  <si>
    <t>454-00059-E...63807165.TIF</t>
  </si>
  <si>
    <t>454-00063-E...63807285.TIF</t>
  </si>
  <si>
    <t>454-00068-E...63807904.TIF</t>
  </si>
  <si>
    <t>457-00022-E...63803585.TIF</t>
  </si>
  <si>
    <t>457-00056-E...63805511.TIF</t>
  </si>
  <si>
    <t>457-00061-E...63806662 Rev01.TIF</t>
  </si>
  <si>
    <t>460-00003-E...63801193.TIF</t>
  </si>
  <si>
    <t>460-00005-E...63801192.TIF</t>
  </si>
  <si>
    <t>460-00005-E...63801192 Rev01.TIF</t>
  </si>
  <si>
    <t>460-00014-E...63800313.TIF</t>
  </si>
  <si>
    <t>460-00015-E...63800314.TIF</t>
  </si>
  <si>
    <t>460-00015-E...63800314 Rev01.TIF</t>
  </si>
  <si>
    <t>460-00028-E...63803332.TIF</t>
  </si>
  <si>
    <t>480-00018-E...63801759.TIF</t>
  </si>
  <si>
    <t>480-00018-E...63801759 Rev01.TIF</t>
  </si>
  <si>
    <t>480-00019-E...63801756.TIF</t>
  </si>
  <si>
    <t>480-00019-E...63801756 Rev01.TIF</t>
  </si>
  <si>
    <t>480-00020-E...63804513.TIF</t>
  </si>
  <si>
    <t>480-00020-E...63804513 Rev01.TIF</t>
  </si>
  <si>
    <t>480-00021-E...63804514.TIF</t>
  </si>
  <si>
    <t>480-00021-E...63804514 Rev01.TIF</t>
  </si>
  <si>
    <t>480-00022-E...63804515.TIF</t>
  </si>
  <si>
    <t>480-00022-E...63804515 Rev01.TIF</t>
  </si>
  <si>
    <t>490-00003-E...63803819.TIF</t>
  </si>
  <si>
    <t>490-00003-E...63805864 Rev01.TIF</t>
  </si>
  <si>
    <t>490-00004-E...63803820.TIF</t>
  </si>
  <si>
    <t>490-00005-E...63803823.TIF</t>
  </si>
  <si>
    <t>490-00006-E...63803821.TIF</t>
  </si>
  <si>
    <t>490-00007-E...63803824.TIF</t>
  </si>
  <si>
    <t>490-00011-E...63805529.TIF</t>
  </si>
  <si>
    <t>490-00014-E...63805719.TIF</t>
  </si>
  <si>
    <t>490-00022-E...63806190.TIF</t>
  </si>
  <si>
    <t>490-00023-E...63806189.TIF</t>
  </si>
  <si>
    <t>490-00026-E...63806368.TIF</t>
  </si>
  <si>
    <t>490-00027-E...63806369.TIF</t>
  </si>
  <si>
    <t>490-00028-E...63806371.TIF</t>
  </si>
  <si>
    <t>490-00029-E...63806370.TIF</t>
  </si>
  <si>
    <t>499-00002-E...63800316.TIF</t>
  </si>
  <si>
    <t>499-00002-E...63800316 Rev01.TIF</t>
  </si>
  <si>
    <t>499-00003-E...63800318.TIF</t>
  </si>
  <si>
    <t>499-00003-E...63800318 Rev01.TIF</t>
  </si>
  <si>
    <t>499-00007-E...63800321.TIF</t>
  </si>
  <si>
    <t>499-00007-E...63800321 Rev01.TIF</t>
  </si>
  <si>
    <t>499-00008-E...63800322.TIF</t>
  </si>
  <si>
    <t>499-00008-E...63800322 Rev01.TIF</t>
  </si>
  <si>
    <t>499-00009-E...63800323.TIF</t>
  </si>
  <si>
    <t>499-00009-E...63800323 Rev01.TIF</t>
  </si>
  <si>
    <t>499-00010-E...63800526.TIF</t>
  </si>
  <si>
    <t>499-00011-E...63800324.TIF</t>
  </si>
  <si>
    <t>499-00011-E...63800324 Rev01.TIF</t>
  </si>
  <si>
    <t>499-00012-E...63800325.TIF</t>
  </si>
  <si>
    <t>499-00012-E...63800325 Rev01.TIF</t>
  </si>
  <si>
    <t>499-00013-E...63800326.TIF</t>
  </si>
  <si>
    <t>499-00013-E...63800326 Rev01.TIF</t>
  </si>
  <si>
    <t>499-00014-E...63800327.TIF</t>
  </si>
  <si>
    <t>499-00014-E...63800327 Rev01.TIF</t>
  </si>
  <si>
    <t>499-00015-E...63800328.TIF</t>
  </si>
  <si>
    <t>499-00015-E...63800328 Rev01.TIF</t>
  </si>
  <si>
    <t>499-00016-E...63800329.TIF</t>
  </si>
  <si>
    <t>499-00016-E...63800329 Rev01.TIF</t>
  </si>
  <si>
    <t>499-00017-E.pdf</t>
  </si>
  <si>
    <t>499-00017-E...63800331 Rev01.TIF</t>
  </si>
  <si>
    <t>499-00018-E...63800334.TIF</t>
  </si>
  <si>
    <t>499-00018-E...63800334 Rev01.TIF</t>
  </si>
  <si>
    <t>499-00019-E...63800335.TIF</t>
  </si>
  <si>
    <t>499-00019-E...63800335 Rev01.TIF</t>
  </si>
  <si>
    <t>499-00020-E...63800333.TIF</t>
  </si>
  <si>
    <t>499-00020-E...63800333 Rev01.TIF</t>
  </si>
  <si>
    <t>499-00021-E...63800332.TIF</t>
  </si>
  <si>
    <t>499-00021-E...63800332 Rev01.TIF</t>
  </si>
  <si>
    <t>499-00023-E...63802420.TIF</t>
  </si>
  <si>
    <t>499-00023-E...63802420 Rev01.TIF</t>
  </si>
  <si>
    <t>499-00024-E...63800338.TIF</t>
  </si>
  <si>
    <t>499-00024-E...63800338 Rev01.TIF</t>
  </si>
  <si>
    <t>499-00025-E...63802296.TIF</t>
  </si>
  <si>
    <t>499-00025-E...63802296 Rev01.TIF</t>
  </si>
  <si>
    <t>499-00027-E...63800340.TIF</t>
  </si>
  <si>
    <t>499-00030-E...63800330.TIF</t>
  </si>
  <si>
    <t>499-00030-E...63800330 Rev01.TIF</t>
  </si>
  <si>
    <t>499-00032-E...63803222.TIF</t>
  </si>
  <si>
    <t>499-00032-E...63803222 Rev01.TIF</t>
  </si>
  <si>
    <t>499-00032-E...63803222 Rev02.TIF</t>
  </si>
  <si>
    <t>499-00035-E...63803221.TIF</t>
  </si>
  <si>
    <t>499-00035-E...63803221 Rev01.TIF</t>
  </si>
  <si>
    <t>499-00036-E...63803223.TIF</t>
  </si>
  <si>
    <t>499-00036-E...63803223 Rev01.TIF</t>
  </si>
  <si>
    <t>499-00037-E...63801554.TIF</t>
  </si>
  <si>
    <t>499-00037-E...63801554 Rev01.TIF</t>
  </si>
  <si>
    <t>499-00039-E...63800341.TIF</t>
  </si>
  <si>
    <t>499-00039-E...63800341 Rev01.TIF</t>
  </si>
  <si>
    <t>499-00040-E...63803219.TIF</t>
  </si>
  <si>
    <t>499-00040-E...63803219 Rev01.TIF</t>
  </si>
  <si>
    <t>499-00042-E...63803220.TIF</t>
  </si>
  <si>
    <t>499-00043-E...63801552.TIF</t>
  </si>
  <si>
    <t>499-00053-E...63807311.TIF</t>
  </si>
  <si>
    <t>499-00059-E...63800337.TIF</t>
  </si>
  <si>
    <t>499-00061-E...63800525.TIF</t>
  </si>
  <si>
    <t>499-00061-E...63800525 Rev01.TIF</t>
  </si>
  <si>
    <t>499-00061-E...63800525 Rev02.TIF</t>
  </si>
  <si>
    <t>499-00061-E...63800525 Rev03.TIF</t>
  </si>
  <si>
    <t>499-00062-E...63800319.TIF</t>
  </si>
  <si>
    <t>499-00063-E...63800320.TIF</t>
  </si>
  <si>
    <t>499-00063-E...63800320 Rev01.TIF</t>
  </si>
  <si>
    <t>499-00070-E...63803083.TIF</t>
  </si>
  <si>
    <t>499-00071-E...63803084.TIF</t>
  </si>
  <si>
    <t>499-00072-E...63803085.TIF</t>
  </si>
  <si>
    <t>499-00073-E...63803086.TIF</t>
  </si>
  <si>
    <t>499-00074-E...63802512.TIF</t>
  </si>
  <si>
    <t>499-00109-E...63802167 Rev01.TIF</t>
  </si>
  <si>
    <t>499-00110-E...63802168.TIF</t>
  </si>
  <si>
    <t>499-00111-E...63802169.TIF</t>
  </si>
  <si>
    <t>499-00112-E...63802170.TIF</t>
  </si>
  <si>
    <t>499-00126-E...63802417.TIF</t>
  </si>
  <si>
    <t>499-00127-E...63802418.TIF</t>
  </si>
  <si>
    <t>499-00128-E...63802419.TIF</t>
  </si>
  <si>
    <t>499-00128-E...63802419 Rev01.TIF</t>
  </si>
  <si>
    <t>499-00129-E...63802421.TIF</t>
  </si>
  <si>
    <t>499-00130-E...63802414.TIF</t>
  </si>
  <si>
    <t>499-00131-E...63802415.TIF</t>
  </si>
  <si>
    <t>499-00131-E...63802415 Rev01.TIF</t>
  </si>
  <si>
    <t>499-00133-E...63802516.TIF</t>
  </si>
  <si>
    <t>499-00134-E...63802514.TIF</t>
  </si>
  <si>
    <t>499-00135-E...63802513.TIF</t>
  </si>
  <si>
    <t>499-00135-E...63802513 Rev01.TIF</t>
  </si>
  <si>
    <t>499-00137-E...63802736.TIF</t>
  </si>
  <si>
    <t>499-00138-E...63802737.TIF</t>
  </si>
  <si>
    <t>499-00139-E...63802738.TIF</t>
  </si>
  <si>
    <t>499-00140-E...63802739.TIF</t>
  </si>
  <si>
    <t>499-00141-E...63802984.TIF</t>
  </si>
  <si>
    <t>499-00142-E...63802985.TIF</t>
  </si>
  <si>
    <t>499-00144-E...63803025.TIF</t>
  </si>
  <si>
    <t>499-00145-E...63803027.TIF</t>
  </si>
  <si>
    <t>499-00147-E...63803089.TIF</t>
  </si>
  <si>
    <t>499-00149-E...63803283.TIF</t>
  </si>
  <si>
    <t>499-00152-E...63803661.TIF</t>
  </si>
  <si>
    <t>499-00154-E...63803497.TIF</t>
  </si>
  <si>
    <t>499-00156-E...63803499.TIF</t>
  </si>
  <si>
    <t>499-00180-E...63804375 Rev01.TIF</t>
  </si>
  <si>
    <t>499-00181-E...63804374.TIF</t>
  </si>
  <si>
    <t>499-00184-E...63804429.TIF</t>
  </si>
  <si>
    <t>499-00188-E...63804410.TIF</t>
  </si>
  <si>
    <t>499-00191-E...63804432.TIF</t>
  </si>
  <si>
    <t>499-00193-E...63804439.TIF</t>
  </si>
  <si>
    <t>499-00197-E...63804430.TIF</t>
  </si>
  <si>
    <t>499-00198-E...63804431.TIF</t>
  </si>
  <si>
    <t>499-00201-E...63804440.TIF</t>
  </si>
  <si>
    <t>499-00203-E...63804587.TIF</t>
  </si>
  <si>
    <t>499-00204-E...63804588.TIF</t>
  </si>
  <si>
    <t>499-00205-E...63804589.TIF</t>
  </si>
  <si>
    <t>499-00206-E...63804590.TIF</t>
  </si>
  <si>
    <t>499-00207-E...63804798.TIF</t>
  </si>
  <si>
    <t>499-00211-E...63804805.TIF</t>
  </si>
  <si>
    <t>499-00213-E...63804806.TIF</t>
  </si>
  <si>
    <t>499-00214-E...63804802.TIF</t>
  </si>
  <si>
    <t>499-00215-E...63804804.TIF</t>
  </si>
  <si>
    <t>499-00225-E...63805463.TIF</t>
  </si>
  <si>
    <t>499-00226-E...63805464.TIF</t>
  </si>
  <si>
    <t>499-00227-E...63805465.TIF</t>
  </si>
  <si>
    <t>499-00228-E...63805466.TIF</t>
  </si>
  <si>
    <t>499-00229-E...63805656.TIF</t>
  </si>
  <si>
    <t>499-00233-E...63806434.TIF</t>
  </si>
  <si>
    <t>499-00234-E...63806442.TIF</t>
  </si>
  <si>
    <t>499-00235-E...63806438.TIF</t>
  </si>
  <si>
    <t>499-00236-E...63806430.TIF</t>
  </si>
  <si>
    <t>499-00237-E...63806431.TIF</t>
  </si>
  <si>
    <t>499-00238-E...63806435.TIF</t>
  </si>
  <si>
    <t>499-00240-E...63806432.TIF</t>
  </si>
  <si>
    <t>499-00241-E...63806433.TIF</t>
  </si>
  <si>
    <t>499-00242-E...63806437.TIF</t>
  </si>
  <si>
    <t>499-00244-E...63806699.TIF</t>
  </si>
  <si>
    <t>499-00245-E...63806700.TIF</t>
  </si>
  <si>
    <t>499-00246-E...63806701.TIF</t>
  </si>
  <si>
    <t>499-00247-E...63806702.TIF</t>
  </si>
  <si>
    <t>499-00249-E...63807174.TIF</t>
  </si>
  <si>
    <t>499-00250-E...63807175.TIF</t>
  </si>
  <si>
    <t>499-00251-E...63807176.TIF</t>
  </si>
  <si>
    <t>499-00252-E...63807177.TIF</t>
  </si>
  <si>
    <t>499-00253-E...63807314.TIF</t>
  </si>
  <si>
    <t>499-00254-E...63807324.TIF</t>
  </si>
  <si>
    <t>499-00256-E...63807325.TIF</t>
  </si>
  <si>
    <t>499-00257-E...63807315.TIF</t>
  </si>
  <si>
    <t>499-00262-E...63807930.TIF</t>
  </si>
  <si>
    <t>499-00263-E...63807931.TIF</t>
  </si>
  <si>
    <t>499-00265-E...63807975.TIF</t>
  </si>
  <si>
    <t>499-00266-E...63807976.TIF</t>
  </si>
  <si>
    <t>499-00267-E...63807977.TIF</t>
  </si>
  <si>
    <t>499-00276-E...63809246.TIF</t>
  </si>
  <si>
    <t>63806230 Bl.001.TIF</t>
  </si>
  <si>
    <t>63806230 Bl.002.TIF</t>
  </si>
  <si>
    <t>63806258 Bl.001.TIF</t>
  </si>
  <si>
    <t>63806258 Bl.002.TIF</t>
  </si>
  <si>
    <t>63806553 Rev01.TIF</t>
  </si>
  <si>
    <t>63806554 Rev01.TIF</t>
  </si>
  <si>
    <t>63806554 Rev02.TIF</t>
  </si>
  <si>
    <t>63806555 Rev01.TIF</t>
  </si>
  <si>
    <t>63806555 Rev02.TIF</t>
  </si>
  <si>
    <t>63806556 Rev01.TIF</t>
  </si>
  <si>
    <t>63806558 Rev02.TIF</t>
  </si>
  <si>
    <t>63806559 Rev01.TIF</t>
  </si>
  <si>
    <t>63806560 Rev01.TIF</t>
  </si>
  <si>
    <t>63806560 Rev02.TIF</t>
  </si>
  <si>
    <t>63806579 Rev01.TIF</t>
  </si>
  <si>
    <t>63806663 Rev02.dxf</t>
  </si>
  <si>
    <t>63806675 Rev02.dxf</t>
  </si>
  <si>
    <t>63806677 Rev01.TIF</t>
  </si>
  <si>
    <t>63806685 Rev01.TIF</t>
  </si>
  <si>
    <t>63806688 Rev01.TIF</t>
  </si>
  <si>
    <t>63806704 Rev01.TIF</t>
  </si>
  <si>
    <t>63806704 Rev02.TIF</t>
  </si>
  <si>
    <t>63806710 Rev01.TIF</t>
  </si>
  <si>
    <t>63806710 Rev02.TIF</t>
  </si>
  <si>
    <t>63806720 Rev01.TIF</t>
  </si>
  <si>
    <t>63806822 Rev01.TIF</t>
  </si>
  <si>
    <t>63806859 Rev01.TIF</t>
  </si>
  <si>
    <t>63806911 Rev01.TIF</t>
  </si>
  <si>
    <t>63806972 Rev01.TIF</t>
  </si>
  <si>
    <t>63807676 Rev01.TIF</t>
  </si>
  <si>
    <t>63807676 Rev02.TIF</t>
  </si>
  <si>
    <t>63807687 Rev01.TIF</t>
  </si>
  <si>
    <t>63807687 Rev02.TIF</t>
  </si>
  <si>
    <t>853-00026-E...63802467.TIF</t>
  </si>
  <si>
    <t>853-00143-E...63805749.TIF</t>
  </si>
  <si>
    <t>899-00018-E...63803290.TIF</t>
  </si>
  <si>
    <t>899-00019-E...63803289.TIF</t>
  </si>
  <si>
    <t>899-00023-E...63803288.TIF</t>
  </si>
  <si>
    <t>899-00042-E...63806594.TIF</t>
  </si>
  <si>
    <t>899-00043-E...63806592.TIF</t>
  </si>
  <si>
    <t>899-00044-E...63806593.TIF</t>
  </si>
  <si>
    <t>899-00054-E...63807688.TIF</t>
  </si>
  <si>
    <t>902-0-1-002-101...63804199.TIF</t>
  </si>
  <si>
    <t>902-1-1-001-101...63804198.TIF</t>
  </si>
  <si>
    <t>905-00006-E...63804360.pdf</t>
  </si>
  <si>
    <t>905-00017-E...63804123 Rev01.TIF</t>
  </si>
  <si>
    <t>905-00021-E...63804080.TIF</t>
  </si>
  <si>
    <t>905-00031-E...63804139.TIF</t>
  </si>
  <si>
    <t>905-00032-E...63804140.TIF</t>
  </si>
  <si>
    <t>905-00033-E...63804143.TIF</t>
  </si>
  <si>
    <t>905-00034-E...63804125.TIF</t>
  </si>
  <si>
    <t>905-00034-E...63804125 Rev01.TIF</t>
  </si>
  <si>
    <t>905-00035-E...63804132.TIF</t>
  </si>
  <si>
    <t>905-00036-E...63804127.TIF</t>
  </si>
  <si>
    <t>905-00037-E...63804261.TIF</t>
  </si>
  <si>
    <t>905-00042-E...63804380.TIF</t>
  </si>
  <si>
    <t>905-00055-E...63804382.TIF</t>
  </si>
  <si>
    <t>905-00059-E...63804355.TIF</t>
  </si>
  <si>
    <t>905-00060-E...63804356.TIF</t>
  </si>
  <si>
    <t>905-00061-E...63804357.TIF</t>
  </si>
  <si>
    <t>905-00062-E...63804361.TIF</t>
  </si>
  <si>
    <t>63806248.TIF</t>
  </si>
  <si>
    <t>63809206 Rev01</t>
  </si>
  <si>
    <t>Torque support fi40x191</t>
  </si>
  <si>
    <t>63809229 Rev01</t>
  </si>
  <si>
    <t>Plate Bl8x...</t>
  </si>
  <si>
    <t>Holding angle  Bl10x80x150 (L)</t>
  </si>
  <si>
    <t>Wedge bolt  fi59x118</t>
  </si>
  <si>
    <t>Hebel (sklop)</t>
  </si>
  <si>
    <r>
      <t xml:space="preserve">Drive shaft  fi30x153  Mat: </t>
    </r>
    <r>
      <rPr>
        <b/>
        <sz val="11"/>
        <color indexed="10"/>
        <rFont val="Arial"/>
        <family val="2"/>
        <charset val="238"/>
      </rPr>
      <t>INOX 1.4305</t>
    </r>
  </si>
  <si>
    <r>
      <t>Output shaft  fi43x45   Mat:</t>
    </r>
    <r>
      <rPr>
        <b/>
        <sz val="11"/>
        <color indexed="10"/>
        <rFont val="Arial"/>
        <family val="2"/>
        <charset val="238"/>
      </rPr>
      <t>42CrMo4</t>
    </r>
  </si>
  <si>
    <t>Bolt  fi20x66,5</t>
  </si>
  <si>
    <t>Bolt  fi20x93</t>
  </si>
  <si>
    <t>Hub  fi60x43</t>
  </si>
  <si>
    <t>Block  4-kt20x20(16)x45</t>
  </si>
  <si>
    <t>Plate Bl8xfi160</t>
  </si>
  <si>
    <t>Lever L  Bl15x...</t>
  </si>
  <si>
    <t>Lever R  Bl15x...</t>
  </si>
  <si>
    <t>Reinforcement  4-kt15x15x250</t>
  </si>
  <si>
    <t>460-00004-E Rev01</t>
  </si>
  <si>
    <t>Griff fi72x192</t>
  </si>
  <si>
    <t>499-00268-E Rev01</t>
  </si>
  <si>
    <t xml:space="preserve">Laufschine Fl50x5x1150 </t>
  </si>
  <si>
    <t>63809206 Rev01.TIF</t>
  </si>
  <si>
    <t>63809229 Rev01.TIF</t>
  </si>
  <si>
    <t>63809278.TIF</t>
  </si>
  <si>
    <t>63809279.TIF</t>
  </si>
  <si>
    <t>63809280.TIF</t>
  </si>
  <si>
    <t>63809342.TIF</t>
  </si>
  <si>
    <t>63809401.TIF</t>
  </si>
  <si>
    <t>63809402.TIF</t>
  </si>
  <si>
    <t>63809403.TIF</t>
  </si>
  <si>
    <t>63809404.TIF</t>
  </si>
  <si>
    <t>63809405.TIF</t>
  </si>
  <si>
    <t>63809406.TIF</t>
  </si>
  <si>
    <t>63809407.TIF</t>
  </si>
  <si>
    <t>63809408.TIF</t>
  </si>
  <si>
    <t>63809409.TIF</t>
  </si>
  <si>
    <t>63809541.TIF</t>
  </si>
  <si>
    <t>63809542.TIF</t>
  </si>
  <si>
    <t>63809543.TIF</t>
  </si>
  <si>
    <t>4000605986...63809552.TIF</t>
  </si>
  <si>
    <t>460-00002-E...63801194 Rev03.pdf</t>
  </si>
  <si>
    <t>460-00003-E...63801193 Rev01.TIF</t>
  </si>
  <si>
    <t>460-00004-E...63801191 Rev01.TIF</t>
  </si>
  <si>
    <t>499-00268-E...63807980 Rev01.TIF</t>
  </si>
  <si>
    <t>E-BU-15.0001...700005804 Rev02.TIF</t>
  </si>
  <si>
    <t>E-BU-15.0025...81001031.TIF</t>
  </si>
  <si>
    <t>480-00022-E Rev01</t>
  </si>
  <si>
    <t>438-00042-E Rev01</t>
  </si>
  <si>
    <t>63806555 Rev02</t>
  </si>
  <si>
    <t>63806556 Rev01</t>
  </si>
  <si>
    <t>63806688 Rev01</t>
  </si>
  <si>
    <t>63806704 Rev02</t>
  </si>
  <si>
    <t>63806822 Rev01</t>
  </si>
  <si>
    <t>082-1-0-000-002 Bl.020</t>
  </si>
  <si>
    <t>430-0-3-004-129 Rev04</t>
  </si>
  <si>
    <t>089-0-0-002-029 Bl.001 Rev01</t>
  </si>
  <si>
    <t>080-0-4-003-101d Bl.003 Rev01</t>
  </si>
  <si>
    <t>080-0-4-003-101c Bl.004 Rev01</t>
  </si>
  <si>
    <t>400-00046-E Rev01</t>
  </si>
  <si>
    <t>400-00047-E Rev02</t>
  </si>
  <si>
    <t>400-00048-E Rev02</t>
  </si>
  <si>
    <t>406-00031-E Rev01</t>
  </si>
  <si>
    <t>406-00033-E Rev01</t>
  </si>
  <si>
    <t>436-00005-E Rev01</t>
  </si>
  <si>
    <t>460-00015-E Rev01</t>
  </si>
  <si>
    <t>499-00012-E Rev01</t>
  </si>
  <si>
    <t>424-00022-E Rev01</t>
  </si>
  <si>
    <t>424-00025-E Rev01</t>
  </si>
  <si>
    <t>438-00002-E Rev02</t>
  </si>
  <si>
    <t>438-00003-E Rev01</t>
  </si>
  <si>
    <t>438-00009-E Rev01</t>
  </si>
  <si>
    <t>439-00001-E Rev02</t>
  </si>
  <si>
    <t>401-00057-E Rev01</t>
  </si>
  <si>
    <t>460-00005-E Rev01</t>
  </si>
  <si>
    <t>460-00003-E Rev01</t>
  </si>
  <si>
    <t>460-00002-E Rev03</t>
  </si>
  <si>
    <t>421-00009-E Rev01</t>
  </si>
  <si>
    <t>082-1-2-017-004 Rev01</t>
  </si>
  <si>
    <t>406-00023-E-A Rev02</t>
  </si>
  <si>
    <t>424-00035-E Rev01</t>
  </si>
  <si>
    <t>400-00100-E Rev01</t>
  </si>
  <si>
    <t>082-1-2-018-005 Rev01</t>
  </si>
  <si>
    <t>400-00105-E Rev01</t>
  </si>
  <si>
    <t>400-00106-E Rev02</t>
  </si>
  <si>
    <t>406-00056-E Rev01</t>
  </si>
  <si>
    <t>438-00027-E Rev04</t>
  </si>
  <si>
    <t>438-00010-E Rev01</t>
  </si>
  <si>
    <t>400-00112-E Rev01</t>
  </si>
  <si>
    <t>082-1-2-017-002 Rev01</t>
  </si>
  <si>
    <t>082-1-2-018-002 Rev01</t>
  </si>
  <si>
    <t>400-00109-E Rev01</t>
  </si>
  <si>
    <t>400-00108-E Rev01</t>
  </si>
  <si>
    <t>400-00034-E Rev02</t>
  </si>
  <si>
    <t>428-00021-E Rev01</t>
  </si>
  <si>
    <t>424-00049-E Rev01</t>
  </si>
  <si>
    <t>424-00010-E Rev01</t>
  </si>
  <si>
    <t>406-00043-E Rev01</t>
  </si>
  <si>
    <t>406-00042-E Rev01</t>
  </si>
  <si>
    <t>406-00041-E Rev01</t>
  </si>
  <si>
    <t>448-00047-E Rev01</t>
  </si>
  <si>
    <t>080-4-0-002-102a</t>
  </si>
  <si>
    <t>412-00036-E Rev03</t>
  </si>
  <si>
    <t>430-00015-E Rev01</t>
  </si>
  <si>
    <t>438-00014-E Rev01</t>
  </si>
  <si>
    <t>438-00014-E Rev02</t>
  </si>
  <si>
    <t>454-00038-E Rev01</t>
  </si>
  <si>
    <t>499-00040-E Rev01</t>
  </si>
  <si>
    <t>499-00035-E Rev01</t>
  </si>
  <si>
    <t>499-00032-E Rev02</t>
  </si>
  <si>
    <t>499-00036-E Rev01</t>
  </si>
  <si>
    <t>233-090-1-36-01-012c Rev01</t>
  </si>
  <si>
    <t>082-0-5-039-103a</t>
  </si>
  <si>
    <t>430-00024-E Rev01</t>
  </si>
  <si>
    <t>480-00020-E Rev01</t>
  </si>
  <si>
    <t>480-00021-E Rev01</t>
  </si>
  <si>
    <t>406-00024-E-A Rev01</t>
  </si>
  <si>
    <t>233-090-1-36-01-012d Rev02</t>
  </si>
  <si>
    <t>092-00016-E Rev01</t>
  </si>
  <si>
    <t>415-00059-E Rev01</t>
  </si>
  <si>
    <t>430-00028-E Rev01</t>
  </si>
  <si>
    <t>050-00082-E Rev01</t>
  </si>
  <si>
    <t>050-00094-E Rev01</t>
  </si>
  <si>
    <t>63806560 Rev02</t>
  </si>
  <si>
    <t>400-00252-E Rev01</t>
  </si>
  <si>
    <t>436-00039-E Rev01</t>
  </si>
  <si>
    <t>63806710 Rev01</t>
  </si>
  <si>
    <t>63806710 Rev02</t>
  </si>
  <si>
    <t>63806720 Rev01</t>
  </si>
  <si>
    <t>63806972 Rev01</t>
  </si>
  <si>
    <t>400-00265-E Rev01</t>
  </si>
  <si>
    <t>401-00168-E Rev01</t>
  </si>
  <si>
    <t>089-0-0-002-006a Bl.001 (Rev01)</t>
  </si>
  <si>
    <t>63807676 Rev02</t>
  </si>
  <si>
    <t>63807687 Rev02</t>
  </si>
  <si>
    <t>089-0-0-009-002 (Rev01)</t>
  </si>
  <si>
    <t>415-00102-E Rev01</t>
  </si>
  <si>
    <t>050-00104-E Rev01</t>
  </si>
  <si>
    <t>439-00079-E Rev01</t>
  </si>
  <si>
    <t>428-00075-E Rev01</t>
  </si>
  <si>
    <t>080-0-4-003-101c Bl.001 Rev02</t>
  </si>
  <si>
    <t>080-0-4-003-101d Bl.002 Rev02</t>
  </si>
  <si>
    <t>Nacrt</t>
  </si>
  <si>
    <t>63809537 Bl.001, Bl.002</t>
  </si>
  <si>
    <t>Plate Bl 25x800x1004</t>
  </si>
  <si>
    <t>Slat Fl 60x15x1200</t>
  </si>
  <si>
    <t>Head plate Bl.25x280x342</t>
  </si>
  <si>
    <t>63809537 Bl.001.TIF</t>
  </si>
  <si>
    <t>63809537 Bl.002.TIF</t>
  </si>
  <si>
    <t>63809379.TIF</t>
  </si>
  <si>
    <t>63809376.TIF</t>
  </si>
  <si>
    <t xml:space="preserve">092-00012-E </t>
  </si>
  <si>
    <r>
      <rPr>
        <sz val="10"/>
        <rFont val="Arial"/>
        <family val="2"/>
        <charset val="238"/>
      </rPr>
      <t>Br-</t>
    </r>
    <r>
      <rPr>
        <b/>
        <sz val="11"/>
        <rFont val="Arial"/>
        <family val="2"/>
        <charset val="238"/>
      </rPr>
      <t>GB</t>
    </r>
  </si>
  <si>
    <t xml:space="preserve">092-00162-E </t>
  </si>
  <si>
    <t>092-00012-E...63804752.TIF</t>
  </si>
  <si>
    <t>092-00162-E...63809549.TIF</t>
  </si>
  <si>
    <t>Flansch   fi155/fi118x21  (8xfi8)</t>
  </si>
  <si>
    <t>Nacrt 1</t>
  </si>
  <si>
    <t>PONUDA</t>
  </si>
  <si>
    <r>
      <t>Stutze L 4-kt60x</t>
    </r>
    <r>
      <rPr>
        <b/>
        <sz val="11"/>
        <color indexed="10"/>
        <rFont val="Arial"/>
        <family val="2"/>
        <charset val="238"/>
      </rPr>
      <t>6</t>
    </r>
    <r>
      <rPr>
        <sz val="11"/>
        <rFont val="Arial"/>
        <family val="2"/>
        <charset val="238"/>
      </rPr>
      <t>x3085+Fl180x20x180+Fl50x15x105</t>
    </r>
  </si>
  <si>
    <r>
      <t>Stutze R 4-kt60x</t>
    </r>
    <r>
      <rPr>
        <b/>
        <sz val="11"/>
        <color indexed="10"/>
        <rFont val="Arial"/>
        <family val="2"/>
        <charset val="238"/>
      </rPr>
      <t>6</t>
    </r>
    <r>
      <rPr>
        <sz val="11"/>
        <rFont val="Arial"/>
        <family val="2"/>
        <charset val="238"/>
      </rPr>
      <t>x3085+Fl180x20x180+Fl50x15x105</t>
    </r>
  </si>
  <si>
    <r>
      <t xml:space="preserve">Suport  fi100x40  </t>
    </r>
    <r>
      <rPr>
        <b/>
        <sz val="11"/>
        <color indexed="10"/>
        <rFont val="Arial"/>
        <family val="2"/>
        <charset val="238"/>
      </rPr>
      <t>EN AW 5083</t>
    </r>
    <r>
      <rPr>
        <sz val="11"/>
        <rFont val="Arial"/>
        <family val="2"/>
        <charset val="238"/>
      </rPr>
      <t xml:space="preserve"> (20F9)</t>
    </r>
  </si>
  <si>
    <t>Plate  Fl100x5x110</t>
  </si>
  <si>
    <t>Transverse support FB800  4-kt80x6,3x1200</t>
  </si>
  <si>
    <t>63809030 Rev01</t>
  </si>
  <si>
    <t>63809032 Rev01</t>
  </si>
  <si>
    <t>092-00160-E</t>
  </si>
  <si>
    <t>092-00156-E</t>
  </si>
  <si>
    <t>Plate Fl200x10x300</t>
  </si>
  <si>
    <t>438-00059-E</t>
  </si>
  <si>
    <t>Shaft  NB900  fi50x1638</t>
  </si>
  <si>
    <t>439-00081-E</t>
  </si>
  <si>
    <t>Shaft  NB900  fi50x1470</t>
  </si>
  <si>
    <t>454-00081-E</t>
  </si>
  <si>
    <t>Slat NB900  Fl60x20x800</t>
  </si>
  <si>
    <t>401-00173-E</t>
  </si>
  <si>
    <t>Holder NB900  4-kt40x3x1070</t>
  </si>
  <si>
    <t>400-00286-E</t>
  </si>
  <si>
    <t>400-00287-E</t>
  </si>
  <si>
    <t>400-00288-E</t>
  </si>
  <si>
    <t>424-00106-E</t>
  </si>
  <si>
    <t>Spacer pipe NB900   fi88,9x10x1203</t>
  </si>
  <si>
    <t>428-00079-E</t>
  </si>
  <si>
    <t>Swivelling axle NB900  fi88,9x10x980/1440+2xfi80x275</t>
  </si>
  <si>
    <t>499-00278-E</t>
  </si>
  <si>
    <t>499-00279-E</t>
  </si>
  <si>
    <t xml:space="preserve">499-00280-E </t>
  </si>
  <si>
    <t>499-00281-E</t>
  </si>
  <si>
    <t>Crossbeam  NB900   fi40x4x1712</t>
  </si>
  <si>
    <t xml:space="preserve">092-00164-E </t>
  </si>
  <si>
    <t>092-0-1-000-145 Rev02</t>
  </si>
  <si>
    <t xml:space="preserve">092-0-1-000-146 </t>
  </si>
  <si>
    <t>092-0-1-000-146</t>
  </si>
  <si>
    <t>Block Fi40x30x55</t>
  </si>
  <si>
    <r>
      <t xml:space="preserve">Bearing bolt fi50x140  </t>
    </r>
    <r>
      <rPr>
        <b/>
        <sz val="11"/>
        <color indexed="10"/>
        <rFont val="Arial"/>
        <family val="2"/>
        <charset val="238"/>
      </rPr>
      <t>Mat:42CrMo4</t>
    </r>
  </si>
  <si>
    <r>
      <t xml:space="preserve">Bolt  fi30x45,8   </t>
    </r>
    <r>
      <rPr>
        <b/>
        <sz val="11"/>
        <color indexed="10"/>
        <rFont val="Arial"/>
        <family val="2"/>
        <charset val="238"/>
      </rPr>
      <t>Mat:INOX 1.4305</t>
    </r>
  </si>
  <si>
    <r>
      <t xml:space="preserve">Bolt  fi40x57   </t>
    </r>
    <r>
      <rPr>
        <b/>
        <sz val="11"/>
        <color indexed="10"/>
        <rFont val="Arial"/>
        <family val="2"/>
        <charset val="238"/>
      </rPr>
      <t>Mat:42CrMo4</t>
    </r>
  </si>
  <si>
    <r>
      <t xml:space="preserve">Cylinder fast.device fi80x100,9   </t>
    </r>
    <r>
      <rPr>
        <b/>
        <sz val="11"/>
        <color indexed="10"/>
        <rFont val="Arial"/>
        <family val="2"/>
        <charset val="238"/>
      </rPr>
      <t>Mat:42CrMo4</t>
    </r>
  </si>
  <si>
    <r>
      <t xml:space="preserve">Bolt  fi30x62,5   </t>
    </r>
    <r>
      <rPr>
        <b/>
        <sz val="11"/>
        <color indexed="10"/>
        <rFont val="Arial"/>
        <family val="2"/>
        <charset val="238"/>
      </rPr>
      <t>Mat:42CrMo4</t>
    </r>
  </si>
  <si>
    <t>Mounting plate  Fl220x25x250</t>
  </si>
  <si>
    <t>Block  4-kt30x70</t>
  </si>
  <si>
    <t>Torque support  6-kt50x140</t>
  </si>
  <si>
    <r>
      <t xml:space="preserve">Spacer sleeve   fi80x12  </t>
    </r>
    <r>
      <rPr>
        <b/>
        <sz val="11"/>
        <color indexed="10"/>
        <rFont val="Arial"/>
        <family val="2"/>
        <charset val="238"/>
      </rPr>
      <t>Mat:9SMn28K</t>
    </r>
  </si>
  <si>
    <t>Spacer bolt 6-kt19x205  (2xM12)</t>
  </si>
  <si>
    <r>
      <rPr>
        <sz val="10"/>
        <rFont val="Arial"/>
        <family val="2"/>
        <charset val="238"/>
      </rPr>
      <t>GF2-</t>
    </r>
    <r>
      <rPr>
        <b/>
        <sz val="11"/>
        <rFont val="Arial"/>
        <family val="2"/>
        <charset val="238"/>
      </rPr>
      <t>GB</t>
    </r>
  </si>
  <si>
    <r>
      <rPr>
        <sz val="10"/>
        <rFont val="Arial"/>
        <family val="2"/>
        <charset val="238"/>
      </rPr>
      <t>GF-</t>
    </r>
    <r>
      <rPr>
        <b/>
        <sz val="11"/>
        <rFont val="Arial"/>
        <family val="2"/>
        <charset val="238"/>
      </rPr>
      <t xml:space="preserve">GB </t>
    </r>
  </si>
  <si>
    <t xml:space="preserve">Halterung Motor  L66x157  Recht         </t>
  </si>
  <si>
    <t>082-1-0-000-002 Bl.002, Bl025</t>
  </si>
  <si>
    <t>H-Frame 1220x692  (29,5)</t>
  </si>
  <si>
    <t>092-0-1-000-149</t>
  </si>
  <si>
    <r>
      <t>Stutze L 4-kt60x</t>
    </r>
    <r>
      <rPr>
        <b/>
        <sz val="11"/>
        <color indexed="10"/>
        <rFont val="Arial"/>
        <family val="2"/>
        <charset val="238"/>
      </rPr>
      <t>6</t>
    </r>
    <r>
      <rPr>
        <sz val="11"/>
        <rFont val="Arial"/>
        <family val="2"/>
        <charset val="238"/>
      </rPr>
      <t>x2000+Fl50x15x105+Fl120x20x180</t>
    </r>
  </si>
  <si>
    <r>
      <t>Stutze R 4-kt60x</t>
    </r>
    <r>
      <rPr>
        <b/>
        <sz val="11"/>
        <color indexed="10"/>
        <rFont val="Arial"/>
        <family val="2"/>
        <charset val="238"/>
      </rPr>
      <t>6</t>
    </r>
    <r>
      <rPr>
        <sz val="11"/>
        <rFont val="Arial"/>
        <family val="2"/>
        <charset val="238"/>
      </rPr>
      <t>x2000+Fl50x15x105+Fl120x20x181</t>
    </r>
    <r>
      <rPr>
        <sz val="11"/>
        <color indexed="8"/>
        <rFont val="Calibri"/>
        <family val="2"/>
        <charset val="238"/>
      </rPr>
      <t/>
    </r>
  </si>
  <si>
    <t>Telrgrin</t>
  </si>
  <si>
    <t>050-00009-E</t>
  </si>
  <si>
    <t>Support plate  Bl25x400x500  (21 kg)</t>
  </si>
  <si>
    <r>
      <rPr>
        <sz val="10"/>
        <rFont val="Arial"/>
        <family val="2"/>
        <charset val="238"/>
      </rPr>
      <t>GF-</t>
    </r>
    <r>
      <rPr>
        <b/>
        <sz val="11"/>
        <rFont val="Arial"/>
        <family val="2"/>
        <charset val="238"/>
      </rPr>
      <t>GB</t>
    </r>
  </si>
  <si>
    <t xml:space="preserve">Platte Bl20x107x135      </t>
  </si>
  <si>
    <t>050-00098-E</t>
  </si>
  <si>
    <t>Slat FL80x12x825</t>
  </si>
  <si>
    <t>050-00069-E Rev01</t>
  </si>
  <si>
    <r>
      <t xml:space="preserve">Spindel f.Tragwagen  fi 40x240 (M20/M30)  </t>
    </r>
    <r>
      <rPr>
        <b/>
        <sz val="11"/>
        <rFont val="Arial"/>
        <family val="2"/>
        <charset val="238"/>
      </rPr>
      <t>Č.3990</t>
    </r>
  </si>
  <si>
    <t>Panex+Strojo</t>
  </si>
  <si>
    <t>050-00097-E Rev01</t>
  </si>
  <si>
    <t>Plate Bl10x160x105</t>
  </si>
  <si>
    <t>Fastening Plate Bl25x165x180</t>
  </si>
  <si>
    <t>Fastening Plate Bl25x180x165</t>
  </si>
  <si>
    <t>Torque support fi30x106 (M16/M10)</t>
  </si>
  <si>
    <t>4000613082 Bl.001,002</t>
  </si>
  <si>
    <t>Synchronisation shaft FB1700 fi88,9x10x1700/2160+2xfi80x280</t>
  </si>
  <si>
    <t>Gewindebolzen Tr16x4x1188,5 (1.0401)</t>
  </si>
  <si>
    <t>Anschlagmutter Tr16x4  (Rg7)</t>
  </si>
  <si>
    <t>Gleitblech Bl 2x100x200 (AiSi304)</t>
  </si>
  <si>
    <t>Winkel L40x6x670</t>
  </si>
  <si>
    <t>Winkel L40x6x180</t>
  </si>
  <si>
    <t>Winkel</t>
  </si>
  <si>
    <t>Distanzring fi20/fi9x16</t>
  </si>
  <si>
    <t>Plate Bl 8x224x400,6</t>
  </si>
  <si>
    <t>Motor Plate Bl 8x150x180</t>
  </si>
  <si>
    <t>Crossbeam FB1400 4-kt80x4x1800</t>
  </si>
  <si>
    <t>Plate Fl 200x10x300</t>
  </si>
  <si>
    <t>400-00289-E</t>
  </si>
  <si>
    <t>Distanzrohr NB2100 4-kt80x4x2502</t>
  </si>
  <si>
    <t>400-00294-E</t>
  </si>
  <si>
    <t>Knebel  4-kt 20x53</t>
  </si>
  <si>
    <t>Block Fl30x20x65</t>
  </si>
  <si>
    <t>Sleeve fi16/fi10x44</t>
  </si>
  <si>
    <t>Siupport Bl20x135x166,5</t>
  </si>
  <si>
    <t>Side plate Fl70x12x225</t>
  </si>
  <si>
    <t>Side plate Fl70x12x223</t>
  </si>
  <si>
    <t>Pipe  fi120x8x255,5</t>
  </si>
  <si>
    <t>Downholder Bl12x80x160</t>
  </si>
  <si>
    <t>Extension arm anlage</t>
  </si>
  <si>
    <t>Arm 4-ktRo100x10x2055</t>
  </si>
  <si>
    <t>Stop 4-kt30x120</t>
  </si>
  <si>
    <r>
      <t>Block 4-kt20x80</t>
    </r>
    <r>
      <rPr>
        <b/>
        <sz val="11"/>
        <color indexed="10"/>
        <rFont val="Arial"/>
        <family val="2"/>
        <charset val="238"/>
      </rPr>
      <t xml:space="preserve"> PE-UHMW TG 1.1 - Zeleni</t>
    </r>
  </si>
  <si>
    <r>
      <t xml:space="preserve">Holder  Bl </t>
    </r>
    <r>
      <rPr>
        <b/>
        <sz val="11"/>
        <color indexed="10"/>
        <rFont val="Arial"/>
        <family val="2"/>
        <charset val="238"/>
      </rPr>
      <t>2</t>
    </r>
    <r>
      <rPr>
        <sz val="11"/>
        <color indexed="10"/>
        <rFont val="Arial"/>
        <family val="2"/>
        <charset val="238"/>
      </rPr>
      <t>x35x208</t>
    </r>
  </si>
  <si>
    <t>Operating arm</t>
  </si>
  <si>
    <t>Bulkhead bar L100x8x250</t>
  </si>
  <si>
    <r>
      <t>Guide Bl 5x100x</t>
    </r>
    <r>
      <rPr>
        <sz val="11"/>
        <color indexed="10"/>
        <rFont val="Arial"/>
        <family val="2"/>
        <charset val="238"/>
      </rPr>
      <t xml:space="preserve">100  </t>
    </r>
    <r>
      <rPr>
        <sz val="11"/>
        <rFont val="Arial"/>
        <family val="2"/>
        <charset val="238"/>
      </rPr>
      <t>INOX 1.4301</t>
    </r>
  </si>
  <si>
    <t>Aufnahmeplate Bl40x155x170</t>
  </si>
  <si>
    <t>Stop Fl25x30x35</t>
  </si>
  <si>
    <t>Block Fl 40x15x37</t>
  </si>
  <si>
    <t>Holder Fl25x30x35</t>
  </si>
  <si>
    <t>Holder Fl20x5x120</t>
  </si>
  <si>
    <t>Stop angle Bl5x90x90  INOX 1.4301</t>
  </si>
  <si>
    <t>Halter Bl5x60x120  INOX 1.4301</t>
  </si>
  <si>
    <r>
      <t xml:space="preserve">Platte EN AW 5754 - </t>
    </r>
    <r>
      <rPr>
        <sz val="11"/>
        <color indexed="10"/>
        <rFont val="Arial"/>
        <family val="2"/>
        <charset val="238"/>
      </rPr>
      <t>AlMg3</t>
    </r>
  </si>
  <si>
    <t>Distanzhulse  fi12/fi6,6x51</t>
  </si>
  <si>
    <t>Abstandshalter  Fl20x12x68</t>
  </si>
  <si>
    <t>Platte 4-kt20x60</t>
  </si>
  <si>
    <t>Leiste FB1400 Fl60x20x1590</t>
  </si>
  <si>
    <t>Distanzhulse  fi18/fi6,6x26</t>
  </si>
  <si>
    <t>Railing 4-ktRo40x3x730/535/730 U</t>
  </si>
  <si>
    <t>Railing 4-ktRo40x3x655/535/655 U</t>
  </si>
  <si>
    <t>Railing 4-ktRo40x3x....</t>
  </si>
  <si>
    <t>Railing 4-ktRo40x3x1880  (3)</t>
  </si>
  <si>
    <t>63809941 Rev01</t>
  </si>
  <si>
    <t>Mutter Tr36x6  4-kt60x105 CuZnPb39</t>
  </si>
  <si>
    <t>Plate Bl25x800x1004 + 4xM30 (127 kg)</t>
  </si>
  <si>
    <t>Head plate Bl25xfi805 (60kg)</t>
  </si>
  <si>
    <t>Head plate Bl25x600x600 (58,7kg)</t>
  </si>
  <si>
    <t>Holder 4-ktRo40x3x420+Fl40x10x150</t>
  </si>
  <si>
    <t>Holder 4-ktRo40x3x115+2xFl40x5x140</t>
  </si>
  <si>
    <t>Plate Bl 25x800x1004 (154)</t>
  </si>
  <si>
    <t>Head plate Bl.25x480x370 (36)</t>
  </si>
  <si>
    <t>Column  4-kt30x3x1947+2xFl30x12x50</t>
  </si>
  <si>
    <t>Frame  4-ktRo60x4x2407x1470  ( 52 )</t>
  </si>
  <si>
    <t>080-00111-E</t>
  </si>
  <si>
    <t>Winkel L60x40x6x2870</t>
  </si>
  <si>
    <t>080-00112-E</t>
  </si>
  <si>
    <t>080-00113-E</t>
  </si>
  <si>
    <t>Distanzrohr 4-ktRo30x3x1370+2xFl30x12x60</t>
  </si>
  <si>
    <t>082-00242-E</t>
  </si>
  <si>
    <t>082-00241-E</t>
  </si>
  <si>
    <t>Mutter Tr36x6  4-kt60x110 CuZn39Pb</t>
  </si>
  <si>
    <t>082-00237-E</t>
  </si>
  <si>
    <r>
      <t xml:space="preserve">Leiste Fl25x12x40  </t>
    </r>
    <r>
      <rPr>
        <b/>
        <sz val="11"/>
        <color indexed="10"/>
        <rFont val="Arial"/>
        <family val="2"/>
        <charset val="238"/>
      </rPr>
      <t>PA6,6</t>
    </r>
  </si>
  <si>
    <t>Gelenkstueck Fl50x40x87</t>
  </si>
  <si>
    <t>Klotz 4-kt40x55</t>
  </si>
  <si>
    <t>082-1-3-013-102A</t>
  </si>
  <si>
    <t>082-1-5-002-010 Bl.004</t>
  </si>
  <si>
    <t>Plate Fl65x12x117</t>
  </si>
  <si>
    <t>082-00238-E</t>
  </si>
  <si>
    <t>Halter Fl65x12x365+Fl65x10x60</t>
  </si>
  <si>
    <t>082-1-5-002-010 Bl.005</t>
  </si>
  <si>
    <t>Plate Fl65x12x68</t>
  </si>
  <si>
    <t>089-00046-E</t>
  </si>
  <si>
    <t>089-00047-E</t>
  </si>
  <si>
    <t>089-00048-E</t>
  </si>
  <si>
    <t>Axle fi70x7,1x1400+2xfi60x450 L=2150 (INOX)</t>
  </si>
  <si>
    <r>
      <t xml:space="preserve">Abstands platte Bl2x67x50  </t>
    </r>
    <r>
      <rPr>
        <b/>
        <sz val="11"/>
        <color indexed="10"/>
        <rFont val="Arial"/>
        <family val="2"/>
        <charset val="238"/>
      </rPr>
      <t xml:space="preserve">Inox 1.4301 </t>
    </r>
  </si>
  <si>
    <t>Ring D30  fi70x22  C45</t>
  </si>
  <si>
    <t>092-00189-E</t>
  </si>
  <si>
    <r>
      <t xml:space="preserve">Drive shaft  fi30x158  Mat: </t>
    </r>
    <r>
      <rPr>
        <b/>
        <sz val="11"/>
        <color indexed="10"/>
        <rFont val="Arial"/>
        <family val="2"/>
        <charset val="238"/>
      </rPr>
      <t>INOX 1.4305</t>
    </r>
  </si>
  <si>
    <t>Hub  fi60x44</t>
  </si>
  <si>
    <t>Slat FB1600 Fl60x20x1790</t>
  </si>
  <si>
    <t>Holder FlRo60x30x2x490+Fl60x10x90+Fl60x8x74</t>
  </si>
  <si>
    <t>Azslager FlRo60x30x2x427+Fl60x8x90+Bl 3</t>
  </si>
  <si>
    <t>Bracket 4-ktRo50x4x400/230+Fl100x10x140+Fl70x10x105</t>
  </si>
  <si>
    <t>Bracket 4-ktRo50x4x400/230+Fl100x10x140+Fl70x10x106</t>
  </si>
  <si>
    <t>Crossbeam FB1600 2x4-kt80x4x2000</t>
  </si>
  <si>
    <t>Crossbeam FB1600 4-kt80x4x2000</t>
  </si>
  <si>
    <t>Axle fi70x7,1x1600+2xfi60x450 L=2350 (INOX)</t>
  </si>
  <si>
    <t>4000663273 Rev01</t>
  </si>
  <si>
    <t>Crossbeam FB1600 4-kt80x4x2000+2xFl120x20x160</t>
  </si>
  <si>
    <t>Railing 4-ktRo40x3x2080 (3)</t>
  </si>
  <si>
    <t>Bolt  fi30x90 (M16/fi12f7)</t>
  </si>
  <si>
    <t>PS Tehnik/Strojo</t>
  </si>
  <si>
    <r>
      <t>Bolt  fi30x73 (M8/fi15j6)</t>
    </r>
    <r>
      <rPr>
        <b/>
        <sz val="11"/>
        <color indexed="10"/>
        <rFont val="Arial"/>
        <family val="2"/>
        <charset val="238"/>
      </rPr>
      <t xml:space="preserve"> INOX</t>
    </r>
  </si>
  <si>
    <t>NiP</t>
  </si>
  <si>
    <t>082-00230-E</t>
  </si>
  <si>
    <t>Plate Fl100x10x290</t>
  </si>
  <si>
    <t>Suport  fi100x20  EN AW 5083 (20F9)</t>
  </si>
  <si>
    <t>Holder Bl5x</t>
  </si>
  <si>
    <t>Platte Erhohung Tragwagen  Bl20x140x110</t>
  </si>
  <si>
    <t>Frame FlRo140x80x6x2400x1190 (174kg)</t>
  </si>
  <si>
    <t>Frame FlRo140x80x6x2560x1180 (183kg)</t>
  </si>
  <si>
    <t>Frame 4-ktRo40x4x.....</t>
  </si>
  <si>
    <r>
      <t xml:space="preserve">Plate  Fl40x10x460  </t>
    </r>
    <r>
      <rPr>
        <sz val="11"/>
        <color indexed="10"/>
        <rFont val="Arial"/>
        <family val="2"/>
        <charset val="238"/>
      </rPr>
      <t>Aluminij  (EN AW 6060)</t>
    </r>
  </si>
  <si>
    <r>
      <t xml:space="preserve">Plate  Fl30x10x70  </t>
    </r>
    <r>
      <rPr>
        <sz val="11"/>
        <color indexed="10"/>
        <rFont val="Arial"/>
        <family val="2"/>
        <charset val="238"/>
      </rPr>
      <t>Aluminij</t>
    </r>
    <r>
      <rPr>
        <sz val="11"/>
        <rFont val="Arial"/>
        <family val="2"/>
        <charset val="238"/>
      </rPr>
      <t xml:space="preserve"> </t>
    </r>
    <r>
      <rPr>
        <sz val="11"/>
        <color indexed="10"/>
        <rFont val="Arial"/>
        <family val="2"/>
        <charset val="238"/>
      </rPr>
      <t xml:space="preserve"> (EN AW 6060)</t>
    </r>
  </si>
  <si>
    <t>63809648 Rev01</t>
  </si>
  <si>
    <t>Plate Fl100x10x290  ( 63809648 )</t>
  </si>
  <si>
    <t>Flat steel  NB1500  Fl100x10x900  (7xG)</t>
  </si>
  <si>
    <t>Halter Gablase  UPN100x50</t>
  </si>
  <si>
    <t xml:space="preserve">Lever  NB1400 L30x4x1450  </t>
  </si>
  <si>
    <t xml:space="preserve">Lever  NB1700 L30x4x1750                                             </t>
  </si>
  <si>
    <t xml:space="preserve">Lever  NB1900 L30x4x1950                             </t>
  </si>
  <si>
    <t>Lever  NB1300 L30x4x1350</t>
  </si>
  <si>
    <t>Lever NB1100 L30x4x1150</t>
  </si>
  <si>
    <t>Lever  NB1400 L30x5x1450</t>
  </si>
  <si>
    <t xml:space="preserve">Lever  NB1700  L30x5x1750                            </t>
  </si>
  <si>
    <t xml:space="preserve">Lever  NB1900 L30x5x1950                          </t>
  </si>
  <si>
    <t>Lever  NB1300 L30x5x1350</t>
  </si>
  <si>
    <t>Lever NB1100 L30x5x1150</t>
  </si>
  <si>
    <t xml:space="preserve">Spacer bolt  6-kt24x42   ( 2xM12)                   </t>
  </si>
  <si>
    <t>Head plate Bl25xfi805 (50kg)</t>
  </si>
  <si>
    <t>Nacrt 2</t>
  </si>
  <si>
    <t>080-00114-E</t>
  </si>
  <si>
    <t>080-00121-E</t>
  </si>
  <si>
    <t>Securing sheet Fl14x5x83</t>
  </si>
  <si>
    <t>080-00115-E</t>
  </si>
  <si>
    <t>Lever NB1700 L30x4x1746</t>
  </si>
  <si>
    <t>080-00116-E</t>
  </si>
  <si>
    <t>080-00119-E</t>
  </si>
  <si>
    <t>Slat Fl20x12x4570</t>
  </si>
  <si>
    <t>430-0-3-004-130A Rev04</t>
  </si>
  <si>
    <t>Spacer bolt 6-kt30x470 (2xM12)</t>
  </si>
  <si>
    <t>080-0-9-003-115 Rev02</t>
  </si>
  <si>
    <t xml:space="preserve">Wood lath </t>
  </si>
  <si>
    <t>080-00117-E</t>
  </si>
  <si>
    <t>080-00118-E</t>
  </si>
  <si>
    <t>Plate Fl40x10x1020</t>
  </si>
  <si>
    <t>083-0-0-010-001 Rev01</t>
  </si>
  <si>
    <t>Halter INOX</t>
  </si>
  <si>
    <t>Fuhrung</t>
  </si>
  <si>
    <t>Fuhrung Faltdreieck</t>
  </si>
  <si>
    <t>089-00050-E</t>
  </si>
  <si>
    <t>089-00051-E</t>
  </si>
  <si>
    <t>63810898 Bl.001,002</t>
  </si>
  <si>
    <t>63809537 Bl.001, Bl.002 Rev01</t>
  </si>
  <si>
    <t>63809379 Rev01</t>
  </si>
  <si>
    <t>Head plate Bl.25x400x550 (42,3)</t>
  </si>
  <si>
    <t>Collapsing unit  Kombi  2330/1480x2950  (51,6kg)</t>
  </si>
  <si>
    <t>080-00123-E</t>
  </si>
  <si>
    <t>080-00122-E</t>
  </si>
  <si>
    <t>082-1-2-017-004 Rev02</t>
  </si>
  <si>
    <t>082-1-2-018-005 Rev02</t>
  </si>
  <si>
    <t>082-1-8-023-104 Rev01</t>
  </si>
  <si>
    <t>082-1-2-060-003 Rev04</t>
  </si>
  <si>
    <t>082-1-2-061-002 Rev01</t>
  </si>
  <si>
    <t>082-1-2-065-001 Rev01</t>
  </si>
  <si>
    <t>082-1-2-066-001 Rev01</t>
  </si>
  <si>
    <t>083-3-0-010-001</t>
  </si>
  <si>
    <t>Winkel L100x10x40</t>
  </si>
  <si>
    <t>092-00120-E</t>
  </si>
  <si>
    <t>092-00121-E</t>
  </si>
  <si>
    <t>Roller Holder Fl100x10x543/215 L</t>
  </si>
  <si>
    <t>63807039 Rev01</t>
  </si>
  <si>
    <t>092-00192-E</t>
  </si>
  <si>
    <t>092-00194-E</t>
  </si>
  <si>
    <t>Mounting plate Bl12x100x100</t>
  </si>
  <si>
    <t>092-00193-E</t>
  </si>
  <si>
    <t>Mounting plate Bl20x220x200</t>
  </si>
  <si>
    <t>092-00195-E</t>
  </si>
  <si>
    <t>Mounting plate Bl15x150x280</t>
  </si>
  <si>
    <t>Holder Ro42,4x3,2x300+Fl60x10x180+Fl100x10x100</t>
  </si>
  <si>
    <t>Adapterplatte  Bl15x660x660  ( 53 )</t>
  </si>
  <si>
    <t>Winkelstahl Fl50x8x180+Fl180x8x217 (W)</t>
  </si>
  <si>
    <t>Abdeckplatte  Bl 6xfi240</t>
  </si>
  <si>
    <t>Adapter 4-ktRo60x4x280+Fl130x20x203+Fl180x20x220</t>
  </si>
  <si>
    <t>Rotary connector</t>
  </si>
  <si>
    <t>Adapter  6-kt 50x65  (M30x1,5/M24x2)</t>
  </si>
  <si>
    <t>Adapter fi 25/fi10x72</t>
  </si>
  <si>
    <t>Adapterplatte fi160x31</t>
  </si>
  <si>
    <t>A-Frame  L=1597           (16kg)</t>
  </si>
  <si>
    <t>A-Frame  L=2178            (25kg) ?</t>
  </si>
  <si>
    <t>Angle Fl90x93x110</t>
  </si>
  <si>
    <t>Angle  4-ktRo40x3x132/117...L</t>
  </si>
  <si>
    <t>Angle  4-ktRo40x3x62/117...L</t>
  </si>
  <si>
    <t>Angle  Fl40x8x315   L</t>
  </si>
  <si>
    <t>Angle  L270x65x80 (W)</t>
  </si>
  <si>
    <t>Angle  L60x40x6x3340+4-kt40x15</t>
  </si>
  <si>
    <t>Angle Fl70x5x287...L</t>
  </si>
  <si>
    <t>Angle L L60x40x6x1565+Fl40x15x40  (fi7)</t>
  </si>
  <si>
    <t>Angle R L60x40x6x1550+Fl90x5x152,5  (fi7)</t>
  </si>
  <si>
    <t>63806830 Rev01</t>
  </si>
  <si>
    <t xml:space="preserve">Abstands platte Bl2x67x50  Inox 1.4301 </t>
  </si>
  <si>
    <t>63807687 Rev03</t>
  </si>
  <si>
    <t>Guide Bl 5x100x100  INOX 1.4301</t>
  </si>
  <si>
    <t>Plate Fl30x5x120</t>
  </si>
  <si>
    <t>Crossbeam FB1200 FlRo50x30x3x1845</t>
  </si>
  <si>
    <t>63809933 Rev01</t>
  </si>
  <si>
    <t>Crossbeam FB1200 4-ktRo80x4x1600</t>
  </si>
  <si>
    <t>Crossbeam FB1200 4-kt80x4x1600</t>
  </si>
  <si>
    <t>Axle fi70x7,1x1200+2xfi60x450 L=1950 (INOX)</t>
  </si>
  <si>
    <t>Crossbeam FB1200 2xFlRo100x80x4x1600</t>
  </si>
  <si>
    <r>
      <t>Axle FB1200 fi40x1646</t>
    </r>
    <r>
      <rPr>
        <b/>
        <sz val="11"/>
        <color indexed="10"/>
        <rFont val="Arial"/>
        <family val="2"/>
        <charset val="238"/>
      </rPr>
      <t xml:space="preserve"> INOX 1.4301</t>
    </r>
  </si>
  <si>
    <r>
      <t>Sleeve fi1</t>
    </r>
    <r>
      <rPr>
        <sz val="11"/>
        <color indexed="10"/>
        <rFont val="Arial"/>
        <family val="2"/>
        <charset val="238"/>
      </rPr>
      <t>4</t>
    </r>
    <r>
      <rPr>
        <sz val="11"/>
        <rFont val="Arial"/>
        <family val="2"/>
        <charset val="238"/>
      </rPr>
      <t>/fi10x44</t>
    </r>
  </si>
  <si>
    <t>Support Bl20x135x144,5</t>
  </si>
  <si>
    <t>Downholder Bl20x80x160</t>
  </si>
  <si>
    <t>Bracket Bl18x155x460/Bl20x155x183 (W)</t>
  </si>
  <si>
    <t>Fastening plate L Bl25x221x180</t>
  </si>
  <si>
    <t>Fastening plate R Bl25x221x180</t>
  </si>
  <si>
    <t>Stop nut Tr16x4  fi60x30 (Rg7)</t>
  </si>
  <si>
    <t>63809930 Rev02</t>
  </si>
  <si>
    <t>Holder Fl20x30x55</t>
  </si>
  <si>
    <t>63809947 Rev02</t>
  </si>
  <si>
    <t>Bracket L 4-ktRo50x4x540  1/2 val</t>
  </si>
  <si>
    <t>Bracket R 4-ktRo50x4x540  1/2 val</t>
  </si>
  <si>
    <t>Railing 4-ktRo40x3x1680 (3)</t>
  </si>
  <si>
    <t>63809403 Rev01</t>
  </si>
  <si>
    <t>63809407 Rev01</t>
  </si>
  <si>
    <t>Lever Bl15x70x240/fi70x27</t>
  </si>
  <si>
    <t>4000908428 Rev01</t>
  </si>
  <si>
    <t>Holder 4-ktRo40x3x1240</t>
  </si>
  <si>
    <t>4000531266 Rev01</t>
  </si>
  <si>
    <t>Crossbeam fi139,6x20x1455+fi110x298</t>
  </si>
  <si>
    <t>Synchronisation shaft fi88,9x10x1500/1960+2xfi85x280</t>
  </si>
  <si>
    <t>4000874344 Rev01</t>
  </si>
  <si>
    <t>63809835 Rev01</t>
  </si>
  <si>
    <t>63809856 Rev01</t>
  </si>
  <si>
    <t>63809843 Rev01</t>
  </si>
  <si>
    <t>63809982 Rev01</t>
  </si>
  <si>
    <t>63809929 Rev02</t>
  </si>
  <si>
    <t>63809986 Rev02</t>
  </si>
  <si>
    <t>63809355 Rev01</t>
  </si>
  <si>
    <t>63809365 Rev01</t>
  </si>
  <si>
    <t>Transverse 4-ktRo80x6,3x1800</t>
  </si>
  <si>
    <r>
      <t xml:space="preserve">Axle fi40x1846 </t>
    </r>
    <r>
      <rPr>
        <sz val="11"/>
        <color indexed="10"/>
        <rFont val="Arial"/>
        <family val="2"/>
        <charset val="238"/>
      </rPr>
      <t>INOX 1.4301</t>
    </r>
  </si>
  <si>
    <t>Plate Fl100x5x140 (bez provrta)</t>
  </si>
  <si>
    <t>Support 4-ktRo80x4x..........(79 kg)</t>
  </si>
  <si>
    <t>Plate Fl100x10x105</t>
  </si>
  <si>
    <t>63809654 Rev01</t>
  </si>
  <si>
    <t>4001500647 Bl.001,002</t>
  </si>
  <si>
    <t>Synchronisation shaft fi88,9x10x1700/2160+2xfi85x280</t>
  </si>
  <si>
    <t>Crossbeam FB1400 Fl Ro50x30x3x2046</t>
  </si>
  <si>
    <t>Holder 4-ktRo40x3x1440</t>
  </si>
  <si>
    <t>Frame 4-kt60x4....(40kg)</t>
  </si>
  <si>
    <t>Adapter 4-ktRo80x5x200+</t>
  </si>
  <si>
    <t>Adapter 4-ktRo100x5x200+</t>
  </si>
  <si>
    <t>Transport aid 4-ktRo60x4x1730+2xFl60x12x120</t>
  </si>
  <si>
    <r>
      <t>Transport aid 4-ktRo60x4x1</t>
    </r>
    <r>
      <rPr>
        <sz val="11"/>
        <color indexed="10"/>
        <rFont val="Arial"/>
        <family val="2"/>
        <charset val="238"/>
      </rPr>
      <t>7</t>
    </r>
    <r>
      <rPr>
        <sz val="11"/>
        <rFont val="Arial"/>
        <family val="2"/>
        <charset val="238"/>
      </rPr>
      <t>30+2xFl100x12x120</t>
    </r>
  </si>
  <si>
    <t>089-0-0-012-023b Bl.001</t>
  </si>
  <si>
    <t>Column  4-kt120x10x2578 (113 kg)</t>
  </si>
  <si>
    <r>
      <t xml:space="preserve">Roll support  fi120x59  </t>
    </r>
    <r>
      <rPr>
        <b/>
        <sz val="11"/>
        <color indexed="10"/>
        <rFont val="Arial"/>
        <family val="2"/>
        <charset val="238"/>
      </rPr>
      <t xml:space="preserve"> Aluminij</t>
    </r>
  </si>
  <si>
    <r>
      <t xml:space="preserve">Roll support  fi120x56   </t>
    </r>
    <r>
      <rPr>
        <b/>
        <sz val="11"/>
        <color indexed="10"/>
        <rFont val="Arial"/>
        <family val="2"/>
        <charset val="238"/>
      </rPr>
      <t>Aluminij</t>
    </r>
  </si>
  <si>
    <t>089-1-0-027-003A Bl.002</t>
  </si>
  <si>
    <t>Crossbeam FLRo120x60x6,3x1700+2xFl120x20x95</t>
  </si>
  <si>
    <t>Mutter Tr24x5 LH  4-kt50x90 CuZnPb39</t>
  </si>
  <si>
    <t>Mutter Tr24x5 RH  4-kt50x90 CuZnPb39</t>
  </si>
  <si>
    <t xml:space="preserve">Platte fur Tragwagen Bl25x800x600+4xfi40x6x125 (67)          </t>
  </si>
  <si>
    <t>Sicherungsblech  Fl14x5x55   (Item 63800134;606)</t>
  </si>
  <si>
    <t>Shaft  fi11x63</t>
  </si>
  <si>
    <t>Shaft  fi20x120</t>
  </si>
  <si>
    <t xml:space="preserve">Shaft  fi25x1400 </t>
  </si>
  <si>
    <t xml:space="preserve">Shaft  fi25x2362 </t>
  </si>
  <si>
    <t xml:space="preserve">Shaft  fi50x2038                                                     </t>
  </si>
  <si>
    <r>
      <t xml:space="preserve">Shaft  FB1200 fi85x2210   </t>
    </r>
    <r>
      <rPr>
        <b/>
        <sz val="11"/>
        <color indexed="10"/>
        <rFont val="Arial"/>
        <family val="2"/>
        <charset val="238"/>
      </rPr>
      <t>Mat:42CrMo4</t>
    </r>
  </si>
  <si>
    <r>
      <t xml:space="preserve">Shaft  FB1400 fi85x2410  </t>
    </r>
    <r>
      <rPr>
        <b/>
        <sz val="11"/>
        <color indexed="10"/>
        <rFont val="Arial"/>
        <family val="2"/>
        <charset val="238"/>
      </rPr>
      <t>42CrMo4 (Č.4732.4)</t>
    </r>
  </si>
  <si>
    <r>
      <t xml:space="preserve">Shaft  FB1400 fi85x2410  </t>
    </r>
    <r>
      <rPr>
        <b/>
        <sz val="11"/>
        <color indexed="10"/>
        <rFont val="Arial"/>
        <family val="2"/>
        <charset val="238"/>
      </rPr>
      <t>Mat:42CrMo4</t>
    </r>
  </si>
  <si>
    <t>Spindel  Fl80x10x80+M12x128</t>
  </si>
  <si>
    <t>Spindel  Fl90x10x90+fi12x228</t>
  </si>
  <si>
    <t>Spindel  Fl90x10x90+fi12x298</t>
  </si>
  <si>
    <t>Spindel  Fl90x10x90+fi12x350</t>
  </si>
  <si>
    <t>Spindel  Fl90x10x90+fi12x450 (M12)</t>
  </si>
  <si>
    <t xml:space="preserve">Spindel  L=565                                           </t>
  </si>
  <si>
    <r>
      <t>Spindel Abzug  fi12x</t>
    </r>
    <r>
      <rPr>
        <sz val="11"/>
        <color indexed="10"/>
        <rFont val="Arial"/>
        <family val="2"/>
        <charset val="238"/>
      </rPr>
      <t>450</t>
    </r>
  </si>
  <si>
    <t>Spindel Abzug  fi12x510</t>
  </si>
  <si>
    <r>
      <t>Spindel Abzug  fi12x</t>
    </r>
    <r>
      <rPr>
        <sz val="11"/>
        <color indexed="10"/>
        <rFont val="Arial"/>
        <family val="2"/>
        <charset val="238"/>
      </rPr>
      <t>510</t>
    </r>
  </si>
  <si>
    <t xml:space="preserve">Spindel Abzug  fi12x520                                          </t>
  </si>
  <si>
    <t>Spindel Abzug  fi12x550</t>
  </si>
  <si>
    <t xml:space="preserve">Spindel  fi12x620  (M12/M10)                                     </t>
  </si>
  <si>
    <t>Spindel  fi12x620 (M12)</t>
  </si>
  <si>
    <t>Spindel  fi12x650</t>
  </si>
  <si>
    <r>
      <t>Spindel  fi12x6</t>
    </r>
    <r>
      <rPr>
        <sz val="11"/>
        <color indexed="10"/>
        <rFont val="Arial"/>
        <family val="2"/>
        <charset val="238"/>
      </rPr>
      <t>5</t>
    </r>
    <r>
      <rPr>
        <sz val="11"/>
        <rFont val="Arial"/>
        <family val="2"/>
        <charset val="238"/>
      </rPr>
      <t>0 (M12)</t>
    </r>
  </si>
  <si>
    <r>
      <t>Spindel  fi12x6</t>
    </r>
    <r>
      <rPr>
        <sz val="11"/>
        <color indexed="10"/>
        <rFont val="Arial"/>
        <family val="2"/>
        <charset val="238"/>
      </rPr>
      <t>5</t>
    </r>
    <r>
      <rPr>
        <sz val="11"/>
        <rFont val="Arial"/>
        <family val="2"/>
        <charset val="238"/>
      </rPr>
      <t>0 (M12)</t>
    </r>
  </si>
  <si>
    <t>Spindel  fi12x650 (M12)</t>
  </si>
  <si>
    <t xml:space="preserve">Spindel  fi12x695                          </t>
  </si>
  <si>
    <t xml:space="preserve">Spindel  fi12x150                                    </t>
  </si>
  <si>
    <r>
      <t xml:space="preserve">Adapter fi75x108 </t>
    </r>
    <r>
      <rPr>
        <b/>
        <sz val="11"/>
        <color indexed="10"/>
        <rFont val="Arial"/>
        <family val="2"/>
        <charset val="238"/>
      </rPr>
      <t>PA6</t>
    </r>
  </si>
  <si>
    <t>Plate Fl150x20x325</t>
  </si>
  <si>
    <r>
      <t xml:space="preserve">Holder Bl 4x87x120 </t>
    </r>
    <r>
      <rPr>
        <b/>
        <sz val="11"/>
        <color indexed="10"/>
        <rFont val="Arial"/>
        <family val="2"/>
        <charset val="238"/>
      </rPr>
      <t xml:space="preserve"> INOX</t>
    </r>
  </si>
  <si>
    <t>Lageraufnahme fest fi50x105 (M12/35H7)</t>
  </si>
  <si>
    <t>Lageraufnahme lose fi50x105 (M12/35H7)</t>
  </si>
  <si>
    <r>
      <t xml:space="preserve">Washer fi45/fi13x4  </t>
    </r>
    <r>
      <rPr>
        <b/>
        <sz val="11"/>
        <color indexed="10"/>
        <rFont val="Arial"/>
        <family val="2"/>
        <charset val="238"/>
      </rPr>
      <t xml:space="preserve"> INOX</t>
    </r>
  </si>
  <si>
    <r>
      <t xml:space="preserve">Spacer sleeve  fi15x3x40 </t>
    </r>
    <r>
      <rPr>
        <b/>
        <sz val="11"/>
        <color indexed="10"/>
        <rFont val="Arial"/>
        <family val="2"/>
        <charset val="238"/>
      </rPr>
      <t xml:space="preserve"> INOX</t>
    </r>
  </si>
  <si>
    <t>Abzugstrager  FlRo120x60....3000x2320x1000 (322kg)</t>
  </si>
  <si>
    <t>Abzugstrager  FlRo120x60... 2150x2320x1000 (306 kg)</t>
  </si>
  <si>
    <t>Abzugstrager  4-ktRo60x4...Mont 4368x2577x1270 (337kg)</t>
  </si>
  <si>
    <t>Abzugstrager  4-ktRo60x4...1661x1592x834 (108kg)</t>
  </si>
  <si>
    <t>Abzugstrager  4-ktRo60x4... 1450x1280x880  (96kg)</t>
  </si>
  <si>
    <t>Abzugstrager  4-ktRo60x4... 1450x1280x880  (105kg)</t>
  </si>
  <si>
    <t>Abzugstrager  4-ktRo60x4... 1565x1280x880  (105kg)</t>
  </si>
  <si>
    <t>Adapter  fiRo 86x3x134+2xBl8x160x160</t>
  </si>
  <si>
    <t>Ankerplatte  Fl100x40x230</t>
  </si>
  <si>
    <t>Winkel  L100x10x100</t>
  </si>
  <si>
    <t>Winkel  L100x10x40</t>
  </si>
  <si>
    <t>Winkel  L100x10x40   (082-1-3-014-101a)</t>
  </si>
  <si>
    <t>Winkel  L100x65x8x80</t>
  </si>
  <si>
    <t>Winkel  L100x50x6x50</t>
  </si>
  <si>
    <t>Winkel  L120x15x80</t>
  </si>
  <si>
    <t xml:space="preserve">Winkel  L120x80x12x120   (Item 63806677)                                </t>
  </si>
  <si>
    <t>Winkel  L120x80x8x60</t>
  </si>
  <si>
    <t>Winkel  L130x12x180</t>
  </si>
  <si>
    <t>Winkel  L135x75x8x720</t>
  </si>
  <si>
    <t>Winkel  L150x100x10x100</t>
  </si>
  <si>
    <t>Winkel  L150x100x12x110</t>
  </si>
  <si>
    <t>Winkel  L150x100x12x630</t>
  </si>
  <si>
    <t>Winkel  L150x100x12x700</t>
  </si>
  <si>
    <t>Winkel  L150x10x40</t>
  </si>
  <si>
    <t>Winkel  L150x12x180</t>
  </si>
  <si>
    <t>Winkel  L153x108x12x180</t>
  </si>
  <si>
    <t>Winkel  L200x100x10x100</t>
  </si>
  <si>
    <t>Winkel  L200x100x16x140</t>
  </si>
  <si>
    <t>Winkel  L200x120x15x160</t>
  </si>
  <si>
    <t>Winkel  L20x3x100</t>
  </si>
  <si>
    <t>Winkel  L20x3x140</t>
  </si>
  <si>
    <t>Winkel  L20x3x20</t>
  </si>
  <si>
    <t>Winkel  L220x120x15x160</t>
  </si>
  <si>
    <t>Winkel  L30x4x20</t>
  </si>
  <si>
    <t>Winkel  L30x4x30</t>
  </si>
  <si>
    <t>Winkel  L30x4x825</t>
  </si>
  <si>
    <t>Winkel  L35x4x30</t>
  </si>
  <si>
    <t>Winkel  L40x5x40</t>
  </si>
  <si>
    <t>Winkel  L40x5x710</t>
  </si>
  <si>
    <t xml:space="preserve">Winkel  L50x6x40         </t>
  </si>
  <si>
    <t>Winkel  L75x6x75       (Item 63805542)</t>
  </si>
  <si>
    <t>Winkel  L75x6x75       (Item 63806558)</t>
  </si>
  <si>
    <t>Winkel  L80x8x500</t>
  </si>
  <si>
    <t>Winkel  L100x60x9x60</t>
  </si>
  <si>
    <t>Winkel  L120x15x90</t>
  </si>
  <si>
    <t>Winkel  L130x65x8x75</t>
  </si>
  <si>
    <r>
      <t>Winkel  L150x</t>
    </r>
    <r>
      <rPr>
        <sz val="11"/>
        <color indexed="10"/>
        <rFont val="Arial"/>
        <family val="2"/>
        <charset val="238"/>
      </rPr>
      <t>10</t>
    </r>
    <r>
      <rPr>
        <sz val="11"/>
        <rFont val="Arial"/>
        <family val="2"/>
        <charset val="238"/>
      </rPr>
      <t>x150</t>
    </r>
  </si>
  <si>
    <t>Winkel  L200x100x10x40</t>
  </si>
  <si>
    <t>Winkel  L50x6x40</t>
  </si>
  <si>
    <t>Winkel  L80x65x10x590</t>
  </si>
  <si>
    <t>Arm fiRo50x6x1255....</t>
  </si>
  <si>
    <t>Arm fiRo50x6x1595....</t>
  </si>
  <si>
    <t>Arm fiRo50x6x1445....</t>
  </si>
  <si>
    <t>Shaft  fi25x1585</t>
  </si>
  <si>
    <t>Shaft  fi25x993</t>
  </si>
  <si>
    <t xml:space="preserve">Shaft  fi50x1870                                                      </t>
  </si>
  <si>
    <t>Welle  fi30x173</t>
  </si>
  <si>
    <t xml:space="preserve">Welle  fi30x173        INOX                         </t>
  </si>
  <si>
    <t>Welle  fi20x115  INOX 1.4301</t>
  </si>
  <si>
    <t xml:space="preserve">Axle  NB1400  fi40x1810                   </t>
  </si>
  <si>
    <t>Shaft  NB2300  fi50x5/fi40x2700</t>
  </si>
  <si>
    <t>Shaft  NB2300  fi50x5/fi40x2710</t>
  </si>
  <si>
    <t>Base plate  Fl100x40x50</t>
  </si>
  <si>
    <t>Lever NB1500 L30x4x1546</t>
  </si>
  <si>
    <t>Lever NB1500 L30x5x1546</t>
  </si>
  <si>
    <t>430-0-3-004-131A Rev04</t>
  </si>
  <si>
    <t>Spacer bolt 6-kt30x355 (2xM12)</t>
  </si>
  <si>
    <t>Halter Fl65x12x406+Fl65x10x60</t>
  </si>
  <si>
    <t>089-00053-E</t>
  </si>
  <si>
    <t>Base plate Fl70x25x90+M24x180</t>
  </si>
  <si>
    <t>Stop L75x50x8x70</t>
  </si>
  <si>
    <t>Head plate Bl25x1014,5x445</t>
  </si>
  <si>
    <t>Centering device Fl50x40x70</t>
  </si>
  <si>
    <t>430-0-3-004-109 Rev04</t>
  </si>
  <si>
    <t>080-00027-E 001.1</t>
  </si>
  <si>
    <t>63806837 Rev01</t>
  </si>
  <si>
    <t>082-1-0-000-002 Bl.024</t>
  </si>
  <si>
    <t>080-00125b</t>
  </si>
  <si>
    <t>082-1-2-060-003a Rev04</t>
  </si>
  <si>
    <t>421-00001-E Rev01</t>
  </si>
  <si>
    <t>499-00013-E Rev01</t>
  </si>
  <si>
    <t>499-00014-E Rev01</t>
  </si>
  <si>
    <t>499-00015-E Rev01</t>
  </si>
  <si>
    <t>080-0-3-028-101 Rev01</t>
  </si>
  <si>
    <t>082-1-8-023-104.1 Rev01</t>
  </si>
  <si>
    <t>082-1-2-017-004 Rev03</t>
  </si>
  <si>
    <t>082-1-2-018-005 Rev04</t>
  </si>
  <si>
    <t>480-00018-E Rev01</t>
  </si>
  <si>
    <t>424-00014-E-A Rev01</t>
  </si>
  <si>
    <t>082-1-2-017-002 Rev03</t>
  </si>
  <si>
    <t>082-1-2-018-002 Rev04</t>
  </si>
  <si>
    <t>085-0-0-079-102 Rev01</t>
  </si>
  <si>
    <t>080-0-4-011-104c Rev01</t>
  </si>
  <si>
    <t>080-0-4-027-104c Rev01</t>
  </si>
  <si>
    <t>080-0-4-021-103 Rev01</t>
  </si>
  <si>
    <t>082-1-8-039-101 Rev04</t>
  </si>
  <si>
    <t>082-1-8-039-101b Rev04</t>
  </si>
  <si>
    <t>082-1-2-018-001a Rev03</t>
  </si>
  <si>
    <t>082-1-8-023-006A Rev02</t>
  </si>
  <si>
    <t>082-1-8-033-101 Rev03</t>
  </si>
  <si>
    <t>082-1-8-033-101b Rev03</t>
  </si>
  <si>
    <t>082-1-8-023-006d Rev02</t>
  </si>
  <si>
    <t>082-1-8-023-006d Rev03</t>
  </si>
  <si>
    <t>082-1-5-002-005 Rev01</t>
  </si>
  <si>
    <t>400-00197-E Rev01</t>
  </si>
  <si>
    <t>082-1-5-002-012 Rev01</t>
  </si>
  <si>
    <t>082-1-8-039-101f Rev03</t>
  </si>
  <si>
    <t>082-1-8-033-101f Rev02</t>
  </si>
  <si>
    <t>082-00155-E Rev01</t>
  </si>
  <si>
    <t>082-00033-E Rev01</t>
  </si>
  <si>
    <t>050-00094-E Rev02</t>
  </si>
  <si>
    <t>082-00219-E Rev01</t>
  </si>
  <si>
    <t>63806575 Rev01</t>
  </si>
  <si>
    <t>082-00226-E Rev01</t>
  </si>
  <si>
    <t>63807856 Rev01</t>
  </si>
  <si>
    <t>080-0-1-002-008a Bl.002 Rev01</t>
  </si>
  <si>
    <t>080-0-1-002-008a Bl.003 Rev01</t>
  </si>
  <si>
    <t>080-0-1-002-008a Bl.004 Rev01</t>
  </si>
  <si>
    <t>63809229 Rev02</t>
  </si>
  <si>
    <t>63809372 Rev01</t>
  </si>
  <si>
    <t>63809537 Bl.001, Bl.002 Rev02</t>
  </si>
  <si>
    <t>63809929 Rev01</t>
  </si>
  <si>
    <t>63809929 Rev03</t>
  </si>
  <si>
    <t>63809930 Rev01</t>
  </si>
  <si>
    <t>63809947 Rev01</t>
  </si>
  <si>
    <t>63809986 Rev01</t>
  </si>
  <si>
    <t>Crossbeam FB1400 2xFl Ro100x80x4x1800</t>
  </si>
  <si>
    <r>
      <t xml:space="preserve">63806844 </t>
    </r>
    <r>
      <rPr>
        <b/>
        <sz val="11"/>
        <color indexed="10"/>
        <rFont val="Arial"/>
        <family val="2"/>
        <charset val="238"/>
      </rPr>
      <t>Rev01</t>
    </r>
  </si>
  <si>
    <t>Lageraufnahme fest fi50x95 (M12/35H7)</t>
  </si>
  <si>
    <t>Lageraufnahme lose fi50x95 (M12/35H7)</t>
  </si>
  <si>
    <r>
      <t xml:space="preserve">Axle  fi40x1446    </t>
    </r>
    <r>
      <rPr>
        <b/>
        <sz val="11"/>
        <color indexed="10"/>
        <rFont val="Arial"/>
        <family val="2"/>
        <charset val="238"/>
      </rPr>
      <t>INOX  1.4301</t>
    </r>
  </si>
  <si>
    <r>
      <t xml:space="preserve">Axle fi40x1402/1982+2xfi20x340  </t>
    </r>
    <r>
      <rPr>
        <b/>
        <sz val="11"/>
        <color indexed="10"/>
        <rFont val="Arial"/>
        <family val="2"/>
        <charset val="238"/>
      </rPr>
      <t>INOX 1.4305</t>
    </r>
  </si>
  <si>
    <t>Angle  Fl70x5x287  L</t>
  </si>
  <si>
    <t>Synchronisation shaft fi88,9x10x1300/1760+2xfi85x280</t>
  </si>
  <si>
    <t>Crossbeam FB1000 Fl Ro50x30x3x1646</t>
  </si>
  <si>
    <t>Crossbeam FB1000 2xFl Ro100x80x4x1400</t>
  </si>
  <si>
    <t>Support 4-ktRo80x4x......H....(74 kg)</t>
  </si>
  <si>
    <t>Railing 4-ktRo40x3x1480 (3)  27,8</t>
  </si>
  <si>
    <r>
      <t xml:space="preserve">63809947 </t>
    </r>
    <r>
      <rPr>
        <b/>
        <sz val="11"/>
        <color indexed="10"/>
        <rFont val="Arial"/>
        <family val="2"/>
        <charset val="238"/>
      </rPr>
      <t>Rev03</t>
    </r>
  </si>
  <si>
    <t>Crossbeam FB1000 4-kt80x4x1400+2xFl120x20x160</t>
  </si>
  <si>
    <r>
      <t xml:space="preserve">Shaft  FB1000 fi85x2010   </t>
    </r>
    <r>
      <rPr>
        <b/>
        <sz val="11"/>
        <color indexed="10"/>
        <rFont val="Arial"/>
        <family val="2"/>
        <charset val="238"/>
      </rPr>
      <t>Mat:42CrMo4</t>
    </r>
  </si>
  <si>
    <t>Axle fi70x7,1x1000+2xfi60x450 L=1750 (INOX)</t>
  </si>
  <si>
    <t>Holder 4-ktRo40x3x1040</t>
  </si>
  <si>
    <t>Angle  L150x100x12x110</t>
  </si>
  <si>
    <t>Ps Tehnik</t>
  </si>
  <si>
    <r>
      <t xml:space="preserve">4001613139 </t>
    </r>
    <r>
      <rPr>
        <b/>
        <sz val="11"/>
        <color indexed="10"/>
        <rFont val="Arial"/>
        <family val="2"/>
        <charset val="238"/>
      </rPr>
      <t>Rev01</t>
    </r>
  </si>
  <si>
    <t>Plate Bl8x230x399</t>
  </si>
  <si>
    <t>Angle L120x12x180</t>
  </si>
  <si>
    <t>Crossbeam 4-kt Ro 80x4x2400</t>
  </si>
  <si>
    <t>Axle fi70x7,1x2000+2xfi60x450</t>
  </si>
  <si>
    <t>Holder 4-kt Ro 40x3x2040</t>
  </si>
  <si>
    <t>Synchronisation shaft fi88,9x10x2300/2760</t>
  </si>
  <si>
    <r>
      <t xml:space="preserve">63809929 </t>
    </r>
    <r>
      <rPr>
        <b/>
        <sz val="11"/>
        <color indexed="10"/>
        <rFont val="Arial"/>
        <family val="2"/>
        <charset val="238"/>
      </rPr>
      <t>Rev04</t>
    </r>
  </si>
  <si>
    <r>
      <t xml:space="preserve">63806688 </t>
    </r>
    <r>
      <rPr>
        <sz val="11"/>
        <rFont val="Arial"/>
        <family val="2"/>
        <charset val="238"/>
      </rPr>
      <t>Rev01</t>
    </r>
  </si>
  <si>
    <t>Adapter 4-ktRo120x5,6x350+</t>
  </si>
  <si>
    <r>
      <t xml:space="preserve">080-0-4-021-103 </t>
    </r>
    <r>
      <rPr>
        <b/>
        <sz val="11"/>
        <color indexed="10"/>
        <rFont val="Arial"/>
        <family val="2"/>
        <charset val="238"/>
      </rPr>
      <t>Rev01</t>
    </r>
  </si>
  <si>
    <t>Collapsing unit  Drvo 1300x1427    (27,5)</t>
  </si>
  <si>
    <t>Collapsing unit  Kombi  2985x1534 NB1400</t>
  </si>
  <si>
    <t>Collapsing unit  Kombi 1590/1480x2955 (52 kg)</t>
  </si>
  <si>
    <t>Collapsing unit  kombi 1720x4826 (138kg)</t>
  </si>
  <si>
    <t>Collapsing unit  kombi 1786x1467 (37kg)</t>
  </si>
  <si>
    <t>Collapsing unit  Kombi 3136x1616  (90,2 kg)</t>
  </si>
  <si>
    <t>Spacer pipe  4-ktRo30x3x1320</t>
  </si>
  <si>
    <t>Spacer pipe  4-ktRo30x3x2171</t>
  </si>
  <si>
    <t>Spacer pipe  4-ktRo30x4x1471</t>
  </si>
  <si>
    <t>Spacer pipe  4-ktRo60x5x1200</t>
  </si>
  <si>
    <t xml:space="preserve">Spacer pipe  4-ktRo60x5x1600  </t>
  </si>
  <si>
    <t>Spacer pipe  NB           4-ktRo60x4x1710</t>
  </si>
  <si>
    <t>Spacer pipe  NB1400    4-ktRo80x4x1802</t>
  </si>
  <si>
    <t>Spacer pipe  NB1400    4-ktRo80x6,3x1800</t>
  </si>
  <si>
    <t>Spacer pipe  NB1400   4-ktRo80x4x1802+2x60x10x120</t>
  </si>
  <si>
    <t>Spacer pipe  NB1400   4-ktRo80x4x1802+3x70x10x150</t>
  </si>
  <si>
    <t>Spacer pipe  NB1400  4-ktRo60x5x1300</t>
  </si>
  <si>
    <t>Spacer pipe  NB1500   2x4ktRo80x4x1902   Rev 01</t>
  </si>
  <si>
    <t xml:space="preserve">Spacer pipe  NB1500   4-ktRo100x10x1902 + 2x100x15x105   </t>
  </si>
  <si>
    <t>Spacer pipe  NB1500   4-ktRo80x4x1900</t>
  </si>
  <si>
    <t xml:space="preserve">Spacer pipe  NB1500   4-ktRo80x4x1902 + 2x70x10x150 </t>
  </si>
  <si>
    <t>Spacer pipe  NB1500   4-ktRo80x4x1902 + 60x20x120          Rev 01</t>
  </si>
  <si>
    <t>Spacer pipe  NB1500   4-ktRo80x6,3x1900</t>
  </si>
  <si>
    <t>Spacer pipe  NB1700   4-ktRo80x6,3x2100</t>
  </si>
  <si>
    <t>Spacer pipe  NB1700    Fl Ro80x40x3155</t>
  </si>
  <si>
    <t>Spacer pipe  NB1900   4-ktRo100x10x2302 + 2x105x140</t>
  </si>
  <si>
    <t>Spacer pipe  NB1900   4-ktRo80x6,3x2300</t>
  </si>
  <si>
    <t>Spacer pipe  NB1900   4-ktRo80x6,3x2300 + Fl80x15</t>
  </si>
  <si>
    <t>Spacer pipe  NB1900  4-ktRo60x5x2000</t>
  </si>
  <si>
    <t>Spacer pipe  NB2000   4-ktRo80x4x2402+2xFl140x20</t>
  </si>
  <si>
    <t>Spacer pipe  NB2000   4-ktRo80x6,3x2402</t>
  </si>
  <si>
    <t>Spacer pipe  NB2300   4-ktRo100x10x2700</t>
  </si>
  <si>
    <t>Spacer pipe  NB2300   4-ktRo80x4x2700</t>
  </si>
  <si>
    <t xml:space="preserve">Spacer pipe  NB2300   4-ktRo80x4x2702         </t>
  </si>
  <si>
    <t>Spacer pipe  NB600   4-ktRo80x4x1002</t>
  </si>
  <si>
    <t xml:space="preserve">Spacer pipe fi20/fi10x53 </t>
  </si>
  <si>
    <t>Spacer pipe NB1100   4-ktRo80x4x1502</t>
  </si>
  <si>
    <t>Spacer pipe NB1100   4-ktRo80x4x1502+2xFl60x10x120</t>
  </si>
  <si>
    <t>Spacer pipe NB1100  4-ktRo80x6,3x1500</t>
  </si>
  <si>
    <t>Spacer pipe NB1300   2x4-ktRo80x4x1702</t>
  </si>
  <si>
    <t xml:space="preserve">Spacer pipe NB1300   4-ktRo100x10x1702 + 2xFl </t>
  </si>
  <si>
    <t>Spacer pipe NB1300   4-ktRo80x4x1702</t>
  </si>
  <si>
    <t xml:space="preserve">Spacer pipe NB1300   4-ktRo80x4x1702 + 2xFl  </t>
  </si>
  <si>
    <t>Spacer pipe NB1300   4-ktRo80x4x1702 + 2xFl</t>
  </si>
  <si>
    <t>Spacer pipe NB1300   4-ktRo80x6,3x1700</t>
  </si>
  <si>
    <r>
      <t xml:space="preserve">Spacer pipe NB1300  2x4-ktRo80x4x1702  </t>
    </r>
    <r>
      <rPr>
        <b/>
        <sz val="11"/>
        <color indexed="10"/>
        <rFont val="Arial"/>
        <family val="2"/>
        <charset val="238"/>
      </rPr>
      <t xml:space="preserve"> </t>
    </r>
  </si>
  <si>
    <t>Spacer pipe NB1300  4-ktRo80x4x1702</t>
  </si>
  <si>
    <t xml:space="preserve">Spacer pipe NB1300  4-ktRo80x4x1702 + 2xFl  </t>
  </si>
  <si>
    <t xml:space="preserve">Spacer pipe NB1700   4-ktRo100x10                    </t>
  </si>
  <si>
    <t xml:space="preserve">Spacer pipe NB1700   4-ktRo80x4                        </t>
  </si>
  <si>
    <t xml:space="preserve">Spacer pipe NB1700   4-ktRo80x4+2xFL60x10 </t>
  </si>
  <si>
    <t>Spacer pipe NB2000   2x4-ktRo80x4x2402</t>
  </si>
  <si>
    <t>Spacer pipe NB2000   4-ktRo80x4x2402</t>
  </si>
  <si>
    <t>Spacer pipe NB2300   4-ktRo80x6,3x2700</t>
  </si>
  <si>
    <t>Spacer pipe NB900  2x4-ktRo80x4x1302</t>
  </si>
  <si>
    <t>Spacer pipe NB900  4-ktRo80x6,3x1300</t>
  </si>
  <si>
    <t>Spacer pipe NB900 4-ktRo80x4x1302</t>
  </si>
  <si>
    <t>Spacer pipe NB900 4-ktRo80x4x1302+2x60x10x120</t>
  </si>
  <si>
    <t>Holder Fl 60x10x554...Z(W)</t>
  </si>
  <si>
    <t>Holder L40x5x300</t>
  </si>
  <si>
    <r>
      <t xml:space="preserve">63809947 </t>
    </r>
    <r>
      <rPr>
        <b/>
        <sz val="11"/>
        <color indexed="10"/>
        <rFont val="Arial"/>
        <family val="2"/>
        <charset val="238"/>
      </rPr>
      <t>Rev04</t>
    </r>
  </si>
  <si>
    <r>
      <t xml:space="preserve">63809986 </t>
    </r>
    <r>
      <rPr>
        <b/>
        <sz val="11"/>
        <color indexed="10"/>
        <rFont val="Arial"/>
        <family val="2"/>
        <charset val="238"/>
      </rPr>
      <t>Rev03</t>
    </r>
  </si>
  <si>
    <r>
      <t>Stop angle Bl</t>
    </r>
    <r>
      <rPr>
        <sz val="11"/>
        <color indexed="10"/>
        <rFont val="Arial"/>
        <family val="2"/>
        <charset val="238"/>
      </rPr>
      <t>8</t>
    </r>
    <r>
      <rPr>
        <sz val="11"/>
        <rFont val="Arial"/>
        <family val="2"/>
        <charset val="238"/>
      </rPr>
      <t>x90x</t>
    </r>
    <r>
      <rPr>
        <sz val="11"/>
        <color indexed="10"/>
        <rFont val="Arial"/>
        <family val="2"/>
        <charset val="238"/>
      </rPr>
      <t>130</t>
    </r>
    <r>
      <rPr>
        <sz val="11"/>
        <rFont val="Arial"/>
        <family val="2"/>
        <charset val="238"/>
      </rPr>
      <t xml:space="preserve">  INOX 1.4301</t>
    </r>
  </si>
  <si>
    <t>43003004 Rev04</t>
  </si>
  <si>
    <t>Shaft  FB2000 fi85x3010 - 42CrMo4V</t>
  </si>
  <si>
    <t>Transverse FB2000 4-ktRo80x6,3x2400</t>
  </si>
  <si>
    <r>
      <t xml:space="preserve">Spacer fi 110x23 (M12/3xM6)  </t>
    </r>
    <r>
      <rPr>
        <b/>
        <sz val="11"/>
        <color indexed="10"/>
        <rFont val="Arial"/>
        <family val="2"/>
        <charset val="238"/>
      </rPr>
      <t>Aluminij  /</t>
    </r>
  </si>
  <si>
    <r>
      <t xml:space="preserve">Axle fi 40x2446 </t>
    </r>
    <r>
      <rPr>
        <b/>
        <sz val="11"/>
        <color indexed="10"/>
        <rFont val="Arial"/>
        <family val="2"/>
        <charset val="238"/>
      </rPr>
      <t xml:space="preserve"> INOX</t>
    </r>
  </si>
  <si>
    <t>Frame 4-ktRo50x3x..+U60x....   (54 kg)</t>
  </si>
  <si>
    <t>Frame 4-ktRo40x5x.....              (22 kg)</t>
  </si>
  <si>
    <t>Stop Fl 40x15x45  (M8+M8)</t>
  </si>
  <si>
    <t>Pipe fi120x8x255,5</t>
  </si>
  <si>
    <r>
      <t xml:space="preserve">60739055 </t>
    </r>
    <r>
      <rPr>
        <b/>
        <sz val="11"/>
        <color indexed="10"/>
        <rFont val="Arial"/>
        <family val="2"/>
        <charset val="238"/>
      </rPr>
      <t>Rev01</t>
    </r>
  </si>
  <si>
    <r>
      <t xml:space="preserve">60739058 </t>
    </r>
    <r>
      <rPr>
        <b/>
        <sz val="11"/>
        <color indexed="10"/>
        <rFont val="Arial"/>
        <family val="2"/>
        <charset val="238"/>
      </rPr>
      <t>Rev01</t>
    </r>
  </si>
  <si>
    <r>
      <t>63809947</t>
    </r>
    <r>
      <rPr>
        <b/>
        <sz val="11"/>
        <color indexed="10"/>
        <rFont val="Arial"/>
        <family val="2"/>
        <charset val="238"/>
      </rPr>
      <t xml:space="preserve"> Rev04</t>
    </r>
  </si>
  <si>
    <t>Crossbeam FB1800 4-ktRo80x4x2200</t>
  </si>
  <si>
    <t>Axle fi70x7,1x1800+2xfi60x450 L=2550 (INOX)</t>
  </si>
  <si>
    <t>4001613139 Rev01</t>
  </si>
  <si>
    <t>4000908428 Rev02</t>
  </si>
  <si>
    <t>Holder 4-ktRo40x3x1840</t>
  </si>
  <si>
    <t>Shaft FB1800 fi85x2810 - 42CrMo4V</t>
  </si>
  <si>
    <t>Synchronisation shaft fi88,9x10x2100/2560+2xfi85x280</t>
  </si>
  <si>
    <t>082-1-8-023-006B</t>
  </si>
  <si>
    <t>Transverse tie-bar Fl60x15x904+</t>
  </si>
  <si>
    <t>Transverse tie-bar Fl60x15x1340+</t>
  </si>
  <si>
    <t>Transverse tie-bar FlRo50x30x4x904+</t>
  </si>
  <si>
    <t>Transverse tie-bar Fl60x15x1240+</t>
  </si>
  <si>
    <t>Transverse tie-bar Fl60x15x1180+</t>
  </si>
  <si>
    <t>Transverse tie-bar Fl60x15x2070+</t>
  </si>
  <si>
    <t>Transverse tie-bar Fl60x15x1480+</t>
  </si>
  <si>
    <t>Aufnahme fur Motor 6-kt30x47,5  (fi16/M8/M10)</t>
  </si>
  <si>
    <t xml:space="preserve">Frame  4-ktRo60x6,3x1370x2000    (69,42)                                                     </t>
  </si>
  <si>
    <t>Frame  4-ktRo60x6,3x1370x2000  (72kg)</t>
  </si>
  <si>
    <t>Frame  4-ktRo60x4x1310x2100  (45,7)</t>
  </si>
  <si>
    <t>Frame  4-ktRo60x4x2450x1610  (54,6)</t>
  </si>
  <si>
    <t>Frame  4-ktRo60x4x2200x2865  (55kg)</t>
  </si>
  <si>
    <t>Frame  4-ktRo60x4x2200x2865  (70kg)</t>
  </si>
  <si>
    <t>Buchse  fi30/fi17,8x20,5</t>
  </si>
  <si>
    <t>Crossbeam NB1100  4-kt80x6,3x1380+2xL200x100x12x115</t>
  </si>
  <si>
    <t>Crossbeam  NB1400  4-ktRo80x6,3x1700</t>
  </si>
  <si>
    <t>Crossbeam  NB700  4-ktRo80x6,3x1000</t>
  </si>
  <si>
    <t xml:space="preserve">Crossbeam  NB1100  4-ktRo80x6,3x1400  </t>
  </si>
  <si>
    <t xml:space="preserve">Crossbeam  NB1300  4-ktRo80x6,3x1600 </t>
  </si>
  <si>
    <t xml:space="preserve">Crossbeam  NB1900  4-ktRo80x6,3x2200    </t>
  </si>
  <si>
    <t>Crossbeam  NB900  4-ktRo80x6,3x1200</t>
  </si>
  <si>
    <t>Platte Fl120x16x145</t>
  </si>
  <si>
    <t>Platte Fl120x20x145</t>
  </si>
  <si>
    <t>Platte Bl2x50x67</t>
  </si>
  <si>
    <t>Crossbeam NB1400  4-kt80x6,3x1680+2xL200x100x12x115</t>
  </si>
  <si>
    <t>Enclosure  2Qg 10-15</t>
  </si>
  <si>
    <t>Platte  Bl5x50x67</t>
  </si>
  <si>
    <t>Platte  Bl4x50x67</t>
  </si>
  <si>
    <t>Plate  Fl120x20x145</t>
  </si>
  <si>
    <t>Holder  4-ktRo40x4x........ W  (4,75)</t>
  </si>
  <si>
    <t>Washer  Fl50x10x50</t>
  </si>
  <si>
    <t>Transport aid 4-ktRo60x4x1630+2xFl100x12x120</t>
  </si>
  <si>
    <t>Hook Bl5x97x165</t>
  </si>
  <si>
    <t>Transverse tie-bar FlRo50x30x4x1745</t>
  </si>
  <si>
    <t>60744869 Rev01</t>
  </si>
  <si>
    <t>Frame calibration basket FM2150 6ktRo 60x4x2955+2x60x10x352</t>
  </si>
  <si>
    <r>
      <t xml:space="preserve">Shaft  NB2100  fi25x2547   </t>
    </r>
    <r>
      <rPr>
        <b/>
        <sz val="11"/>
        <color indexed="10"/>
        <rFont val="Arial"/>
        <family val="2"/>
        <charset val="238"/>
      </rPr>
      <t xml:space="preserve"> INOX</t>
    </r>
  </si>
  <si>
    <r>
      <t xml:space="preserve">Shaft  NB2100  fi25x1790     </t>
    </r>
    <r>
      <rPr>
        <b/>
        <sz val="11"/>
        <color indexed="10"/>
        <rFont val="Arial"/>
        <family val="2"/>
        <charset val="238"/>
      </rPr>
      <t>INOX</t>
    </r>
  </si>
  <si>
    <t>Spacer bolt  6-kt24x166   ( 2xM10 )</t>
  </si>
  <si>
    <t>Gewindestange  M16x1270 ( LH + RH )</t>
  </si>
  <si>
    <t>Gewindestange  M16x1150 ( RH + RH )</t>
  </si>
  <si>
    <t>NOVA</t>
  </si>
  <si>
    <t>4000663273 Rev02</t>
  </si>
  <si>
    <t>Fastening plate L Bl 25x217,5x</t>
  </si>
  <si>
    <t>Fastening plate R Bl 25x217,5 x</t>
  </si>
  <si>
    <t>Torque support Bl 8x225x165</t>
  </si>
  <si>
    <t>Adapter fi72x158 PA6</t>
  </si>
  <si>
    <t>Torque support Bl8x225x165</t>
  </si>
  <si>
    <t>Hook Bl 12x88x273</t>
  </si>
  <si>
    <t>Plate Bl8x230x378,3</t>
  </si>
  <si>
    <t xml:space="preserve">Stop Bl 5x50x125  INOX </t>
  </si>
  <si>
    <t>60745813 Rev01</t>
  </si>
  <si>
    <t>Crossbeam FB1800 2xFl Ro100x80x4x2200</t>
  </si>
  <si>
    <t>Crossbeam FB2000 2xFl Ro100x80x4x2400</t>
  </si>
  <si>
    <t>Crossbeam fi139,6x20x2255+fi110x298</t>
  </si>
  <si>
    <t>Crossbeam fi139,6x20x1255+fi110x298</t>
  </si>
  <si>
    <t>050-00084-E</t>
  </si>
  <si>
    <r>
      <t xml:space="preserve">Stud bolt M30x215 - </t>
    </r>
    <r>
      <rPr>
        <sz val="11"/>
        <color indexed="10"/>
        <rFont val="Arial"/>
        <family val="2"/>
        <charset val="238"/>
      </rPr>
      <t>10,9 POC</t>
    </r>
  </si>
  <si>
    <t>Adapter 4 -ktRo120x5,6x350+</t>
  </si>
  <si>
    <t xml:space="preserve">PS Tehnik </t>
  </si>
  <si>
    <t>Connection 6-kt 20x140  (M20/R1/4)</t>
  </si>
  <si>
    <t>Sitenwand Bl 30x550x2060  (225)</t>
  </si>
  <si>
    <t xml:space="preserve">Telegrin </t>
  </si>
  <si>
    <t xml:space="preserve">Winkel L80x10x80    </t>
  </si>
  <si>
    <t>Halter Fl95x30x135</t>
  </si>
  <si>
    <t>Halteblech Bl 5x45x70</t>
  </si>
  <si>
    <t>Distanzstrebe Fl160x40x900</t>
  </si>
  <si>
    <t>Konsole</t>
  </si>
  <si>
    <t>Platte Fl80x20x200</t>
  </si>
  <si>
    <t>Haltebolzen fi 70x105</t>
  </si>
  <si>
    <t>Adapterring fi 240x18,5</t>
  </si>
  <si>
    <t>Grundplatte Fl120x12x2250</t>
  </si>
  <si>
    <t>Platte Fl 120x12x2250</t>
  </si>
  <si>
    <t>Leiste Fl 25x15x2110</t>
  </si>
  <si>
    <t>Anschlag mit Zentrierung Fl 60x20x120</t>
  </si>
  <si>
    <t>Plate FL150x20x325</t>
  </si>
  <si>
    <t>Fastening plate Bl15x145x152</t>
  </si>
  <si>
    <r>
      <t xml:space="preserve">Spacer plate Bl 15x51x67 - </t>
    </r>
    <r>
      <rPr>
        <b/>
        <sz val="11"/>
        <color indexed="10"/>
        <rFont val="Arial"/>
        <family val="2"/>
        <charset val="238"/>
      </rPr>
      <t>INOX</t>
    </r>
  </si>
  <si>
    <t>Stop Fl 40x15x45</t>
  </si>
  <si>
    <t>Collapsing unit  Drvo  2955x2330</t>
  </si>
  <si>
    <t>Suport  4-ktRo60x4x500+L50x6x220 (W)</t>
  </si>
  <si>
    <t>080-0-4-003-101a Bl.011</t>
  </si>
  <si>
    <t>Slat Fl 20x12x1970</t>
  </si>
  <si>
    <t>430-0-3-004-127 Rev04</t>
  </si>
  <si>
    <t>Spacer bolt 6-kt24x240 (2xM12)</t>
  </si>
  <si>
    <r>
      <t>080-0-4-011-104f</t>
    </r>
    <r>
      <rPr>
        <b/>
        <sz val="11"/>
        <color indexed="10"/>
        <rFont val="Arial"/>
        <family val="2"/>
        <charset val="238"/>
      </rPr>
      <t xml:space="preserve"> Rev02</t>
    </r>
  </si>
  <si>
    <r>
      <t xml:space="preserve">4000663273 </t>
    </r>
    <r>
      <rPr>
        <b/>
        <sz val="11"/>
        <color indexed="10"/>
        <rFont val="Arial"/>
        <family val="2"/>
        <charset val="238"/>
      </rPr>
      <t>Rev02</t>
    </r>
  </si>
  <si>
    <r>
      <t xml:space="preserve">4000908428 </t>
    </r>
    <r>
      <rPr>
        <b/>
        <sz val="11"/>
        <color indexed="10"/>
        <rFont val="Arial"/>
        <family val="2"/>
        <charset val="238"/>
      </rPr>
      <t>Rev02</t>
    </r>
  </si>
  <si>
    <t>Support FlRo50x30x2,6x2492+2xFl100x15x200</t>
  </si>
  <si>
    <t>U-profile U80x1200</t>
  </si>
  <si>
    <t>Crossbeam FlRo100x60x8x2200</t>
  </si>
  <si>
    <r>
      <t>63809537 Bl.001, Bl.002</t>
    </r>
    <r>
      <rPr>
        <b/>
        <sz val="11"/>
        <color indexed="10"/>
        <rFont val="Arial"/>
        <family val="2"/>
        <charset val="238"/>
      </rPr>
      <t xml:space="preserve"> Rev03</t>
    </r>
  </si>
  <si>
    <t>Crossbeam Bl6x...</t>
  </si>
  <si>
    <t>Holder Bl6x...</t>
  </si>
  <si>
    <t>60748261 Rev01</t>
  </si>
  <si>
    <t>60748262 Rev01</t>
  </si>
  <si>
    <t>Plate Bl10x210x290</t>
  </si>
  <si>
    <r>
      <t xml:space="preserve">089-00046-E </t>
    </r>
    <r>
      <rPr>
        <b/>
        <sz val="11"/>
        <color indexed="10"/>
        <rFont val="Arial"/>
        <family val="2"/>
        <charset val="238"/>
      </rPr>
      <t>Rev01</t>
    </r>
  </si>
  <si>
    <t>Washer fi50/fi25,2x4 INOX</t>
  </si>
  <si>
    <t>Lagerarm Bl30x350x240</t>
  </si>
  <si>
    <t>Locking bolt fi63x108</t>
  </si>
  <si>
    <t>Holder Bl4x60x173</t>
  </si>
  <si>
    <t>Holder Bl4x60x120 INOX</t>
  </si>
  <si>
    <t>073-2-2-044-101</t>
  </si>
  <si>
    <t>63809930 Rev03</t>
  </si>
  <si>
    <t>63809359 Rev01</t>
  </si>
  <si>
    <r>
      <t>4001613139</t>
    </r>
    <r>
      <rPr>
        <b/>
        <sz val="11"/>
        <color indexed="10"/>
        <rFont val="Arial"/>
        <family val="2"/>
        <charset val="238"/>
      </rPr>
      <t xml:space="preserve"> Rev01</t>
    </r>
  </si>
  <si>
    <t>Fastening plate L Bl 25x197,5x180</t>
  </si>
  <si>
    <t>Fastening plate R Bl 25x197,5x180</t>
  </si>
  <si>
    <t>Torque support fi30x76  (M16/M10)</t>
  </si>
  <si>
    <r>
      <t xml:space="preserve">63809856 </t>
    </r>
    <r>
      <rPr>
        <b/>
        <sz val="11"/>
        <color indexed="10"/>
        <rFont val="Arial"/>
        <family val="2"/>
        <charset val="238"/>
      </rPr>
      <t>Rev02</t>
    </r>
  </si>
  <si>
    <t>Sleeve fi14/fi10x44</t>
  </si>
  <si>
    <r>
      <t xml:space="preserve">63809930 </t>
    </r>
    <r>
      <rPr>
        <b/>
        <sz val="11"/>
        <color indexed="10"/>
        <rFont val="Arial"/>
        <family val="2"/>
        <charset val="238"/>
      </rPr>
      <t>Rev04</t>
    </r>
  </si>
  <si>
    <t>Torques support fi 30x76  (M16/M10)</t>
  </si>
  <si>
    <t>Collapsing unit  kombi 1410x2211 + 2U  (48,5 kg)</t>
  </si>
  <si>
    <t>Flachstahl unten  Fl 100x10x540  NB1200</t>
  </si>
  <si>
    <t>Frame   4-ktRo60x2,5x670x1480  (26)</t>
  </si>
  <si>
    <t>Frame   4-ktRo60x4x...................     (77)  Sjedalica</t>
  </si>
  <si>
    <t>Frame   FlRo80x40x4x884x1960  (39)</t>
  </si>
  <si>
    <t>Treger IPE160x2630   (41,4)</t>
  </si>
  <si>
    <t xml:space="preserve">Gestell 4-ktRo60x4x520x880   (18) Stol              </t>
  </si>
  <si>
    <t>Gestell 4-ktRo80x4x.....................  (215) Stol</t>
  </si>
  <si>
    <t xml:space="preserve">Gestell 4-ktRo60x4x...................  (152) Izvlakač                                                   </t>
  </si>
  <si>
    <t>Treger IPE160x2450   (39)</t>
  </si>
  <si>
    <t>Gestell 4-kt60x4 (Stol 2577x1660) 77,5 kg</t>
  </si>
  <si>
    <t>Treger  IPE160x2450             ( 39kg)</t>
  </si>
  <si>
    <t>Gestell  U100.....  (109kg)</t>
  </si>
  <si>
    <t>Gestell  U100.....  (98kg)</t>
  </si>
  <si>
    <t>Extension arm FB1000 4-kt100x10x1279+130</t>
  </si>
  <si>
    <t>Extension arm FB1200 4-kt100x10x1479+130</t>
  </si>
  <si>
    <t>Extension arm FB1600 4-kt100x10x1879+130</t>
  </si>
  <si>
    <t>Extension arm FB1800 4-kt100x10x2079+130</t>
  </si>
  <si>
    <t>Extension arm FB2000 4-kt100x10x2279+130</t>
  </si>
  <si>
    <t>Quertrager FB1000</t>
  </si>
  <si>
    <t>092-0-1-000-137</t>
  </si>
  <si>
    <t>Plate Bl15x445x240</t>
  </si>
  <si>
    <t>Schutzhaube</t>
  </si>
  <si>
    <t>Extension arm</t>
  </si>
  <si>
    <t>Crossbeam 4-ktRo80x4x2600</t>
  </si>
  <si>
    <t>Crossbeam 2xFlRo100x80x4x2600</t>
  </si>
  <si>
    <r>
      <t xml:space="preserve">60744516 </t>
    </r>
    <r>
      <rPr>
        <b/>
        <sz val="11"/>
        <rFont val="Arial"/>
        <family val="2"/>
        <charset val="238"/>
      </rPr>
      <t>Rev01</t>
    </r>
  </si>
  <si>
    <t>60745750 Rev01</t>
  </si>
  <si>
    <t>60745751 Rev01</t>
  </si>
  <si>
    <t>Frame 4-kt60x4x1200x1670  (50)</t>
  </si>
  <si>
    <t>080-0-4-003-101b Bl.011</t>
  </si>
  <si>
    <t>Slat Fl20x12x2100</t>
  </si>
  <si>
    <t>60750145 Rev01</t>
  </si>
  <si>
    <t>Transverse tie-bar 4-ktRo60x4x1072</t>
  </si>
  <si>
    <t>080-0-4-011-104g Rev02</t>
  </si>
  <si>
    <t>430-0-3-004-128b Rev04</t>
  </si>
  <si>
    <t>63800607 Rev03</t>
  </si>
  <si>
    <r>
      <t xml:space="preserve">Axle fi 40x2046 </t>
    </r>
    <r>
      <rPr>
        <b/>
        <sz val="11"/>
        <color indexed="10"/>
        <rFont val="Arial"/>
        <family val="2"/>
        <charset val="238"/>
      </rPr>
      <t xml:space="preserve"> INOX</t>
    </r>
  </si>
  <si>
    <r>
      <t>63809947</t>
    </r>
    <r>
      <rPr>
        <b/>
        <sz val="11"/>
        <color indexed="10"/>
        <rFont val="Arial"/>
        <family val="2"/>
        <charset val="238"/>
      </rPr>
      <t xml:space="preserve"> Rev05</t>
    </r>
  </si>
  <si>
    <r>
      <t xml:space="preserve">Shaft FB1600 fi85x2610 </t>
    </r>
    <r>
      <rPr>
        <b/>
        <sz val="11"/>
        <color indexed="10"/>
        <rFont val="Arial"/>
        <family val="2"/>
        <charset val="238"/>
      </rPr>
      <t xml:space="preserve"> 42CrMo4</t>
    </r>
  </si>
  <si>
    <t>Collapsing unit  Valjci   906x1480  (14kg) + Bl5x</t>
  </si>
  <si>
    <t xml:space="preserve">Collapsing unit  Valjci  1411x2870 (40 kg)  -                         </t>
  </si>
  <si>
    <t xml:space="preserve">Collapsing unit  Valjci  2181x2160  (52)  -    </t>
  </si>
  <si>
    <t xml:space="preserve">Collapsing unit  Valjci  1581x2270  (43)  - </t>
  </si>
  <si>
    <t xml:space="preserve">Collapsing unit  Valjci  2181x2275  (53)  -    </t>
  </si>
  <si>
    <t>Collapsing unit  Valjci  1781x3725  (55kg)  + Bl5x</t>
  </si>
  <si>
    <t>Collapsing unit  Valjci  1781x3485  (55kg) + Bl5x</t>
  </si>
  <si>
    <t>080-00103-E...63809238.TIF</t>
  </si>
  <si>
    <t xml:space="preserve">Collapsing unit  Valjci  1340x2380  (24 kg)  + Bl5x   </t>
  </si>
  <si>
    <t>Collapsing unit  Valjci  1343x1880  (18kg)  + Bl5x</t>
  </si>
  <si>
    <t>Collapsing unit  kombi 1190x2340 (48 kg)  MONT.</t>
  </si>
  <si>
    <t xml:space="preserve">Collapsing unit  Kombi 1534x3033  (49) </t>
  </si>
  <si>
    <t>Collapsing unit  Valjci  1171x1690  ( 26 ) + Bl5x  MONT.</t>
  </si>
  <si>
    <t>Collapsing unit  Valjci  1171x2350  (34,38kg) + Bl5x  MONT.</t>
  </si>
  <si>
    <t xml:space="preserve">Collapsing unit  Valjci  1781x3485 (55 kg) + Bl5x        </t>
  </si>
  <si>
    <t>Collapsing unit  Valjci   906x1030 (12,5kg)  + Bl5x</t>
  </si>
  <si>
    <t>Collapsing unit  Valjci  1471x2350  (39 kg) MONT.</t>
  </si>
  <si>
    <t>Collapsing unit  Valjci  1592x2350  (40 kg) MONT.</t>
  </si>
  <si>
    <t>Collapsing unit  Drvo  1300x1417 + Bl5x  (27,5)</t>
  </si>
  <si>
    <t>Collapsing unit  Drvo  1300x1422  -   (28)</t>
  </si>
  <si>
    <t>Collapsing unit  Drvo 1700x1872  -  (36,2)</t>
  </si>
  <si>
    <t>Collapsing unit  Drvo  1400x2175  -  (36 kg)</t>
  </si>
  <si>
    <t>080-0-9-001-105.3 Bl.003...63804171.pdf</t>
  </si>
  <si>
    <t xml:space="preserve">Collapsing unit  Drvo  1310x1989  + Bl5x   (31,5)         </t>
  </si>
  <si>
    <t>Collapsing unit  Drvo  1900x710  -   (34kg)</t>
  </si>
  <si>
    <t xml:space="preserve">Collapsing unit  Drvo  1300x871  -   (25,1kg)          </t>
  </si>
  <si>
    <t>Collapsing unit  Drvo  1600x3400  + Bl5x  (45kg)</t>
  </si>
  <si>
    <t>Collapsing unit  Drvo 900x1900 + Bl5x  (23)</t>
  </si>
  <si>
    <t>Collapsing unit  Drvo  1600x3400  + Bl5x  (40,5kg)</t>
  </si>
  <si>
    <t>Collapsing unit  Drvo  1200x2162,5  + Bl5x  (26,6)</t>
  </si>
  <si>
    <t>Collapsing unit  Drvo  1400x2175  + Bl5x    (35 kg)</t>
  </si>
  <si>
    <t>Collapsing unit  Drvo 1700x1873  + Bl5x (35,5)</t>
  </si>
  <si>
    <t xml:space="preserve">Collapsing unit  Drvo  2300x3465  + Bl5x  (66,3)          </t>
  </si>
  <si>
    <t>Collapsing unit  Drvo  1900x2025  + Bl5x  (46kg)</t>
  </si>
  <si>
    <t xml:space="preserve">Collapsing unit  Drvo  2300x1785  -   (50,6kg)                    </t>
  </si>
  <si>
    <t xml:space="preserve">Collapsing unit  Valjci  1335x1980  (24,2) Donji     </t>
  </si>
  <si>
    <t xml:space="preserve">Collapsing unit  Valjci  1455x1980  (25,5)   </t>
  </si>
  <si>
    <t>Cijena po kg</t>
  </si>
  <si>
    <t>NAR</t>
  </si>
  <si>
    <t>Item</t>
  </si>
  <si>
    <t>Mat</t>
  </si>
  <si>
    <t>Naziv</t>
  </si>
  <si>
    <t>Lif</t>
  </si>
  <si>
    <t>Cijena</t>
  </si>
  <si>
    <t>Kg</t>
  </si>
  <si>
    <t>Collapsing unit  Drvo  700x1325  + Bl5x   (14)</t>
  </si>
  <si>
    <t>Collapsing unit  Drvo 1700x2149  + Bl5x  (40)</t>
  </si>
  <si>
    <t>H-Frame  1180x736  (26,35)</t>
  </si>
  <si>
    <t>H-Frame  1020x736  (26,35)</t>
  </si>
  <si>
    <t>H-Frame  1038x550  (24,4)</t>
  </si>
  <si>
    <t xml:space="preserve">H-Frame  1036x643 (26,5) </t>
  </si>
  <si>
    <t>H-Frame  1260x736  (25 kg)</t>
  </si>
  <si>
    <t>H-Frame  1560x692 (27)</t>
  </si>
  <si>
    <t>082-1-0-000-002 Bl.024...63808014.TIF</t>
  </si>
  <si>
    <t>082-00242-E...63810522.TIF</t>
  </si>
  <si>
    <t>H-Frame  1516x692  (26,9kg)</t>
  </si>
  <si>
    <t>082-00230-E...63809230.TIF</t>
  </si>
  <si>
    <t>60745086.TIF</t>
  </si>
  <si>
    <t>H-Frame  1240x852  (30)</t>
  </si>
  <si>
    <t>H-Frame  1034x736  (26,35kg)</t>
  </si>
  <si>
    <t>60740519.TIF</t>
  </si>
  <si>
    <t>H-Frame 1400x852  (30)</t>
  </si>
  <si>
    <t>H-Frame 2020x1032  (37)</t>
  </si>
  <si>
    <t>Frame  4-kt60x4x1200x1670  (   )</t>
  </si>
  <si>
    <t>Frame  4-kt60x4x1200x1670  (50)</t>
  </si>
  <si>
    <t>Frame  4-kt60x4x1420x1034  ( 33 )</t>
  </si>
  <si>
    <t>Railing  L=2170 (3)</t>
  </si>
  <si>
    <r>
      <t xml:space="preserve">430-0-3-004-128 </t>
    </r>
    <r>
      <rPr>
        <b/>
        <sz val="11"/>
        <color indexed="10"/>
        <rFont val="Arial"/>
        <family val="2"/>
        <charset val="238"/>
      </rPr>
      <t>Rev04</t>
    </r>
  </si>
  <si>
    <t>60750750 Rev01</t>
  </si>
  <si>
    <t>60750929 Rev01</t>
  </si>
  <si>
    <t>H-Frame 1120x552   (26,3)</t>
  </si>
  <si>
    <t>Support L  4-ktRo60x4x1820</t>
  </si>
  <si>
    <t>Support R  4-ktRo60x4x1820</t>
  </si>
  <si>
    <r>
      <t xml:space="preserve">Shaft FB1600 fi85x2610  </t>
    </r>
    <r>
      <rPr>
        <b/>
        <sz val="11"/>
        <color indexed="10"/>
        <rFont val="Arial"/>
        <family val="2"/>
        <charset val="238"/>
      </rPr>
      <t>42CrMo4</t>
    </r>
  </si>
  <si>
    <t>Frame fur HKA</t>
  </si>
  <si>
    <t>63810898 Bl.001.TIF</t>
  </si>
  <si>
    <t>63810898 Bl.002.TIF</t>
  </si>
  <si>
    <t>Gestell Abzug - Stol (376 kg)</t>
  </si>
  <si>
    <t>60746444.TIF</t>
  </si>
  <si>
    <t>dodano 13.1.2021</t>
  </si>
  <si>
    <r>
      <t xml:space="preserve">Shaft  NB1700  fi 25x1885   </t>
    </r>
    <r>
      <rPr>
        <b/>
        <sz val="11"/>
        <color indexed="10"/>
        <rFont val="Arial"/>
        <family val="2"/>
        <charset val="238"/>
      </rPr>
      <t>INOX</t>
    </r>
  </si>
  <si>
    <t>Holder 4-ktRo60x4x2190+2xFl40x10x385  (18 kg)</t>
  </si>
  <si>
    <r>
      <t xml:space="preserve">60740303 </t>
    </r>
    <r>
      <rPr>
        <b/>
        <sz val="11"/>
        <color indexed="10"/>
        <rFont val="Arial"/>
        <family val="2"/>
        <charset val="238"/>
      </rPr>
      <t>Rev01</t>
    </r>
  </si>
  <si>
    <t>Slat Fl20x12x2880</t>
  </si>
  <si>
    <r>
      <t xml:space="preserve">089-00053-E </t>
    </r>
    <r>
      <rPr>
        <b/>
        <sz val="11"/>
        <color indexed="10"/>
        <rFont val="Arial"/>
        <family val="2"/>
        <charset val="238"/>
      </rPr>
      <t>Rev01</t>
    </r>
  </si>
  <si>
    <r>
      <t>63809930</t>
    </r>
    <r>
      <rPr>
        <b/>
        <sz val="11"/>
        <color indexed="10"/>
        <rFont val="Arial"/>
        <family val="2"/>
        <charset val="238"/>
      </rPr>
      <t xml:space="preserve"> Rev05</t>
    </r>
  </si>
  <si>
    <t>Frame 4kt 60x4x2635x2000  (80,5)</t>
  </si>
  <si>
    <r>
      <t xml:space="preserve">Shaft  NB2100  fi25x2547   </t>
    </r>
    <r>
      <rPr>
        <b/>
        <sz val="11"/>
        <color indexed="10"/>
        <rFont val="Arial"/>
        <family val="2"/>
        <charset val="238"/>
      </rPr>
      <t xml:space="preserve"> INOX</t>
    </r>
  </si>
  <si>
    <t>Traverse  4-kt Ro60x4x1825</t>
  </si>
  <si>
    <r>
      <t xml:space="preserve">4001776335 </t>
    </r>
    <r>
      <rPr>
        <b/>
        <sz val="11"/>
        <color indexed="10"/>
        <rFont val="Arial"/>
        <family val="2"/>
        <charset val="238"/>
      </rPr>
      <t>Rev01</t>
    </r>
  </si>
  <si>
    <r>
      <t xml:space="preserve">Axle fi 40x2046 </t>
    </r>
    <r>
      <rPr>
        <b/>
        <sz val="11"/>
        <color indexed="10"/>
        <rFont val="Arial"/>
        <family val="2"/>
        <charset val="238"/>
      </rPr>
      <t xml:space="preserve"> INOX 1.4301</t>
    </r>
  </si>
  <si>
    <r>
      <t>Shaft  NB1700  fi 25x1885</t>
    </r>
    <r>
      <rPr>
        <b/>
        <sz val="11"/>
        <color indexed="10"/>
        <rFont val="Arial"/>
        <family val="2"/>
        <charset val="238"/>
      </rPr>
      <t xml:space="preserve"> INOX</t>
    </r>
  </si>
  <si>
    <t>Frame 4ktRo60x6,3x1370x2000</t>
  </si>
  <si>
    <t>60752619 Rev01</t>
  </si>
  <si>
    <t>Holder for camera</t>
  </si>
  <si>
    <t>60752649 Rev01</t>
  </si>
  <si>
    <t>60752650 Rev01</t>
  </si>
  <si>
    <t>430-0-3-004 Rev04</t>
  </si>
  <si>
    <t>Spacer bolt 6kt 30x150 (2xM12)</t>
  </si>
  <si>
    <r>
      <t xml:space="preserve">Mutter Tr24x5 L </t>
    </r>
    <r>
      <rPr>
        <b/>
        <sz val="11"/>
        <color indexed="10"/>
        <rFont val="Arial"/>
        <family val="2"/>
        <charset val="238"/>
      </rPr>
      <t>CuZnPb39</t>
    </r>
  </si>
  <si>
    <r>
      <t xml:space="preserve">Mutter Tr24x5 R </t>
    </r>
    <r>
      <rPr>
        <b/>
        <sz val="11"/>
        <color indexed="10"/>
        <rFont val="Arial"/>
        <family val="2"/>
        <charset val="238"/>
      </rPr>
      <t xml:space="preserve">CuZnPb39 </t>
    </r>
  </si>
  <si>
    <r>
      <t xml:space="preserve">Shaft  fi25x1335 </t>
    </r>
    <r>
      <rPr>
        <b/>
        <sz val="11"/>
        <color indexed="10"/>
        <rFont val="Arial"/>
        <family val="2"/>
        <charset val="238"/>
      </rPr>
      <t>INOX</t>
    </r>
  </si>
  <si>
    <t>Spacer strut</t>
  </si>
  <si>
    <t>ĐĐ</t>
  </si>
  <si>
    <t>60753061 Bl.002</t>
  </si>
  <si>
    <t>Plate 25x1004x800 cca120kg</t>
  </si>
  <si>
    <t>Plate Bl30x135x107</t>
  </si>
  <si>
    <t>Locating bolt fi40x385  (M30/M24)</t>
  </si>
  <si>
    <t>Traverse haken fi40x3700 - AlMgSi0,5</t>
  </si>
  <si>
    <r>
      <t xml:space="preserve">Traverse haken fi 40x1700 - </t>
    </r>
    <r>
      <rPr>
        <sz val="11"/>
        <color indexed="10"/>
        <rFont val="Arial"/>
        <family val="2"/>
        <charset val="238"/>
      </rPr>
      <t>AlMgSi0,5</t>
    </r>
  </si>
  <si>
    <r>
      <t xml:space="preserve">Traverse haken fi 40x2100 - </t>
    </r>
    <r>
      <rPr>
        <sz val="11"/>
        <color indexed="10"/>
        <rFont val="Arial"/>
        <family val="2"/>
        <charset val="238"/>
      </rPr>
      <t>AlMgSi0,5</t>
    </r>
  </si>
  <si>
    <t>Crane frame</t>
  </si>
  <si>
    <t>Traverse haken</t>
  </si>
  <si>
    <t>Anchor plate  Fl100x40x230</t>
  </si>
  <si>
    <t>Traverse FB 3400 4-kt Ro80x4x3800</t>
  </si>
  <si>
    <t>Traverse FB 3400 4-kt Ro 80x4x3800</t>
  </si>
  <si>
    <t>Holder frame  4-kt60x4x1200x1670  (50)</t>
  </si>
  <si>
    <t>PU1809442</t>
  </si>
  <si>
    <t>Thrust ring Bl6xfi125  Mat:3.3206 (Al)</t>
  </si>
  <si>
    <t>Supporting plate Bl20x160x220</t>
  </si>
  <si>
    <t>Spacer strut Fl160x40x2800 (140)</t>
  </si>
  <si>
    <t>Spacer strut Fl140x30x2800 (92)</t>
  </si>
  <si>
    <t>Welding plate Fl 90x15x980   (10,3kg)</t>
  </si>
  <si>
    <t>Crossbeam 4-ktRo80x4x3000</t>
  </si>
  <si>
    <t xml:space="preserve">Skuplja cijena materijala </t>
  </si>
  <si>
    <t>Crossbeam 2xFlRo100x80x6,3x3000</t>
  </si>
  <si>
    <t>Crossbeam FlRo80x40x6,3x3000</t>
  </si>
  <si>
    <t>Crossbeam 4-kt80x4x3000+2xFl120x20x160</t>
  </si>
  <si>
    <t>Ring D40  fi70x22  C45</t>
  </si>
  <si>
    <t xml:space="preserve">Operating arm </t>
  </si>
  <si>
    <t>63809986 Rev03</t>
  </si>
  <si>
    <r>
      <t xml:space="preserve">Traverse haken fi 40x1300 - </t>
    </r>
    <r>
      <rPr>
        <sz val="11"/>
        <color indexed="10"/>
        <rFont val="Arial"/>
        <family val="2"/>
        <charset val="238"/>
      </rPr>
      <t>AlMgSi0,5</t>
    </r>
  </si>
  <si>
    <t>Torques support fi40x99,7</t>
  </si>
  <si>
    <t>60753288 Rev02</t>
  </si>
  <si>
    <t>60753498 Rev01</t>
  </si>
  <si>
    <t>Abzugstrager FlRo120x60x6,3x...2404x2320x1180  (340kg)</t>
  </si>
  <si>
    <t>089-0-0-011-007e</t>
  </si>
  <si>
    <t>Konsole for schleifring</t>
  </si>
  <si>
    <t>Crossbeam  FlRo120x60x6,3x1680+2xFl120x20x220</t>
  </si>
  <si>
    <t>Suspension 4-ktRo100x6,3x325+Fl70x15x105</t>
  </si>
  <si>
    <t>60753782 Rev03</t>
  </si>
  <si>
    <t xml:space="preserve">Frame </t>
  </si>
  <si>
    <r>
      <t xml:space="preserve">Shaft  fi25x1585    </t>
    </r>
    <r>
      <rPr>
        <b/>
        <sz val="11"/>
        <color indexed="10"/>
        <rFont val="Arial"/>
        <family val="2"/>
        <charset val="238"/>
      </rPr>
      <t>INOX</t>
    </r>
  </si>
  <si>
    <t>Frame 4-ktRo100x10x1740x1740   (450 kg)</t>
  </si>
  <si>
    <t>Hub fi60x72</t>
  </si>
  <si>
    <t>Angle Bl.4x87x157 INOX</t>
  </si>
  <si>
    <t>Torques support</t>
  </si>
  <si>
    <t>082-1-3-014-101a Rev02</t>
  </si>
  <si>
    <t>Motor holder L100x10x40</t>
  </si>
  <si>
    <t xml:space="preserve">082-1-3-013-102a </t>
  </si>
  <si>
    <t>Support 6kt30x47,5</t>
  </si>
  <si>
    <t>082-1-7-101-004a Rev01</t>
  </si>
  <si>
    <t>Threaded rod M16x145</t>
  </si>
  <si>
    <t>Collapsing unit  Valjci 2300x1471 (70kg)</t>
  </si>
  <si>
    <t>Collapsing unit  Valjci 1183x1690 (26) MONT.</t>
  </si>
  <si>
    <t>Collapsing unit  Valjci 2790x1717  (88 kg) MONT.</t>
  </si>
  <si>
    <t>Collapsing unit  Valjci 3740x1771(97)</t>
  </si>
  <si>
    <r>
      <t xml:space="preserve">Bolt  fi30x57,5   </t>
    </r>
    <r>
      <rPr>
        <b/>
        <sz val="11"/>
        <color indexed="10"/>
        <rFont val="Arial"/>
        <family val="2"/>
        <charset val="238"/>
      </rPr>
      <t>Mat:42CrMo4</t>
    </r>
  </si>
  <si>
    <t>Stutze 4-kt50x4x880/340...L</t>
  </si>
  <si>
    <t>Stutze 4-ktRo60x4x2815   1/2 val</t>
  </si>
  <si>
    <t>Stutze 4kt Ro60x4x3343+Fl50x15x170...1/2val (35,6)</t>
  </si>
  <si>
    <t>Stutze 4-ktRo60x4x2128+Fl60x15x135  1/2 val</t>
  </si>
  <si>
    <t>Stutze 4-ktRo60x4x2445+Fl50x20x125  1/2val</t>
  </si>
  <si>
    <t>Stutze 4-ktRo60x4x2460+Fl50x20x110   1/2val</t>
  </si>
  <si>
    <t>Stutze 4-ktRo60x4x3170+Fl50x15x105 1/2 val</t>
  </si>
  <si>
    <t>Stutze 4-ktRo60x4x3535+Fl50x15x105  1/2 val</t>
  </si>
  <si>
    <t>Stutze 4-ktRo60x4x3535+Fl50x15x105 1/2 val</t>
  </si>
  <si>
    <t>Stutze L  4-kt60x4x      + Fl60x15x125 1/2val (28)</t>
  </si>
  <si>
    <t>Stutze L  4-kt60x4x     + Fl60x15x125  1/2val (28)</t>
  </si>
  <si>
    <t>Stutze L  4-kt60x4x190+Fl50x15x105  .1/2 val (20) po 90</t>
  </si>
  <si>
    <t>Stutze L  4-kt60x4x2265+50x20x110  1/2 val</t>
  </si>
  <si>
    <t>Stutze L  4-kt60x4x2655+Fl50x25x155  1/2 val</t>
  </si>
  <si>
    <t>Stutze L  4-kt60x4x3297+Fl50x15x105  1/2 val  (44,76)</t>
  </si>
  <si>
    <t>Stutze L  4-kt60x4x3565+Fl50x15x135  1/2 val</t>
  </si>
  <si>
    <t>Stutze L  4-kt60x4x4230.+ FL60x15x133  1/2 val  (46kg)</t>
  </si>
  <si>
    <r>
      <t>Stutze L 4-kt Ro60x4x2</t>
    </r>
    <r>
      <rPr>
        <sz val="11"/>
        <color indexed="10"/>
        <rFont val="Arial"/>
        <family val="2"/>
        <charset val="238"/>
      </rPr>
      <t>8</t>
    </r>
    <r>
      <rPr>
        <sz val="11"/>
        <rFont val="Arial"/>
        <family val="2"/>
        <charset val="238"/>
      </rPr>
      <t>60+Fl50x15x125 1/2 val</t>
    </r>
  </si>
  <si>
    <t>Stutze L 4-kt60x4x.... 1/2 val</t>
  </si>
  <si>
    <t>Stutze L 4-kt60x4x3746+Fl180x15x220+Fl50x15x100</t>
  </si>
  <si>
    <t>Stutze L 4-kt60x4x4040+Fl50x10x125  1/2val</t>
  </si>
  <si>
    <r>
      <t>Stutze L 4-kt60x</t>
    </r>
    <r>
      <rPr>
        <b/>
        <sz val="11"/>
        <color indexed="10"/>
        <rFont val="Arial"/>
        <family val="2"/>
        <charset val="238"/>
      </rPr>
      <t>6</t>
    </r>
    <r>
      <rPr>
        <sz val="11"/>
        <rFont val="Arial"/>
        <family val="2"/>
        <charset val="238"/>
      </rPr>
      <t>x1823+Fl180x20x200+Fl50x15x110  1/2val</t>
    </r>
  </si>
  <si>
    <r>
      <t>Stutze L 4-kt60x</t>
    </r>
    <r>
      <rPr>
        <b/>
        <sz val="11"/>
        <color indexed="10"/>
        <rFont val="Arial"/>
        <family val="2"/>
        <charset val="238"/>
      </rPr>
      <t>6</t>
    </r>
    <r>
      <rPr>
        <sz val="11"/>
        <rFont val="Arial"/>
        <family val="2"/>
        <charset val="238"/>
      </rPr>
      <t>x2844+Fl180x15x300+Fl60x15x125  1/2val</t>
    </r>
  </si>
  <si>
    <r>
      <t>Stutze L 4-kt60x</t>
    </r>
    <r>
      <rPr>
        <b/>
        <sz val="11"/>
        <color indexed="10"/>
        <rFont val="Arial"/>
        <family val="2"/>
        <charset val="238"/>
      </rPr>
      <t>6</t>
    </r>
    <r>
      <rPr>
        <sz val="11"/>
        <rFont val="Arial"/>
        <family val="2"/>
        <charset val="238"/>
      </rPr>
      <t>x3105+Fl180x20x220+Fl50x15x105  1/2val</t>
    </r>
  </si>
  <si>
    <t>Stutze L 4-ktRo60x4x2915+Fl50x15x105 (21)  1/2 val</t>
  </si>
  <si>
    <t>Stutze L 4-ktRo60x4x3011+Fl50x20x110 1/2val</t>
  </si>
  <si>
    <t>Stutze R  4-kt 60x4x3297  (44,76)</t>
  </si>
  <si>
    <t>Stutze R  4-kt60x4x     1/2val (20)</t>
  </si>
  <si>
    <t>Stutze R  4-kt60x4x....1/2 val (20) po 90</t>
  </si>
  <si>
    <t>Stutze R  4-kt60x4x2251 1/2val</t>
  </si>
  <si>
    <t>Stutze R  4-kt60x4x2266+50x20x110   1/2 val</t>
  </si>
  <si>
    <r>
      <t>Stutze R 4-kt Ro60x4x2</t>
    </r>
    <r>
      <rPr>
        <sz val="11"/>
        <color indexed="10"/>
        <rFont val="Arial"/>
        <family val="2"/>
        <charset val="238"/>
      </rPr>
      <t>8</t>
    </r>
    <r>
      <rPr>
        <sz val="11"/>
        <rFont val="Arial"/>
        <family val="2"/>
        <charset val="238"/>
      </rPr>
      <t>60+Fl50x15x125 1/2 val</t>
    </r>
  </si>
  <si>
    <t>Stutze R 4-kt60x4x.... 1/2 val</t>
  </si>
  <si>
    <t>Stutze R 4-kt60x4x3746+Fl180x15x220+Fl50x15x100</t>
  </si>
  <si>
    <t>Stutze R 4-kt60x4x4040+Fl50x10x125  1/2val</t>
  </si>
  <si>
    <r>
      <t>Stutze R 4-kt60x</t>
    </r>
    <r>
      <rPr>
        <b/>
        <sz val="11"/>
        <color indexed="10"/>
        <rFont val="Arial"/>
        <family val="2"/>
        <charset val="238"/>
      </rPr>
      <t>6</t>
    </r>
    <r>
      <rPr>
        <sz val="11"/>
        <rFont val="Arial"/>
        <family val="2"/>
        <charset val="238"/>
      </rPr>
      <t>x1823+Fl180x20x200+Fl50x15x110  1/2val</t>
    </r>
  </si>
  <si>
    <r>
      <t>Stutze R 4-kt60x</t>
    </r>
    <r>
      <rPr>
        <b/>
        <sz val="11"/>
        <color indexed="10"/>
        <rFont val="Arial"/>
        <family val="2"/>
        <charset val="238"/>
      </rPr>
      <t>6</t>
    </r>
    <r>
      <rPr>
        <sz val="11"/>
        <rFont val="Arial"/>
        <family val="2"/>
        <charset val="238"/>
      </rPr>
      <t>x2844+Fl180x15x300+Fl60x15x125  1/2val</t>
    </r>
  </si>
  <si>
    <r>
      <t>Stutze R 4-kt60x</t>
    </r>
    <r>
      <rPr>
        <b/>
        <sz val="11"/>
        <color indexed="10"/>
        <rFont val="Arial"/>
        <family val="2"/>
        <charset val="238"/>
      </rPr>
      <t>6</t>
    </r>
    <r>
      <rPr>
        <sz val="11"/>
        <rFont val="Arial"/>
        <family val="2"/>
        <charset val="238"/>
      </rPr>
      <t>x3105+Fl180x20x220+Fl50x15x105  1/2val</t>
    </r>
  </si>
  <si>
    <t>Stutze R 4-ktRo60x4x2915+Fl50x15x105 (21)  1/2 val</t>
  </si>
  <si>
    <t>Stutze R 4-ktRo60x4x3011+Fl50x20x110 1/2val</t>
  </si>
  <si>
    <t>Stutze 4-ktRo60x4x3127+Fl60x15x125 1/2 val</t>
  </si>
  <si>
    <t>Stutze 4-ktRo60x4x3343+Fl50x15x170...1/2val (35,6)</t>
  </si>
  <si>
    <t>Stutze 4-ktRo60x4x1640,5+50x20x125   1/2 val</t>
  </si>
  <si>
    <t>Stutze 4-ktRo60x4x1900+50x15x105  1/2val</t>
  </si>
  <si>
    <t>Stutze 4-ktRo60x4x3170+50x15x160   1/2 val</t>
  </si>
  <si>
    <t>Stutze 4-ktRo60x4x3746+Fl50x15x135  1/2val</t>
  </si>
  <si>
    <t xml:space="preserve">Stutze 4-ktRo60x4x2815+Fl50x15x150 (1/2 val) </t>
  </si>
  <si>
    <t>Stutze 4-ktRo60x4x340 (1/2 val)</t>
  </si>
  <si>
    <t>Stutze 4-ktRo60x4x940</t>
  </si>
  <si>
    <t>Stutze 4ktRo60x4x3647+Fl50x15x100 (35kg)</t>
  </si>
  <si>
    <t>Holder Ro42x3,2x400+Fl100x10x100+Fl60x10x100</t>
  </si>
  <si>
    <t xml:space="preserve">Skuplji materijal </t>
  </si>
  <si>
    <t xml:space="preserve">Stutze 4ktRo60x4x2815+Fl50x15x150 (1/2 val) </t>
  </si>
  <si>
    <t>dodano 22.4.2021</t>
  </si>
  <si>
    <t>Skuplji materjal</t>
  </si>
  <si>
    <t>Halter 4-ktRo40x3x2300</t>
  </si>
  <si>
    <t>406-00076-E</t>
  </si>
  <si>
    <t>Axle fi25x1880  (2xM16x1,5/2xM25x1,5)</t>
  </si>
  <si>
    <t xml:space="preserve">Shaft  NB1900  fi50x2613 </t>
  </si>
  <si>
    <t>Nije inox, nije cincano</t>
  </si>
  <si>
    <t>Crane frame 4ktRo100x10x2272 (61,8kg)</t>
  </si>
  <si>
    <r>
      <t xml:space="preserve">Crossbeam fi40x1900 </t>
    </r>
    <r>
      <rPr>
        <sz val="11"/>
        <color indexed="10"/>
        <rFont val="Arial"/>
        <family val="2"/>
        <charset val="238"/>
      </rPr>
      <t>Al.</t>
    </r>
  </si>
  <si>
    <t>Crossbeam 2xFlRo100x80x4x2000</t>
  </si>
  <si>
    <t>Traverse 2xFlRo100x80x6,3x3800</t>
  </si>
  <si>
    <t>Traverse FlRo80x40x6,3x3800</t>
  </si>
  <si>
    <t>Crossbeam 2FlRo100x80x6,3x3000+Bl20x125x150</t>
  </si>
  <si>
    <r>
      <t xml:space="preserve">Washer Bl4xfi230 </t>
    </r>
    <r>
      <rPr>
        <b/>
        <sz val="11"/>
        <color indexed="10"/>
        <rFont val="Arial"/>
        <family val="2"/>
        <charset val="238"/>
      </rPr>
      <t>Mat:42CrMo4</t>
    </r>
  </si>
  <si>
    <t>Plate fi160x28</t>
  </si>
  <si>
    <t>Spacer ring fi70x16</t>
  </si>
  <si>
    <t>Holder Fl30x5x130</t>
  </si>
  <si>
    <t xml:space="preserve">Swivelling axle NB1900  fi88,9x10x1980/2440+2xfi80x240  </t>
  </si>
  <si>
    <t>Frame</t>
  </si>
  <si>
    <t>A-Frame  L=2534-zglob  (18,5kg)</t>
  </si>
  <si>
    <t>A-Frame  L=1159          (25kg) ?</t>
  </si>
  <si>
    <t>A-Frame  L=1807          (11 kg)</t>
  </si>
  <si>
    <t>A-Frame  L=2286           (12,5kg)</t>
  </si>
  <si>
    <t>A-Frame  L=2812          (9,88kg)</t>
  </si>
  <si>
    <t xml:space="preserve">A-Frame  L=3310          (45kg)              </t>
  </si>
  <si>
    <t>A-Frame  L=5059-zglob  (33,21kg)</t>
  </si>
  <si>
    <t>A-Frame  L=3374-zglob  (48,5)</t>
  </si>
  <si>
    <t>A-Frame  L=1800-zglob  (60 kg)</t>
  </si>
  <si>
    <t>A-Frame  L=1883-zglob  (20,21kg)</t>
  </si>
  <si>
    <t xml:space="preserve">A-Frame  L=1883-zglob  (20,21kg) </t>
  </si>
  <si>
    <t>A-Frame  L=3310-zglob  (25kg)</t>
  </si>
  <si>
    <t>A-Frame  L=3310-zglob  (49,5kg)</t>
  </si>
  <si>
    <t>A-Frame  L=3078-zglob  (48,5)</t>
  </si>
  <si>
    <t>Collapsing unit  Valjci 1590x1000 (39) MONT.</t>
  </si>
  <si>
    <t>Halterahmen 4-ktRo 60x4x1420x1034  (40kg)</t>
  </si>
  <si>
    <t>Collapsing unit  Valjci 2790x1873 (90,8kg)  MONT.</t>
  </si>
  <si>
    <t>Collapsing unit  Valjci 3390x2171 (125)  MONT.</t>
  </si>
  <si>
    <t>A-Frame L=2190  (26,5)</t>
  </si>
  <si>
    <t>Spacer bolt 6-kt 30x140 (2xM12)</t>
  </si>
  <si>
    <t>H-Frame 1560x349 (24,1)</t>
  </si>
  <si>
    <t>082-1-7-101-005</t>
  </si>
  <si>
    <t xml:space="preserve">Skuplji materjal </t>
  </si>
  <si>
    <r>
      <t>4001776335</t>
    </r>
    <r>
      <rPr>
        <sz val="11"/>
        <color indexed="10"/>
        <rFont val="Arial"/>
        <family val="2"/>
        <charset val="238"/>
      </rPr>
      <t xml:space="preserve"> </t>
    </r>
    <r>
      <rPr>
        <b/>
        <sz val="11"/>
        <color indexed="10"/>
        <rFont val="Arial"/>
        <family val="2"/>
        <charset val="238"/>
      </rPr>
      <t>Rev01</t>
    </r>
  </si>
  <si>
    <t>60739055 Rev01</t>
  </si>
  <si>
    <t>60739058 Rev01</t>
  </si>
  <si>
    <r>
      <t xml:space="preserve">60739055 </t>
    </r>
    <r>
      <rPr>
        <sz val="11"/>
        <rFont val="Arial"/>
        <family val="2"/>
        <charset val="238"/>
      </rPr>
      <t>Rev01</t>
    </r>
  </si>
  <si>
    <r>
      <t xml:space="preserve">60739058 </t>
    </r>
    <r>
      <rPr>
        <sz val="11"/>
        <rFont val="Arial"/>
        <family val="2"/>
        <charset val="238"/>
      </rPr>
      <t>Rev01</t>
    </r>
  </si>
  <si>
    <r>
      <t xml:space="preserve">63809404 </t>
    </r>
    <r>
      <rPr>
        <b/>
        <sz val="11"/>
        <color indexed="10"/>
        <rFont val="Arial"/>
        <family val="2"/>
        <charset val="238"/>
      </rPr>
      <t>Rev01</t>
    </r>
  </si>
  <si>
    <r>
      <t>63809406</t>
    </r>
    <r>
      <rPr>
        <b/>
        <sz val="11"/>
        <color indexed="10"/>
        <rFont val="Arial"/>
        <family val="2"/>
        <charset val="238"/>
      </rPr>
      <t xml:space="preserve"> Rev01</t>
    </r>
  </si>
  <si>
    <t>63809930 Rev05</t>
  </si>
  <si>
    <t>63809947 Rev05</t>
  </si>
  <si>
    <t>PU2009575</t>
  </si>
  <si>
    <r>
      <t>Spacer bush fi40/fi25x10</t>
    </r>
    <r>
      <rPr>
        <b/>
        <sz val="11"/>
        <color indexed="10"/>
        <rFont val="Arial"/>
        <family val="2"/>
        <charset val="238"/>
      </rPr>
      <t xml:space="preserve"> INOX 1.4305</t>
    </r>
  </si>
  <si>
    <t>Locating bolt 6kt 42x76 (M16/fi12)</t>
  </si>
  <si>
    <t>PU2009559</t>
  </si>
  <si>
    <t>Spacer sheet</t>
  </si>
  <si>
    <t>Motor plate BL8x150x180</t>
  </si>
  <si>
    <r>
      <t xml:space="preserve">63809929 </t>
    </r>
    <r>
      <rPr>
        <b/>
        <sz val="11"/>
        <color indexed="10"/>
        <rFont val="Arial"/>
        <family val="2"/>
        <charset val="238"/>
      </rPr>
      <t>Rev05</t>
    </r>
  </si>
  <si>
    <t>4000773893 Rev01</t>
  </si>
  <si>
    <r>
      <t xml:space="preserve">63809849 </t>
    </r>
    <r>
      <rPr>
        <b/>
        <sz val="11"/>
        <color indexed="10"/>
        <rFont val="Arial"/>
        <family val="2"/>
        <charset val="238"/>
      </rPr>
      <t>Rev01</t>
    </r>
  </si>
  <si>
    <r>
      <t>63809849</t>
    </r>
    <r>
      <rPr>
        <b/>
        <sz val="11"/>
        <color indexed="10"/>
        <rFont val="Arial"/>
        <family val="2"/>
        <charset val="238"/>
      </rPr>
      <t xml:space="preserve"> Rev01</t>
    </r>
  </si>
  <si>
    <t>080-0-4-003 Bl011</t>
  </si>
  <si>
    <r>
      <t xml:space="preserve">Shaft  NB1500  fi25x1263 </t>
    </r>
    <r>
      <rPr>
        <b/>
        <sz val="11"/>
        <color indexed="10"/>
        <rFont val="Arial"/>
        <family val="2"/>
        <charset val="238"/>
      </rPr>
      <t xml:space="preserve">INOX     </t>
    </r>
  </si>
  <si>
    <t>430-0-3-004 Rev05</t>
  </si>
  <si>
    <t>Spacer bolt  6kt 30x460 (2xM12)</t>
  </si>
  <si>
    <r>
      <t xml:space="preserve">082-1-2-018-001a </t>
    </r>
    <r>
      <rPr>
        <b/>
        <sz val="11"/>
        <color indexed="10"/>
        <rFont val="Arial"/>
        <family val="2"/>
        <charset val="238"/>
      </rPr>
      <t>Rev04</t>
    </r>
  </si>
  <si>
    <r>
      <t>080-0-4-011-104f</t>
    </r>
    <r>
      <rPr>
        <b/>
        <sz val="11"/>
        <color indexed="10"/>
        <rFont val="Arial"/>
        <family val="2"/>
        <charset val="238"/>
      </rPr>
      <t xml:space="preserve"> </t>
    </r>
    <r>
      <rPr>
        <sz val="11"/>
        <rFont val="Arial"/>
        <family val="2"/>
        <charset val="238"/>
      </rPr>
      <t>Rev02</t>
    </r>
  </si>
  <si>
    <t>Lever  NB1300 L30x4x1350  (2,75kg)</t>
  </si>
  <si>
    <r>
      <t>080-0-4-027-104f</t>
    </r>
    <r>
      <rPr>
        <b/>
        <sz val="11"/>
        <color indexed="10"/>
        <rFont val="Arial"/>
        <family val="2"/>
        <charset val="238"/>
      </rPr>
      <t xml:space="preserve"> Rev02</t>
    </r>
  </si>
  <si>
    <t>Lever  NB1300 L30x5x1350   (3kg)</t>
  </si>
  <si>
    <t>60758817 Rev03</t>
  </si>
  <si>
    <t>Frame 4kt60x4x2437x1470 (69)</t>
  </si>
  <si>
    <t>60759051 Rev01</t>
  </si>
  <si>
    <r>
      <t>Shaft  NB1500   fi25x2322</t>
    </r>
    <r>
      <rPr>
        <b/>
        <sz val="11"/>
        <color indexed="10"/>
        <rFont val="Arial"/>
        <family val="2"/>
        <charset val="238"/>
      </rPr>
      <t xml:space="preserve"> INOX      </t>
    </r>
    <r>
      <rPr>
        <sz val="11"/>
        <rFont val="Arial"/>
        <family val="2"/>
        <charset val="238"/>
      </rPr>
      <t xml:space="preserve">  </t>
    </r>
  </si>
  <si>
    <r>
      <t xml:space="preserve">60757213 </t>
    </r>
    <r>
      <rPr>
        <b/>
        <sz val="11"/>
        <color indexed="10"/>
        <rFont val="Arial"/>
        <family val="2"/>
        <charset val="238"/>
      </rPr>
      <t>Rev02</t>
    </r>
  </si>
  <si>
    <r>
      <t xml:space="preserve">60757214 </t>
    </r>
    <r>
      <rPr>
        <b/>
        <sz val="11"/>
        <color indexed="10"/>
        <rFont val="Arial"/>
        <family val="2"/>
        <charset val="238"/>
      </rPr>
      <t>Rev02</t>
    </r>
  </si>
  <si>
    <t>Stutze 4ktRo60x4x2815xFl50x15x150 (1/2) + Fl</t>
  </si>
  <si>
    <t>Extension arm FB1400 4-kt100x10x1679+130</t>
  </si>
  <si>
    <t>Spacer sleeve</t>
  </si>
  <si>
    <t>60759052 Rev02</t>
  </si>
  <si>
    <t>60759334 Rev01</t>
  </si>
  <si>
    <r>
      <t xml:space="preserve">080-00115-E </t>
    </r>
    <r>
      <rPr>
        <b/>
        <sz val="11"/>
        <color indexed="10"/>
        <rFont val="Arial"/>
        <family val="2"/>
        <charset val="238"/>
      </rPr>
      <t>Rev01</t>
    </r>
  </si>
  <si>
    <r>
      <t xml:space="preserve">080-00116-E </t>
    </r>
    <r>
      <rPr>
        <b/>
        <sz val="11"/>
        <color indexed="10"/>
        <rFont val="Arial"/>
        <family val="2"/>
        <charset val="238"/>
      </rPr>
      <t>Rev01</t>
    </r>
  </si>
  <si>
    <t>Slat Fl20x12x3x3010</t>
  </si>
  <si>
    <r>
      <t xml:space="preserve">430-0-3-004-131A </t>
    </r>
    <r>
      <rPr>
        <b/>
        <sz val="11"/>
        <color indexed="10"/>
        <rFont val="Arial"/>
        <family val="2"/>
        <charset val="238"/>
      </rPr>
      <t>Rev05</t>
    </r>
  </si>
  <si>
    <t>Holder FLRo40x20x3x150</t>
  </si>
  <si>
    <t>Plate FL65x12x255</t>
  </si>
  <si>
    <t>60759424 Rev01</t>
  </si>
  <si>
    <r>
      <t xml:space="preserve">63809856 </t>
    </r>
    <r>
      <rPr>
        <b/>
        <sz val="11"/>
        <color indexed="10"/>
        <rFont val="Arial"/>
        <family val="2"/>
        <charset val="238"/>
      </rPr>
      <t>Rev03</t>
    </r>
  </si>
  <si>
    <t>Arm 4ktRo100x10x2215</t>
  </si>
  <si>
    <t>Extension arm FB2600 4ktRo100x10x2879+130</t>
  </si>
  <si>
    <t>Crossbeam FB2000 FL Ro 50x30x3x2646</t>
  </si>
  <si>
    <t>NOVO</t>
  </si>
  <si>
    <t>Collapsing unit  Drvo 3745x1830 (155kg) MONT.</t>
  </si>
  <si>
    <t>Collapsing unit  kombi  1190x2340 (48 kg)  MONT.</t>
  </si>
  <si>
    <t>Collapsing unit  kombi  1410x2211 + 2U  (48,5 kg)</t>
  </si>
  <si>
    <t>Collapsing unit  kombi  1720x4826 (138kg)</t>
  </si>
  <si>
    <t xml:space="preserve">Collapsing unit  Kombi  1534x3033  (49) </t>
  </si>
  <si>
    <t>Collapsing unit  Kombi  1590/1480x2955 (52 kg)</t>
  </si>
  <si>
    <t>Collapsing unit  Kombi  1680x1190 (38)</t>
  </si>
  <si>
    <t>Collapsing unit  kombi  1786x1467 (37kg)</t>
  </si>
  <si>
    <t>Collapsing unit  Kombi  2035x1990  (43)</t>
  </si>
  <si>
    <t>Collapsing unit  Kombi  2115x2010  (26)</t>
  </si>
  <si>
    <t>Collapsing unit  Kombi  3136x1616  (90,2 kg)</t>
  </si>
  <si>
    <t>Collapsing unit  Kombi  3301x1616  (105kg)</t>
  </si>
  <si>
    <t>Collapsing unit  Valjci  2430x1613  (68,3) MONT</t>
  </si>
  <si>
    <t>Collapsing unit  Valjci  2780x1873 (90,8) MONT.</t>
  </si>
  <si>
    <t xml:space="preserve">Collapsing unit  Kombi  2341x1411 (52) </t>
  </si>
  <si>
    <r>
      <t xml:space="preserve">430-0-3-004-128 </t>
    </r>
    <r>
      <rPr>
        <b/>
        <sz val="11"/>
        <color indexed="10"/>
        <rFont val="Arial"/>
        <family val="2"/>
        <charset val="238"/>
      </rPr>
      <t>Rev05</t>
    </r>
  </si>
  <si>
    <r>
      <t xml:space="preserve">080-0-4-027-104g </t>
    </r>
    <r>
      <rPr>
        <b/>
        <sz val="11"/>
        <color indexed="10"/>
        <rFont val="Arial"/>
        <family val="2"/>
        <charset val="238"/>
      </rPr>
      <t>Rev02</t>
    </r>
  </si>
  <si>
    <t>295?</t>
  </si>
  <si>
    <t>250?</t>
  </si>
  <si>
    <t>60?</t>
  </si>
  <si>
    <r>
      <t>63809856</t>
    </r>
    <r>
      <rPr>
        <b/>
        <sz val="11"/>
        <color indexed="10"/>
        <rFont val="Arial"/>
        <family val="2"/>
        <charset val="238"/>
      </rPr>
      <t xml:space="preserve"> Rev03</t>
    </r>
  </si>
  <si>
    <t>Telegrin nova cijena (skuplji materjal)</t>
  </si>
  <si>
    <r>
      <t xml:space="preserve">Cylinder fastening device fi80x100,9  </t>
    </r>
    <r>
      <rPr>
        <b/>
        <sz val="11"/>
        <color indexed="10"/>
        <rFont val="Arial"/>
        <family val="2"/>
        <charset val="238"/>
      </rPr>
      <t xml:space="preserve"> 42CrMo4</t>
    </r>
  </si>
  <si>
    <t>Ni</t>
  </si>
  <si>
    <t>Washer fi50x3  (fi17,5/fi13,5)</t>
  </si>
  <si>
    <t>Cijena za narudžbu od 50kom</t>
  </si>
  <si>
    <t>dodano 2.9.21</t>
  </si>
  <si>
    <t xml:space="preserve">Holder </t>
  </si>
  <si>
    <t xml:space="preserve">skuplji materjal </t>
  </si>
  <si>
    <t>skuplji materjal + promjena koeficijenta (davor)</t>
  </si>
  <si>
    <t>skuplji materjal</t>
  </si>
  <si>
    <t>Nismo dobro prolazili - Gogo</t>
  </si>
  <si>
    <t>60738864 Rev01</t>
  </si>
  <si>
    <t>60738865 Rev01</t>
  </si>
  <si>
    <t>60738880 Rev01</t>
  </si>
  <si>
    <t>60738880 Rev02</t>
  </si>
  <si>
    <t>60738934 Rev01</t>
  </si>
  <si>
    <t>Crossbeam FB2200 FlRo50x30x3x2846</t>
  </si>
  <si>
    <t>Crossbeam FB1000 FlRo50x30x3x1646</t>
  </si>
  <si>
    <t>Crossbeam FB1400 FlRo50x30x3x2046</t>
  </si>
  <si>
    <t>Crossbeam FB1800 FlRo50x30x3x2446</t>
  </si>
  <si>
    <t>Crossbeam FB1600 FlRo50x30x3x2246</t>
  </si>
  <si>
    <t>Crossbeam FB2000 FlRo 50x30x3x2646</t>
  </si>
  <si>
    <t>Crossbeam FB2600 FlRo50x30x3x3246</t>
  </si>
  <si>
    <t xml:space="preserve">Axle fi70x7,1x2000+2xfi60x450 L=2750 (INOX) </t>
  </si>
  <si>
    <t>Nova cijena telegrin - 28.09.21 - narudžba 266</t>
  </si>
  <si>
    <r>
      <t>4001776335</t>
    </r>
    <r>
      <rPr>
        <b/>
        <sz val="11"/>
        <color indexed="10"/>
        <rFont val="Arial"/>
        <family val="2"/>
        <charset val="238"/>
      </rPr>
      <t xml:space="preserve"> </t>
    </r>
    <r>
      <rPr>
        <sz val="11"/>
        <rFont val="Arial"/>
        <family val="2"/>
        <charset val="238"/>
      </rPr>
      <t>Rev01</t>
    </r>
  </si>
  <si>
    <t>Nova cijena Telegrin - 4.10.21 - narudžba 311450</t>
  </si>
  <si>
    <t>Railing L=2280 (4) 36,7kg</t>
  </si>
  <si>
    <t>Railing  L=3080  (4) 42,5 kg</t>
  </si>
  <si>
    <t>Railing  L=2480 (4) 38 kg</t>
  </si>
  <si>
    <t>Railing L=2280 (4) 37 kg</t>
  </si>
  <si>
    <t>Stutze 4ktRo60x4x3595 1/2 val  (40,5) II</t>
  </si>
  <si>
    <t>Stutze 4ktRo60x4x3595 (1/2 val)   (40,5) II</t>
  </si>
  <si>
    <t xml:space="preserve">Spacer bolt  6-kt24x300   ( 2xM12)       </t>
  </si>
  <si>
    <t>Spacer bolt 6-kt30x40 (2xM12)</t>
  </si>
  <si>
    <t>A-Frame FlRo50x30x2219+....1260</t>
  </si>
  <si>
    <t>Bearing support  Fi63x70 (M12/oval39)</t>
  </si>
  <si>
    <t>Bearing support  Fi63x70 (M12/oval35)</t>
  </si>
  <si>
    <t>Bearing support  6-kt50x117 (M16/fi35F7) 63806056</t>
  </si>
  <si>
    <t>Bearing support  Fi50x105 (M12/35H7)</t>
  </si>
  <si>
    <t>Bearing support  Fi50x105 (M12/35H7)+M6</t>
  </si>
  <si>
    <t>Bolt  6-kt17x173  (M10/fi8)</t>
  </si>
  <si>
    <t>Bolt  6-kt 24x76 (M16/fi16g6)</t>
  </si>
  <si>
    <t>Bolt  6-kt 36x152 (M167fi25h6)</t>
  </si>
  <si>
    <t>Bolt  6-kt13x57</t>
  </si>
  <si>
    <t>Bolt  fi12x26</t>
  </si>
  <si>
    <t>Bolt  fi16x26</t>
  </si>
  <si>
    <t>Bolt  fi20x155</t>
  </si>
  <si>
    <r>
      <t xml:space="preserve">Bolt  fi20x175 </t>
    </r>
    <r>
      <rPr>
        <b/>
        <sz val="11"/>
        <color indexed="10"/>
        <rFont val="Arial"/>
        <family val="2"/>
        <charset val="238"/>
      </rPr>
      <t>Mat:42CrMo4</t>
    </r>
  </si>
  <si>
    <r>
      <t xml:space="preserve">Bolt  fi20x175 </t>
    </r>
    <r>
      <rPr>
        <b/>
        <sz val="11"/>
        <color indexed="10"/>
        <rFont val="Arial"/>
        <family val="2"/>
        <charset val="238"/>
      </rPr>
      <t>Mat:42CrMo5</t>
    </r>
    <r>
      <rPr>
        <sz val="11"/>
        <color indexed="8"/>
        <rFont val="Calibri"/>
        <family val="2"/>
        <charset val="238"/>
      </rPr>
      <t/>
    </r>
  </si>
  <si>
    <t>Bolt  fi25x103 (M12/12f7)</t>
  </si>
  <si>
    <t>Bolt  fi25x106 (M12/16f7)</t>
  </si>
  <si>
    <r>
      <t>Bolt  fi40x42x425</t>
    </r>
    <r>
      <rPr>
        <sz val="11"/>
        <color indexed="10"/>
        <rFont val="Arial"/>
        <family val="2"/>
        <charset val="238"/>
      </rPr>
      <t xml:space="preserve">   </t>
    </r>
    <r>
      <rPr>
        <b/>
        <sz val="11"/>
        <color indexed="10"/>
        <rFont val="Arial"/>
        <family val="2"/>
        <charset val="238"/>
      </rPr>
      <t>Mat:42CrMo4</t>
    </r>
  </si>
  <si>
    <t>Bolt  M20x1,5x500</t>
  </si>
  <si>
    <t>Bolzen  Fi50x60 (fi30/fi25)</t>
  </si>
  <si>
    <r>
      <t xml:space="preserve">Buchse  fi72x83,5  </t>
    </r>
    <r>
      <rPr>
        <b/>
        <sz val="11"/>
        <color indexed="10"/>
        <rFont val="Arial"/>
        <family val="2"/>
        <charset val="238"/>
      </rPr>
      <t>INOX</t>
    </r>
  </si>
  <si>
    <t>Carriage 2x4xktRo60x5x3066+.... (70)</t>
  </si>
  <si>
    <t>Collapsing unit  Kombi  2340x1216 (62,5)</t>
  </si>
  <si>
    <t>Connecting slat Fl50x10x990</t>
  </si>
  <si>
    <t>Crane frame 4-ktRo100x10x1672 (46,1)</t>
  </si>
  <si>
    <t>Crane frame 4-ktRo100x10x2072 (56,6)</t>
  </si>
  <si>
    <t>Crane frame 4-ktRo100x10x2472 (67,1)</t>
  </si>
  <si>
    <t>Crossbeam  FlRo140x80x6,3x1680+Fl130x20x..</t>
  </si>
  <si>
    <t>Crossbeam  NB           FlRo100x60x4x2816</t>
  </si>
  <si>
    <t>Crossbeam  NB           FlRo60x40x1064</t>
  </si>
  <si>
    <t>Crossbeam  NB           FlRo60x40x1330</t>
  </si>
  <si>
    <r>
      <t xml:space="preserve">Crossbeam  NB           FlRo60x40x1330  </t>
    </r>
    <r>
      <rPr>
        <b/>
        <sz val="11"/>
        <color indexed="10"/>
        <rFont val="Arial"/>
        <family val="2"/>
        <charset val="238"/>
      </rPr>
      <t>INOX</t>
    </r>
  </si>
  <si>
    <t>Crossbeam  NB           FlRo60x40x3x2816</t>
  </si>
  <si>
    <t>Crossbeam  NB          4-ktRo40x3x2020</t>
  </si>
  <si>
    <t>Crossbeam  NB          4-ktRo80x6,3x2160 (4xfi50)</t>
  </si>
  <si>
    <t xml:space="preserve">Crossbeam  NB          4-ktRo100x10x2402   </t>
  </si>
  <si>
    <t>Crossbeam  NB1000  4-ktRo80x6,3x1400</t>
  </si>
  <si>
    <t>Crossbeam  NB1100   2x4-ktRo80x4x1502</t>
  </si>
  <si>
    <t>Crossbeam  NB1100   FlRo50x30x1110</t>
  </si>
  <si>
    <t>Crossbeam  NB1100  FlRo60x40x3x1906</t>
  </si>
  <si>
    <t>Crossbeam  NB1100  FlRo80x40x3x1700</t>
  </si>
  <si>
    <t>Crossbeam  NB1300   4-ktRo80x6,3x1600</t>
  </si>
  <si>
    <t>Crossbeam  NB1300   4-ktRo80x6,3x1700</t>
  </si>
  <si>
    <t>Crossbeam  NB1300   FlRo50x30x3x1311</t>
  </si>
  <si>
    <t>Crossbeam  NB1300   FlRo60x40x3x2106</t>
  </si>
  <si>
    <t>Crossbeam  NB1300   FlRo60x40x3x2116</t>
  </si>
  <si>
    <t>Crossbeam  NB1300   FlRo80x40x3x1900</t>
  </si>
  <si>
    <t>Crossbeam  NB1300   FlRo80x40x3x1910</t>
  </si>
  <si>
    <t>Crossbeam  NB1400   FiRo60x40x3x2206</t>
  </si>
  <si>
    <t>Crossbeam  NB1400   FlRo60x40x3x2216</t>
  </si>
  <si>
    <t>Crossbeam  NB1400   FlRo80x40x3x2000</t>
  </si>
  <si>
    <t>Crossbeam  NB1400   FlRo80x40x3x2010</t>
  </si>
  <si>
    <t>Crossbeam  NB1500   FlRo60x40x3x2316</t>
  </si>
  <si>
    <t>Crossbeam  NB1500   FlRo80x40x3x2110</t>
  </si>
  <si>
    <t>Crossbeam  NB1500   FlRo60x40x3x1715,5</t>
  </si>
  <si>
    <t xml:space="preserve">Crossbeam  NB1700   2x4-ktRo80x4x2102        </t>
  </si>
  <si>
    <t xml:space="preserve">Crossbeam  NB1700   2x4-ktRo80x4x2102                   </t>
  </si>
  <si>
    <t>Crossbeam  NB1700   FlRo50x30x1711</t>
  </si>
  <si>
    <t xml:space="preserve">Crossbeam  NB1700   FlRo60x40x2516  </t>
  </si>
  <si>
    <t>Crossbeam  NB1700   FlRo60x40x3x2506</t>
  </si>
  <si>
    <t>Crossbeam  NB1700   FlRo80x40x2310</t>
  </si>
  <si>
    <t xml:space="preserve">Crossbeam  NB1700   FlRo80x40x2310 </t>
  </si>
  <si>
    <t xml:space="preserve">Crossbeam  NB1700   FlRo80x40x3X2300   </t>
  </si>
  <si>
    <t>Crossbeam  NB1700   FlRo80x40x4</t>
  </si>
  <si>
    <t>Crossbeam  NB1700   FlRo50x30x3x1865</t>
  </si>
  <si>
    <t>Crossbeam  NB1900   4-ktRo80x6,3x2200 + L</t>
  </si>
  <si>
    <t>Crossbeam  NB1900   4-ktRo80x6,3x2640</t>
  </si>
  <si>
    <t>Crossbeam  NB1800   4-ktRo80x6,3x2200</t>
  </si>
  <si>
    <t>Crossbeam  NB1900   FlRo50x30x3x1910</t>
  </si>
  <si>
    <t>Crossbeam  NB1900   FlRo60x40x3x2715,5</t>
  </si>
  <si>
    <t>Crossbeam  NB1900   FlRo80x40x3x2510</t>
  </si>
  <si>
    <t>Crossbeam  NB1900  4-ktRo80x4x2302+2xFl60x10x120</t>
  </si>
  <si>
    <t>Crossbeam  NB1900   fi88,9x10x2218</t>
  </si>
  <si>
    <t>Crossbeam  NB2000   FlRo80x40x3x2610</t>
  </si>
  <si>
    <t>Crossbeam  NB2100   4-ktRo80x6,3x2400</t>
  </si>
  <si>
    <t>Crossbeam  NB2300   2x4-ktRo80x4x2700</t>
  </si>
  <si>
    <t>Crossbeam  NB2300   4-ktRo80x4x3100</t>
  </si>
  <si>
    <t>Crossbeam  NB2300   4-ktRo80x6,3x2600</t>
  </si>
  <si>
    <t>Crossbeam  NB2300   4-ktRo80x6,3x2745  (4xfi50)</t>
  </si>
  <si>
    <t>Crossbeam  NB2300   FlRo60x40x3116</t>
  </si>
  <si>
    <t>Crossbeam  NB2300   FlRo80x40x2910</t>
  </si>
  <si>
    <t>Crossbeam  NB600    2x4-ktRo80x4x1002</t>
  </si>
  <si>
    <t>Crossbeam  NB600   4-ktRo50x30x3x610</t>
  </si>
  <si>
    <t>Crossbeam  NB900   FlRo80x40x3x1510</t>
  </si>
  <si>
    <t>63809405 Rev01</t>
  </si>
  <si>
    <t xml:space="preserve">After sales service </t>
  </si>
  <si>
    <t>Axle fi20x115  INOX 1.4301</t>
  </si>
  <si>
    <t>Axle FB 800  fi40x1300 (2x225)</t>
  </si>
  <si>
    <t xml:space="preserve">Axle  NB 700  fi40x1100                           </t>
  </si>
  <si>
    <t xml:space="preserve">Axle  NB 700  fi40x1110                       </t>
  </si>
  <si>
    <r>
      <t xml:space="preserve">Axle FB1600  fi40x2046 </t>
    </r>
    <r>
      <rPr>
        <b/>
        <sz val="11"/>
        <color indexed="10"/>
        <rFont val="Arial"/>
        <family val="2"/>
        <charset val="238"/>
      </rPr>
      <t xml:space="preserve"> INOX 1.4301</t>
    </r>
  </si>
  <si>
    <r>
      <t xml:space="preserve">Axle FB1000  fi40x1446    </t>
    </r>
    <r>
      <rPr>
        <b/>
        <sz val="11"/>
        <color indexed="10"/>
        <rFont val="Arial"/>
        <family val="2"/>
        <charset val="238"/>
      </rPr>
      <t>INOX  1.4301</t>
    </r>
  </si>
  <si>
    <t>Axle FB1200  fi42,4x6x1585+fi40x12+fi40x215 INOX 1.4301</t>
  </si>
  <si>
    <r>
      <t>Axle FB1200  fi40x1646</t>
    </r>
    <r>
      <rPr>
        <b/>
        <sz val="11"/>
        <color indexed="10"/>
        <rFont val="Arial"/>
        <family val="2"/>
        <charset val="238"/>
      </rPr>
      <t xml:space="preserve"> INOX 1.4301</t>
    </r>
  </si>
  <si>
    <r>
      <t xml:space="preserve">Axle FB1400  fi40x1846  </t>
    </r>
    <r>
      <rPr>
        <sz val="11"/>
        <color indexed="10"/>
        <rFont val="Arial"/>
        <family val="2"/>
        <charset val="238"/>
      </rPr>
      <t>INOX 1.4301</t>
    </r>
  </si>
  <si>
    <t>Axle FB1600  fi40x2046 INOX 1.4301</t>
  </si>
  <si>
    <r>
      <t xml:space="preserve">Axle fi40x1602/2182+2xfi20x420 </t>
    </r>
    <r>
      <rPr>
        <b/>
        <sz val="11"/>
        <color indexed="10"/>
        <rFont val="Arial"/>
        <family val="2"/>
        <charset val="238"/>
      </rPr>
      <t xml:space="preserve"> INOX 1.4305</t>
    </r>
  </si>
  <si>
    <t>Axle  NB1900  fi40x2300 (2x225)</t>
  </si>
  <si>
    <t>Axle  NB1300  fi40x1700 (2x225)</t>
  </si>
  <si>
    <t>Axle FB1200  fi40x1700/2120+2xfi20x530</t>
  </si>
  <si>
    <r>
      <t xml:space="preserve">60737317 </t>
    </r>
    <r>
      <rPr>
        <b/>
        <sz val="11"/>
        <color indexed="10"/>
        <rFont val="Arial"/>
        <family val="2"/>
        <charset val="238"/>
      </rPr>
      <t>Rev01</t>
    </r>
  </si>
  <si>
    <t xml:space="preserve">Holder L=1050 </t>
  </si>
  <si>
    <t>Holder L=1250</t>
  </si>
  <si>
    <t>Holder L=900</t>
  </si>
  <si>
    <t>Holder L=1000</t>
  </si>
  <si>
    <t>Holder L=1175</t>
  </si>
  <si>
    <t>Holder L=950</t>
  </si>
  <si>
    <t>Intake basket holder 4-ktRo60x4x3750+2xFl60x20x610</t>
  </si>
  <si>
    <t>Stutze 4-ktRo60x4x4050+Fl50x15x105 (1/2val)</t>
  </si>
  <si>
    <t>Support 4-kt60x4x550+Fl180x20x380+Fl180x20x220</t>
  </si>
  <si>
    <t>Plate Fl100x10x1250</t>
  </si>
  <si>
    <t>430-0-3-004 Rev06</t>
  </si>
  <si>
    <t>Distance bolts 6-kt30x678 (2xM12)</t>
  </si>
  <si>
    <t>Collapsing unit Kombi 2165x2016 (75) MONT.</t>
  </si>
  <si>
    <t>Collapsing unit Kombi 2255x1986 (75) MONT.</t>
  </si>
  <si>
    <t>H-Frame 2100x996 (38,5)</t>
  </si>
  <si>
    <t>Frame 4-ktRo60x4x3450x2220 (101)</t>
  </si>
  <si>
    <r>
      <t xml:space="preserve">Shaft fi25x3362  </t>
    </r>
    <r>
      <rPr>
        <b/>
        <sz val="11"/>
        <color indexed="10"/>
        <rFont val="Arial"/>
        <family val="2"/>
        <charset val="238"/>
      </rPr>
      <t>Mat: 1.0580</t>
    </r>
  </si>
  <si>
    <r>
      <t xml:space="preserve">Shaft fi25x2000  </t>
    </r>
    <r>
      <rPr>
        <b/>
        <sz val="11"/>
        <color indexed="10"/>
        <rFont val="Arial"/>
        <family val="2"/>
        <charset val="238"/>
      </rPr>
      <t>Mat: 1.0503</t>
    </r>
  </si>
  <si>
    <t>080-0-4-003-101d Rev03</t>
  </si>
  <si>
    <t>Slat Fl20x12x2325</t>
  </si>
  <si>
    <t>Transverse tie-bar Fl60x15x2080+</t>
  </si>
  <si>
    <t>Lever NB1900 L30x4x1945</t>
  </si>
  <si>
    <t>080-00115-E Rev02</t>
  </si>
  <si>
    <t>Lever NB1900 L30x4x1946</t>
  </si>
  <si>
    <r>
      <t xml:space="preserve">Axle fi8x25 </t>
    </r>
    <r>
      <rPr>
        <sz val="11"/>
        <color indexed="10"/>
        <rFont val="Arial"/>
        <family val="2"/>
        <charset val="238"/>
      </rPr>
      <t>INOX 1.4305</t>
    </r>
  </si>
  <si>
    <r>
      <t xml:space="preserve">Plate Fl16x4x65 </t>
    </r>
    <r>
      <rPr>
        <sz val="11"/>
        <color indexed="10"/>
        <rFont val="Arial"/>
        <family val="2"/>
        <charset val="238"/>
      </rPr>
      <t>INOX 1.4301</t>
    </r>
  </si>
  <si>
    <r>
      <t xml:space="preserve">Bolt fi25x396 </t>
    </r>
    <r>
      <rPr>
        <sz val="11"/>
        <color indexed="10"/>
        <rFont val="Arial"/>
        <family val="2"/>
        <charset val="238"/>
      </rPr>
      <t>1,7225</t>
    </r>
  </si>
  <si>
    <r>
      <t>Socket fi12/fi6x18</t>
    </r>
    <r>
      <rPr>
        <sz val="11"/>
        <color indexed="10"/>
        <rFont val="Arial"/>
        <family val="2"/>
        <charset val="238"/>
      </rPr>
      <t xml:space="preserve"> CW614N</t>
    </r>
  </si>
  <si>
    <t>4003127239 Rev02</t>
  </si>
  <si>
    <t xml:space="preserve">Quertrager FB1000 </t>
  </si>
  <si>
    <t>4003090604 Rev02</t>
  </si>
  <si>
    <t>Traverse FB1600</t>
  </si>
  <si>
    <t>Side wall</t>
  </si>
  <si>
    <t>Panex/ĐĐ</t>
  </si>
  <si>
    <t>Supporting plate</t>
  </si>
  <si>
    <t xml:space="preserve">Holding plate </t>
  </si>
  <si>
    <t>Welding plate</t>
  </si>
  <si>
    <t>Adapter UPN140x60x250</t>
  </si>
  <si>
    <r>
      <t xml:space="preserve">080-0-4-003-101 Bl.003 </t>
    </r>
    <r>
      <rPr>
        <b/>
        <sz val="11"/>
        <color indexed="10"/>
        <rFont val="Arial"/>
        <family val="2"/>
      </rPr>
      <t>Rev02</t>
    </r>
  </si>
  <si>
    <r>
      <t xml:space="preserve">60761730 </t>
    </r>
    <r>
      <rPr>
        <b/>
        <sz val="11"/>
        <color indexed="10"/>
        <rFont val="Arial"/>
        <family val="2"/>
      </rPr>
      <t>Rev01</t>
    </r>
  </si>
  <si>
    <r>
      <t xml:space="preserve">60761879 </t>
    </r>
    <r>
      <rPr>
        <b/>
        <sz val="11"/>
        <color indexed="10"/>
        <rFont val="Arial"/>
        <family val="2"/>
      </rPr>
      <t>Rev01</t>
    </r>
  </si>
  <si>
    <r>
      <t>60761935</t>
    </r>
    <r>
      <rPr>
        <b/>
        <sz val="11"/>
        <color indexed="10"/>
        <rFont val="Arial"/>
        <family val="2"/>
      </rPr>
      <t xml:space="preserve"> Rev01</t>
    </r>
  </si>
  <si>
    <r>
      <t xml:space="preserve">Shaft fi25x1674  </t>
    </r>
    <r>
      <rPr>
        <b/>
        <sz val="11"/>
        <color indexed="10"/>
        <rFont val="Arial"/>
        <family val="2"/>
      </rPr>
      <t>Mat:</t>
    </r>
    <r>
      <rPr>
        <sz val="11"/>
        <rFont val="Arial"/>
        <family val="2"/>
        <charset val="238"/>
      </rPr>
      <t xml:space="preserve"> </t>
    </r>
    <r>
      <rPr>
        <b/>
        <sz val="11"/>
        <color indexed="10"/>
        <rFont val="Arial"/>
        <family val="2"/>
      </rPr>
      <t>1.0503</t>
    </r>
  </si>
  <si>
    <t>Crossbeam FB2200 4-ktRo80x4x2600</t>
  </si>
  <si>
    <t>Crossbeam FB2600 4-ktRo80x4x3000</t>
  </si>
  <si>
    <t>Crossbeam FB2000 4-kt Ro 80x4x2400</t>
  </si>
  <si>
    <t>80,5+10,78</t>
  </si>
  <si>
    <t>82+12,32</t>
  </si>
  <si>
    <t>85+15,4</t>
  </si>
  <si>
    <t>87+16.94</t>
  </si>
  <si>
    <t>90+18,48</t>
  </si>
  <si>
    <t>110+20</t>
  </si>
  <si>
    <t>135+30</t>
  </si>
  <si>
    <t>83,5+13,86</t>
  </si>
  <si>
    <t>120+23</t>
  </si>
  <si>
    <t>Strojo-prijedlog</t>
  </si>
  <si>
    <t xml:space="preserve">Telegrin-prijedlog </t>
  </si>
  <si>
    <t>Transverse tie-bar FB1200  Bl2</t>
  </si>
  <si>
    <t>Transverse tie-bar FB2000  Bl2</t>
  </si>
  <si>
    <t>Crossbeam FB700 2xFl Ro100x80x4x1100</t>
  </si>
  <si>
    <t>Support  fi155x15+fi80x300</t>
  </si>
  <si>
    <r>
      <t xml:space="preserve">Stange fi30x366  </t>
    </r>
    <r>
      <rPr>
        <b/>
        <sz val="11"/>
        <color indexed="10"/>
        <rFont val="Arial"/>
        <family val="2"/>
      </rPr>
      <t>Inox 1.4305</t>
    </r>
  </si>
  <si>
    <t>Aufnahmeplate Bl40x155x173</t>
  </si>
  <si>
    <t>Holder Fl40x5x60</t>
  </si>
  <si>
    <t>Holder Bl6x76x220</t>
  </si>
  <si>
    <t xml:space="preserve">Crossbeam FB700 4kt80x4x1100 </t>
  </si>
  <si>
    <t xml:space="preserve">Holder 4-ktRo40x3x740 </t>
  </si>
  <si>
    <t>Crossbeam FB700 FlRo50x30x3x1346</t>
  </si>
  <si>
    <t>Extension arm FB700 4-kt100x10x979+130</t>
  </si>
  <si>
    <t xml:space="preserve">Transverse tie-bar FB700  Bl2 </t>
  </si>
  <si>
    <t>Crossbeam fi139,6x20x955+fi110x298</t>
  </si>
  <si>
    <t>Synchronisation shaft fi88,9x10x1000/1460+2xfi85x280</t>
  </si>
  <si>
    <t>Axle fi70x7,1x700+2xfi60x450 L=1450 (INOX)</t>
  </si>
  <si>
    <r>
      <t xml:space="preserve">Shaft  FB700 fi85x1710   </t>
    </r>
    <r>
      <rPr>
        <b/>
        <sz val="11"/>
        <color indexed="10"/>
        <rFont val="Arial"/>
        <family val="2"/>
        <charset val="238"/>
      </rPr>
      <t>Mat:42CrMo4</t>
    </r>
  </si>
  <si>
    <t xml:space="preserve">Bolt fi50x330 </t>
  </si>
  <si>
    <r>
      <t xml:space="preserve">Hebel fi30x2x600 </t>
    </r>
    <r>
      <rPr>
        <b/>
        <sz val="11"/>
        <color indexed="10"/>
        <rFont val="Arial"/>
        <family val="2"/>
      </rPr>
      <t>1.4301</t>
    </r>
  </si>
  <si>
    <t>Holder L=975</t>
  </si>
  <si>
    <r>
      <t xml:space="preserve">4000874344 </t>
    </r>
    <r>
      <rPr>
        <b/>
        <sz val="11"/>
        <color indexed="10"/>
        <rFont val="Arial"/>
        <family val="2"/>
      </rPr>
      <t>Rev01</t>
    </r>
  </si>
  <si>
    <r>
      <t xml:space="preserve">4001613139 </t>
    </r>
    <r>
      <rPr>
        <b/>
        <sz val="11"/>
        <color indexed="10"/>
        <rFont val="Arial"/>
        <family val="2"/>
      </rPr>
      <t>Rev01</t>
    </r>
  </si>
  <si>
    <r>
      <t xml:space="preserve">60738865 </t>
    </r>
    <r>
      <rPr>
        <sz val="11"/>
        <color indexed="10"/>
        <rFont val="Arial"/>
        <family val="2"/>
      </rPr>
      <t>Rev01</t>
    </r>
  </si>
  <si>
    <t xml:space="preserve">diga je skalu </t>
  </si>
  <si>
    <r>
      <t xml:space="preserve">63809849 </t>
    </r>
    <r>
      <rPr>
        <sz val="11"/>
        <rFont val="Arial"/>
        <family val="2"/>
      </rPr>
      <t>Rev01</t>
    </r>
  </si>
  <si>
    <r>
      <t xml:space="preserve">63809856 </t>
    </r>
    <r>
      <rPr>
        <sz val="11"/>
        <color indexed="10"/>
        <rFont val="Arial"/>
        <family val="2"/>
      </rPr>
      <t>Rev03</t>
    </r>
  </si>
  <si>
    <r>
      <t>Sleeve fi14/fi10x</t>
    </r>
    <r>
      <rPr>
        <b/>
        <sz val="11"/>
        <color indexed="10"/>
        <rFont val="Arial"/>
        <family val="2"/>
      </rPr>
      <t>44.1</t>
    </r>
  </si>
  <si>
    <r>
      <t xml:space="preserve">4000520602 </t>
    </r>
    <r>
      <rPr>
        <b/>
        <sz val="11"/>
        <color indexed="10"/>
        <rFont val="Arial"/>
        <family val="2"/>
      </rPr>
      <t>Rev01</t>
    </r>
  </si>
  <si>
    <r>
      <t xml:space="preserve">4000908428 </t>
    </r>
    <r>
      <rPr>
        <b/>
        <sz val="11"/>
        <color indexed="10"/>
        <rFont val="Arial"/>
        <family val="2"/>
      </rPr>
      <t>Rev02</t>
    </r>
  </si>
  <si>
    <r>
      <t xml:space="preserve">60738864 </t>
    </r>
    <r>
      <rPr>
        <sz val="11"/>
        <color indexed="10"/>
        <rFont val="Arial"/>
        <family val="2"/>
      </rPr>
      <t>Rev01</t>
    </r>
  </si>
  <si>
    <r>
      <t>Support Bl20x135x</t>
    </r>
    <r>
      <rPr>
        <b/>
        <sz val="11"/>
        <color indexed="10"/>
        <rFont val="Arial"/>
        <family val="2"/>
      </rPr>
      <t>146</t>
    </r>
  </si>
  <si>
    <t>Intake basket holder 4-ktRo60x4x1680+2x60x10x255 (14,3)</t>
  </si>
  <si>
    <t>Intake basket holder 4-ktRo60x4x1730+2xFl60x10x202 (14,8)</t>
  </si>
  <si>
    <t>Intake basket holder 4-ktRo60x4x1890+2xFl60x10x250 (17)</t>
  </si>
  <si>
    <t>Intake basket holder 4-ktRo60x4x1960+2xFl60x10x370 (22)</t>
  </si>
  <si>
    <t>Intake basket holder 4-ktRo60x4x1980+2x60x10x195 (15,7)</t>
  </si>
  <si>
    <t>Intake basket holder 4-ktRo60x4x2200+2xFl60x10x245 (18,1)</t>
  </si>
  <si>
    <t>Intake basket holder 4-ktRo60x4x2200+2xFl60x10x385 (20)</t>
  </si>
  <si>
    <t>Intake basket holder 4-ktRo60x4x2280+2xFl60x10x265 (18,5)</t>
  </si>
  <si>
    <t>Intake basket holder 4-ktRo60x4x2660+2xFl60x10x315</t>
  </si>
  <si>
    <t>Intake basket holder 4-ktRo60x4x2697+2xFl50x10x290</t>
  </si>
  <si>
    <t>Intake basket holder 4-ktRo60x4x2760+2x60x10x272 (21,67)</t>
  </si>
  <si>
    <t>Intake basket holder 4-ktRo60x4x2760+2xFl60x10x202</t>
  </si>
  <si>
    <t>Intake basket holder 4-ktRo60x4x2760+2xFl60x10x212</t>
  </si>
  <si>
    <t>Intake basket holder 4-ktRo60x4x2905+2xFl40x10x405 (25,2)</t>
  </si>
  <si>
    <t>Intake basket holder 4-ktRo60x4x1890+Fl60x10x246</t>
  </si>
  <si>
    <t>Intake basket holder 4-ktRo60x4x2190+2xFl40x10x241</t>
  </si>
  <si>
    <t>Intake basket holder 4-ktRo60x4x2630+2xFl40x10x286</t>
  </si>
  <si>
    <t>Intake basket holder 4-ktRo60x4x2190+2xFl40x10x479</t>
  </si>
  <si>
    <t>Stutze 4-ktRo60x4x2470+Fl50x15x100 1/2val (26,1)</t>
  </si>
  <si>
    <t>Stutze 4-ktRo60x4x2615+Fl60x15x105 1/2 Val (34)</t>
  </si>
  <si>
    <t>Stutze 4-ktRo60x4x2775xFl50x15x150 (1/2)</t>
  </si>
  <si>
    <r>
      <t xml:space="preserve">60738865 </t>
    </r>
    <r>
      <rPr>
        <sz val="11"/>
        <rFont val="Arial"/>
        <family val="2"/>
      </rPr>
      <t>Rev01</t>
    </r>
  </si>
  <si>
    <t xml:space="preserve">Collapsing unit Valjci 2070x1413 (65,8) MONT. </t>
  </si>
  <si>
    <t>Stutze 4ktRo60x4x2320+Fl60x15x125</t>
  </si>
  <si>
    <t>Intake basket holder 4ktRo60x4x2193+2xFl40x10x216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</si>
</sst>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7" formatCode="#,##0.00\ &quot;kn&quot;;[Red]\-#,##0.00\ &quot;kn&quot;"/>
    <numFmt numFmtId="169" formatCode="_-* #,##0.00\ &quot;kn&quot;_-;\-* #,##0.00\ &quot;kn&quot;_-;_-* &quot;-&quot;??\ &quot;kn&quot;_-;_-@_-"/>
    <numFmt numFmtId="171" formatCode="_-* #,##0.00\ _k_n_-;\-* #,##0.00\ _k_n_-;_-* &quot;-&quot;??\ _k_n_-;_-@_-"/>
    <numFmt numFmtId="173" formatCode="_-* #,##0.00\ &quot;€&quot;_-;\-* #,##0.00\ &quot;€&quot;_-;_-* &quot;-&quot;??\ &quot;€&quot;_-;_-@_-"/>
    <numFmt numFmtId="174" formatCode="_-* #,##0.00\ _€_-;\-* #,##0.00\ _€_-;_-* &quot;-&quot;??\ _€_-;_-@_-"/>
    <numFmt numFmtId="175" formatCode="_-* #,##0.00\ &quot;DM&quot;_-;\-* #,##0.00\ &quot;DM&quot;_-;_-* &quot;-&quot;??\ &quot;DM&quot;_-;_-@_-"/>
    <numFmt numFmtId="176" formatCode="_-* #,##0.00\ _D_M_-;\-* #,##0.00\ _D_M_-;_-* &quot;-&quot;??\ _D_M_-;_-@_-"/>
    <numFmt numFmtId="177" formatCode="_-* #,##0.00\ [$€-1]_-;\-* #,##0.00\ [$€-1]_-;_-* &quot;-&quot;??\ [$€-1]_-"/>
    <numFmt numFmtId="178" formatCode="#,##0.00\ [$€-1];[Red]\-#,##0.00\ [$€-1]"/>
    <numFmt numFmtId="181" formatCode="_-* #,##0.00\ [$€-1]_-;\-* #,##0.00\ [$€-1]_-;_-* &quot;-&quot;??\ [$€-1]_-;_-@_-"/>
    <numFmt numFmtId="182" formatCode="#,##0.00\ [$€-1]"/>
    <numFmt numFmtId="188" formatCode="#,##0.00\ &quot;kn&quot;"/>
    <numFmt numFmtId="189" formatCode="0.000"/>
    <numFmt numFmtId="190" formatCode="_-* #,##0.000\ [$€-1]_-;\-* #,##0.000\ [$€-1]_-;_-* &quot;-&quot;???\ [$€-1]_-;_-@_-"/>
    <numFmt numFmtId="192" formatCode="#,##0.000"/>
  </numFmts>
  <fonts count="8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sz val="10"/>
      <name val="Arial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0"/>
      <name val="Arial"/>
      <family val="2"/>
    </font>
    <font>
      <sz val="11"/>
      <color indexed="17"/>
      <name val="Calibri"/>
      <family val="2"/>
    </font>
    <font>
      <u/>
      <sz val="7.5"/>
      <color indexed="12"/>
      <name val="Arial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name val="Times New Roman CE"/>
      <charset val="238"/>
    </font>
    <font>
      <sz val="11"/>
      <name val="Arial"/>
      <family val="2"/>
    </font>
    <font>
      <b/>
      <sz val="11"/>
      <color indexed="10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sz val="11"/>
      <color indexed="10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indexed="10"/>
      <name val="Arial"/>
      <family val="2"/>
      <charset val="238"/>
    </font>
    <font>
      <b/>
      <sz val="11"/>
      <color indexed="10"/>
      <name val="Arial"/>
      <family val="2"/>
      <charset val="238"/>
    </font>
    <font>
      <b/>
      <sz val="11"/>
      <color indexed="10"/>
      <name val="Arial"/>
      <family val="2"/>
      <charset val="238"/>
    </font>
    <font>
      <sz val="11"/>
      <color indexed="10"/>
      <name val="Arial"/>
      <family val="2"/>
      <charset val="238"/>
    </font>
    <font>
      <b/>
      <sz val="11"/>
      <color indexed="10"/>
      <name val="Arial"/>
      <family val="2"/>
      <charset val="238"/>
    </font>
    <font>
      <b/>
      <sz val="10"/>
      <name val="Arial"/>
      <family val="2"/>
      <charset val="238"/>
    </font>
    <font>
      <b/>
      <sz val="11"/>
      <name val="Arial"/>
      <family val="2"/>
    </font>
    <font>
      <sz val="8"/>
      <name val="Arial"/>
      <family val="2"/>
      <charset val="238"/>
    </font>
    <font>
      <sz val="9"/>
      <name val="Arial"/>
      <family val="2"/>
      <charset val="238"/>
    </font>
    <font>
      <b/>
      <sz val="9"/>
      <name val="Arial"/>
      <family val="2"/>
      <charset val="238"/>
    </font>
    <font>
      <b/>
      <sz val="8"/>
      <name val="Arial"/>
      <family val="2"/>
      <charset val="238"/>
    </font>
    <font>
      <sz val="8"/>
      <name val="Calibri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1"/>
      <name val="Calibri"/>
      <family val="2"/>
      <charset val="238"/>
    </font>
    <font>
      <sz val="12"/>
      <name val="Arial"/>
      <family val="2"/>
      <charset val="238"/>
    </font>
    <font>
      <b/>
      <sz val="11"/>
      <color indexed="10"/>
      <name val="Arial"/>
      <family val="2"/>
      <charset val="238"/>
    </font>
    <font>
      <sz val="11"/>
      <color indexed="10"/>
      <name val="Arial"/>
      <family val="2"/>
      <charset val="238"/>
    </font>
    <font>
      <b/>
      <sz val="11"/>
      <color indexed="10"/>
      <name val="Arial"/>
      <family val="2"/>
      <charset val="238"/>
    </font>
    <font>
      <b/>
      <sz val="11"/>
      <color indexed="10"/>
      <name val="Arial"/>
      <family val="2"/>
      <charset val="238"/>
    </font>
    <font>
      <b/>
      <sz val="11"/>
      <color indexed="10"/>
      <name val="Arial"/>
      <family val="2"/>
    </font>
    <font>
      <sz val="8"/>
      <name val="Calibri"/>
      <family val="2"/>
    </font>
    <font>
      <sz val="11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1"/>
      <color rgb="FFFF0000"/>
      <name val="Arial"/>
      <family val="2"/>
      <charset val="238"/>
    </font>
    <font>
      <sz val="11"/>
      <color rgb="FF333333"/>
      <name val="Arial"/>
      <family val="2"/>
      <charset val="238"/>
    </font>
    <font>
      <b/>
      <sz val="11"/>
      <color theme="1"/>
      <name val="Arial"/>
      <family val="2"/>
      <charset val="238"/>
    </font>
    <font>
      <sz val="11"/>
      <name val="Calibri"/>
      <family val="2"/>
      <scheme val="minor"/>
    </font>
    <font>
      <b/>
      <sz val="11"/>
      <color rgb="FFFF0000"/>
      <name val="Arial"/>
      <family val="2"/>
      <charset val="238"/>
    </font>
    <font>
      <b/>
      <sz val="10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rgb="FFFF0000"/>
      <name val="Arial"/>
      <family val="2"/>
    </font>
    <font>
      <b/>
      <sz val="10"/>
      <color rgb="FFFF0000"/>
      <name val="Arial"/>
      <family val="2"/>
      <charset val="238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98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171" fontId="60" fillId="0" borderId="0" applyFont="0" applyFill="0" applyBorder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7" fillId="7" borderId="2" applyNumberFormat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8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77" fontId="2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2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0" fillId="23" borderId="9" applyNumberFormat="0" applyFont="0" applyAlignment="0" applyProtection="0"/>
    <xf numFmtId="0" fontId="10" fillId="23" borderId="9" applyNumberFormat="0" applyFont="0" applyAlignment="0" applyProtection="0"/>
    <xf numFmtId="0" fontId="10" fillId="23" borderId="9" applyNumberFormat="0" applyFont="0" applyAlignment="0" applyProtection="0"/>
    <xf numFmtId="0" fontId="10" fillId="23" borderId="9" applyNumberFormat="0" applyFont="0" applyAlignment="0" applyProtection="0"/>
    <xf numFmtId="0" fontId="10" fillId="23" borderId="9" applyNumberFormat="0" applyFont="0" applyAlignment="0" applyProtection="0"/>
    <xf numFmtId="0" fontId="10" fillId="23" borderId="9" applyNumberFormat="0" applyFont="0" applyAlignment="0" applyProtection="0"/>
    <xf numFmtId="0" fontId="10" fillId="23" borderId="9" applyNumberFormat="0" applyFont="0" applyAlignment="0" applyProtection="0"/>
    <xf numFmtId="0" fontId="10" fillId="23" borderId="9" applyNumberFormat="0" applyFont="0" applyAlignment="0" applyProtection="0"/>
    <xf numFmtId="0" fontId="10" fillId="23" borderId="9" applyNumberFormat="0" applyFont="0" applyAlignment="0" applyProtection="0"/>
    <xf numFmtId="0" fontId="10" fillId="23" borderId="9" applyNumberFormat="0" applyFont="0" applyAlignment="0" applyProtection="0"/>
    <xf numFmtId="0" fontId="10" fillId="23" borderId="9" applyNumberFormat="0" applyFont="0" applyAlignment="0" applyProtection="0"/>
    <xf numFmtId="0" fontId="10" fillId="23" borderId="9" applyNumberFormat="0" applyFont="0" applyAlignment="0" applyProtection="0"/>
    <xf numFmtId="0" fontId="10" fillId="23" borderId="9" applyNumberFormat="0" applyFont="0" applyAlignment="0" applyProtection="0"/>
    <xf numFmtId="0" fontId="10" fillId="23" borderId="9" applyNumberFormat="0" applyFont="0" applyAlignment="0" applyProtection="0"/>
    <xf numFmtId="0" fontId="10" fillId="23" borderId="9" applyNumberFormat="0" applyFont="0" applyAlignment="0" applyProtection="0"/>
    <xf numFmtId="0" fontId="10" fillId="23" borderId="9" applyNumberFormat="0" applyFont="0" applyAlignment="0" applyProtection="0"/>
    <xf numFmtId="0" fontId="10" fillId="23" borderId="9" applyNumberFormat="0" applyFont="0" applyAlignment="0" applyProtection="0"/>
    <xf numFmtId="0" fontId="10" fillId="23" borderId="9" applyNumberFormat="0" applyFont="0" applyAlignment="0" applyProtection="0"/>
    <xf numFmtId="0" fontId="10" fillId="23" borderId="9" applyNumberFormat="0" applyFont="0" applyAlignment="0" applyProtection="0"/>
    <xf numFmtId="0" fontId="10" fillId="23" borderId="9" applyNumberFormat="0" applyFont="0" applyAlignment="0" applyProtection="0"/>
    <xf numFmtId="0" fontId="10" fillId="23" borderId="9" applyNumberFormat="0" applyFont="0" applyAlignment="0" applyProtection="0"/>
    <xf numFmtId="0" fontId="10" fillId="23" borderId="9" applyNumberFormat="0" applyFont="0" applyAlignment="0" applyProtection="0"/>
    <xf numFmtId="0" fontId="10" fillId="23" borderId="9" applyNumberFormat="0" applyFont="0" applyAlignment="0" applyProtection="0"/>
    <xf numFmtId="0" fontId="10" fillId="23" borderId="9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2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60" fillId="0" borderId="0"/>
    <xf numFmtId="0" fontId="3" fillId="0" borderId="0"/>
    <xf numFmtId="0" fontId="6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60" fillId="0" borderId="0"/>
    <xf numFmtId="0" fontId="3" fillId="0" borderId="0"/>
    <xf numFmtId="0" fontId="60" fillId="0" borderId="0"/>
    <xf numFmtId="0" fontId="23" fillId="0" borderId="0"/>
    <xf numFmtId="0" fontId="60" fillId="0" borderId="0"/>
    <xf numFmtId="0" fontId="2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4" fillId="0" borderId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173" fontId="3" fillId="0" borderId="0" applyFont="0" applyFill="0" applyBorder="0" applyAlignment="0" applyProtection="0"/>
    <xf numFmtId="175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175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21" borderId="3" applyNumberFormat="0" applyAlignment="0" applyProtection="0"/>
    <xf numFmtId="0" fontId="21" fillId="21" borderId="3" applyNumberFormat="0" applyAlignment="0" applyProtection="0"/>
    <xf numFmtId="0" fontId="21" fillId="21" borderId="3" applyNumberFormat="0" applyAlignment="0" applyProtection="0"/>
    <xf numFmtId="0" fontId="21" fillId="21" borderId="3" applyNumberFormat="0" applyAlignment="0" applyProtection="0"/>
  </cellStyleXfs>
  <cellXfs count="597">
    <xf numFmtId="0" fontId="0" fillId="0" borderId="0" xfId="0"/>
    <xf numFmtId="0" fontId="65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top"/>
    </xf>
    <xf numFmtId="177" fontId="25" fillId="0" borderId="0" xfId="0" applyNumberFormat="1" applyFont="1" applyAlignment="1">
      <alignment horizontal="right" vertical="top"/>
    </xf>
    <xf numFmtId="0" fontId="0" fillId="0" borderId="0" xfId="0"/>
    <xf numFmtId="0" fontId="65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5" fillId="24" borderId="0" xfId="0" applyFont="1" applyFill="1" applyAlignment="1">
      <alignment horizontal="center" vertical="center"/>
    </xf>
    <xf numFmtId="0" fontId="65" fillId="0" borderId="0" xfId="0" applyFont="1"/>
    <xf numFmtId="0" fontId="29" fillId="0" borderId="0" xfId="0" applyFont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5" fillId="0" borderId="0" xfId="0" applyFont="1" applyAlignment="1">
      <alignment horizontal="center"/>
    </xf>
    <xf numFmtId="181" fontId="25" fillId="0" borderId="0" xfId="283" applyNumberFormat="1" applyFont="1" applyAlignment="1">
      <alignment vertical="top"/>
    </xf>
    <xf numFmtId="169" fontId="25" fillId="0" borderId="0" xfId="283" applyNumberFormat="1" applyFont="1" applyAlignment="1">
      <alignment vertical="top"/>
    </xf>
    <xf numFmtId="0" fontId="25" fillId="0" borderId="0" xfId="0" applyFont="1" applyAlignment="1">
      <alignment vertical="top" wrapText="1"/>
    </xf>
    <xf numFmtId="0" fontId="25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9" fillId="0" borderId="0" xfId="0" applyFont="1"/>
    <xf numFmtId="0" fontId="65" fillId="0" borderId="0" xfId="0" applyFont="1" applyAlignment="1">
      <alignment horizontal="center"/>
    </xf>
    <xf numFmtId="0" fontId="65" fillId="0" borderId="0" xfId="0" applyFont="1" applyAlignment="1">
      <alignment wrapText="1"/>
    </xf>
    <xf numFmtId="0" fontId="29" fillId="0" borderId="0" xfId="0" applyFont="1" applyAlignment="1">
      <alignment horizontal="center" vertical="top"/>
    </xf>
    <xf numFmtId="0" fontId="29" fillId="0" borderId="0" xfId="0" applyFont="1" applyAlignment="1">
      <alignment vertical="top"/>
    </xf>
    <xf numFmtId="0" fontId="29" fillId="0" borderId="0" xfId="0" applyFont="1" applyAlignment="1">
      <alignment vertical="top" wrapText="1"/>
    </xf>
    <xf numFmtId="177" fontId="25" fillId="0" borderId="0" xfId="112" applyFont="1" applyAlignment="1">
      <alignment horizontal="right" vertical="top"/>
    </xf>
    <xf numFmtId="0" fontId="65" fillId="0" borderId="0" xfId="0" applyFont="1" applyAlignment="1">
      <alignment horizontal="center" vertical="top"/>
    </xf>
    <xf numFmtId="0" fontId="65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9" fillId="0" borderId="0" xfId="0" applyFont="1" applyAlignment="1">
      <alignment horizontal="left" vertical="center"/>
    </xf>
    <xf numFmtId="0" fontId="68" fillId="24" borderId="0" xfId="0" applyFont="1" applyFill="1" applyAlignment="1">
      <alignment horizontal="center" vertical="center"/>
    </xf>
    <xf numFmtId="0" fontId="68" fillId="0" borderId="0" xfId="0" applyFont="1" applyAlignment="1">
      <alignment horizontal="center"/>
    </xf>
    <xf numFmtId="0" fontId="29" fillId="0" borderId="0" xfId="0" applyFont="1" applyAlignment="1">
      <alignment horizontal="left" vertical="top"/>
    </xf>
    <xf numFmtId="0" fontId="29" fillId="0" borderId="0" xfId="0" applyFont="1" applyAlignment="1">
      <alignment wrapText="1"/>
    </xf>
    <xf numFmtId="0" fontId="69" fillId="0" borderId="0" xfId="0" applyFont="1"/>
    <xf numFmtId="0" fontId="69" fillId="0" borderId="0" xfId="0" applyFont="1"/>
    <xf numFmtId="0" fontId="69" fillId="0" borderId="0" xfId="0" applyFont="1"/>
    <xf numFmtId="0" fontId="30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0" fillId="0" borderId="0" xfId="0"/>
    <xf numFmtId="0" fontId="30" fillId="0" borderId="0" xfId="0" applyFont="1"/>
    <xf numFmtId="0" fontId="70" fillId="0" borderId="0" xfId="0" applyFont="1" applyAlignment="1">
      <alignment horizontal="center" vertical="center"/>
    </xf>
    <xf numFmtId="0" fontId="66" fillId="0" borderId="0" xfId="0" applyFont="1"/>
    <xf numFmtId="0" fontId="65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top" wrapText="1"/>
    </xf>
    <xf numFmtId="0" fontId="68" fillId="0" borderId="0" xfId="0" applyFont="1" applyAlignment="1">
      <alignment horizontal="center" vertical="top"/>
    </xf>
    <xf numFmtId="0" fontId="25" fillId="0" borderId="0" xfId="0" applyFont="1" applyAlignment="1">
      <alignment horizontal="left" vertical="top" wrapText="1"/>
    </xf>
    <xf numFmtId="189" fontId="41" fillId="0" borderId="0" xfId="0" applyNumberFormat="1" applyFont="1" applyAlignment="1">
      <alignment horizontal="center" vertical="center"/>
    </xf>
    <xf numFmtId="189" fontId="71" fillId="0" borderId="0" xfId="0" applyNumberFormat="1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182" fontId="25" fillId="0" borderId="0" xfId="0" applyNumberFormat="1" applyFont="1" applyAlignment="1">
      <alignment vertical="center" wrapText="1"/>
    </xf>
    <xf numFmtId="181" fontId="42" fillId="0" borderId="0" xfId="0" applyNumberFormat="1" applyFont="1"/>
    <xf numFmtId="169" fontId="42" fillId="0" borderId="0" xfId="0" applyNumberFormat="1" applyFont="1"/>
    <xf numFmtId="181" fontId="25" fillId="0" borderId="0" xfId="0" applyNumberFormat="1" applyFont="1"/>
    <xf numFmtId="169" fontId="25" fillId="0" borderId="0" xfId="0" applyNumberFormat="1" applyFont="1"/>
    <xf numFmtId="188" fontId="25" fillId="0" borderId="0" xfId="0" applyNumberFormat="1" applyFont="1"/>
    <xf numFmtId="181" fontId="42" fillId="0" borderId="0" xfId="283" applyNumberFormat="1" applyFont="1" applyAlignment="1">
      <alignment vertical="top"/>
    </xf>
    <xf numFmtId="178" fontId="25" fillId="0" borderId="0" xfId="0" applyNumberFormat="1" applyFont="1" applyAlignment="1">
      <alignment horizontal="center" vertical="center"/>
    </xf>
    <xf numFmtId="181" fontId="25" fillId="0" borderId="0" xfId="0" applyNumberFormat="1" applyFont="1" applyAlignment="1">
      <alignment horizontal="right" vertical="top"/>
    </xf>
    <xf numFmtId="177" fontId="25" fillId="0" borderId="0" xfId="131" applyFont="1" applyAlignment="1">
      <alignment vertical="top"/>
    </xf>
    <xf numFmtId="181" fontId="25" fillId="0" borderId="0" xfId="112" applyNumberFormat="1" applyFont="1" applyAlignment="1">
      <alignment horizontal="right"/>
    </xf>
    <xf numFmtId="173" fontId="25" fillId="0" borderId="0" xfId="0" applyNumberFormat="1" applyFont="1" applyAlignment="1">
      <alignment vertical="top"/>
    </xf>
    <xf numFmtId="167" fontId="25" fillId="0" borderId="0" xfId="0" applyNumberFormat="1" applyFont="1"/>
    <xf numFmtId="0" fontId="30" fillId="25" borderId="0" xfId="0" applyFont="1" applyFill="1" applyAlignment="1">
      <alignment horizontal="center" vertical="center"/>
    </xf>
    <xf numFmtId="0" fontId="65" fillId="25" borderId="0" xfId="0" applyFont="1" applyFill="1" applyAlignment="1">
      <alignment horizontal="center" vertical="center"/>
    </xf>
    <xf numFmtId="0" fontId="29" fillId="25" borderId="0" xfId="0" applyFont="1" applyFill="1"/>
    <xf numFmtId="189" fontId="41" fillId="25" borderId="0" xfId="0" applyNumberFormat="1" applyFont="1" applyFill="1" applyAlignment="1">
      <alignment horizontal="center" vertical="center"/>
    </xf>
    <xf numFmtId="0" fontId="42" fillId="0" borderId="0" xfId="0" applyFont="1" applyAlignment="1">
      <alignment horizontal="center" vertical="center"/>
    </xf>
    <xf numFmtId="181" fontId="25" fillId="26" borderId="0" xfId="0" applyNumberFormat="1" applyFont="1" applyFill="1"/>
    <xf numFmtId="181" fontId="42" fillId="0" borderId="0" xfId="0" applyNumberFormat="1" applyFont="1" applyAlignment="1">
      <alignment wrapText="1"/>
    </xf>
    <xf numFmtId="181" fontId="25" fillId="0" borderId="0" xfId="0" applyNumberFormat="1" applyFont="1" applyAlignment="1">
      <alignment wrapText="1"/>
    </xf>
    <xf numFmtId="181" fontId="42" fillId="26" borderId="0" xfId="0" applyNumberFormat="1" applyFont="1" applyFill="1" applyAlignment="1">
      <alignment wrapText="1"/>
    </xf>
    <xf numFmtId="181" fontId="42" fillId="27" borderId="0" xfId="0" applyNumberFormat="1" applyFont="1" applyFill="1"/>
    <xf numFmtId="0" fontId="25" fillId="0" borderId="0" xfId="0" applyFont="1" applyAlignment="1">
      <alignment horizontal="center" vertical="center" wrapText="1"/>
    </xf>
    <xf numFmtId="181" fontId="42" fillId="26" borderId="0" xfId="0" applyNumberFormat="1" applyFont="1" applyFill="1"/>
    <xf numFmtId="181" fontId="25" fillId="0" borderId="0" xfId="0" applyNumberFormat="1" applyFont="1" applyAlignment="1">
      <alignment horizontal="right" vertical="center"/>
    </xf>
    <xf numFmtId="181" fontId="25" fillId="26" borderId="0" xfId="0" applyNumberFormat="1" applyFont="1" applyFill="1" applyAlignment="1">
      <alignment wrapText="1"/>
    </xf>
    <xf numFmtId="181" fontId="25" fillId="27" borderId="0" xfId="0" applyNumberFormat="1" applyFont="1" applyFill="1"/>
    <xf numFmtId="0" fontId="25" fillId="27" borderId="0" xfId="0" applyFont="1" applyFill="1" applyAlignment="1">
      <alignment horizontal="center" vertical="center"/>
    </xf>
    <xf numFmtId="169" fontId="25" fillId="27" borderId="0" xfId="0" applyNumberFormat="1" applyFont="1" applyFill="1"/>
    <xf numFmtId="0" fontId="66" fillId="25" borderId="0" xfId="0" applyFont="1" applyFill="1" applyAlignment="1">
      <alignment horizontal="center" vertical="center"/>
    </xf>
    <xf numFmtId="0" fontId="30" fillId="25" borderId="0" xfId="0" applyFont="1" applyFill="1" applyAlignment="1">
      <alignment horizontal="center"/>
    </xf>
    <xf numFmtId="0" fontId="42" fillId="25" borderId="0" xfId="0" applyFont="1" applyFill="1" applyAlignment="1">
      <alignment horizontal="center" vertical="center"/>
    </xf>
    <xf numFmtId="181" fontId="25" fillId="25" borderId="0" xfId="0" applyNumberFormat="1" applyFont="1" applyFill="1"/>
    <xf numFmtId="169" fontId="25" fillId="25" borderId="0" xfId="0" applyNumberFormat="1" applyFont="1" applyFill="1"/>
    <xf numFmtId="0" fontId="70" fillId="25" borderId="0" xfId="0" applyFont="1" applyFill="1" applyAlignment="1">
      <alignment horizontal="center" vertical="center"/>
    </xf>
    <xf numFmtId="0" fontId="68" fillId="25" borderId="0" xfId="0" applyFont="1" applyFill="1" applyAlignment="1">
      <alignment horizontal="center" vertical="center"/>
    </xf>
    <xf numFmtId="0" fontId="25" fillId="25" borderId="0" xfId="0" applyFont="1" applyFill="1" applyAlignment="1">
      <alignment horizontal="center" vertical="center"/>
    </xf>
    <xf numFmtId="181" fontId="42" fillId="25" borderId="0" xfId="0" applyNumberFormat="1" applyFont="1" applyFill="1"/>
    <xf numFmtId="0" fontId="30" fillId="24" borderId="0" xfId="0" applyFont="1" applyFill="1" applyAlignment="1">
      <alignment horizontal="center" vertical="center"/>
    </xf>
    <xf numFmtId="0" fontId="25" fillId="24" borderId="0" xfId="0" applyFont="1" applyFill="1" applyAlignment="1">
      <alignment horizontal="center" vertical="top"/>
    </xf>
    <xf numFmtId="169" fontId="25" fillId="24" borderId="0" xfId="0" applyNumberFormat="1" applyFont="1" applyFill="1"/>
    <xf numFmtId="0" fontId="25" fillId="24" borderId="0" xfId="0" applyFont="1" applyFill="1" applyAlignment="1">
      <alignment horizontal="center" vertical="center"/>
    </xf>
    <xf numFmtId="0" fontId="25" fillId="24" borderId="0" xfId="283" applyFont="1" applyFill="1" applyAlignment="1">
      <alignment horizontal="center" vertical="top"/>
    </xf>
    <xf numFmtId="177" fontId="25" fillId="24" borderId="0" xfId="283" applyNumberFormat="1" applyFont="1" applyFill="1" applyAlignment="1">
      <alignment vertical="top"/>
    </xf>
    <xf numFmtId="181" fontId="25" fillId="24" borderId="0" xfId="0" applyNumberFormat="1" applyFont="1" applyFill="1"/>
    <xf numFmtId="169" fontId="25" fillId="24" borderId="0" xfId="283" applyNumberFormat="1" applyFont="1" applyFill="1" applyAlignment="1">
      <alignment vertical="top"/>
    </xf>
    <xf numFmtId="0" fontId="25" fillId="24" borderId="0" xfId="0" applyFont="1" applyFill="1" applyAlignment="1">
      <alignment horizontal="center" vertical="center" wrapText="1"/>
    </xf>
    <xf numFmtId="181" fontId="25" fillId="24" borderId="0" xfId="283" applyNumberFormat="1" applyFont="1" applyFill="1" applyAlignment="1">
      <alignment vertical="top"/>
    </xf>
    <xf numFmtId="188" fontId="25" fillId="24" borderId="0" xfId="0" applyNumberFormat="1" applyFont="1" applyFill="1"/>
    <xf numFmtId="192" fontId="0" fillId="0" borderId="0" xfId="0" applyNumberForma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28" borderId="0" xfId="0" applyFont="1" applyFill="1" applyAlignment="1">
      <alignment horizontal="center" vertical="center"/>
    </xf>
    <xf numFmtId="189" fontId="41" fillId="28" borderId="0" xfId="0" applyNumberFormat="1" applyFont="1" applyFill="1" applyAlignment="1">
      <alignment horizontal="center" vertical="center"/>
    </xf>
    <xf numFmtId="181" fontId="30" fillId="0" borderId="0" xfId="0" applyNumberFormat="1" applyFont="1"/>
    <xf numFmtId="181" fontId="65" fillId="24" borderId="0" xfId="0" applyNumberFormat="1" applyFont="1" applyFill="1"/>
    <xf numFmtId="169" fontId="65" fillId="24" borderId="0" xfId="0" applyNumberFormat="1" applyFont="1" applyFill="1"/>
    <xf numFmtId="181" fontId="30" fillId="26" borderId="0" xfId="0" applyNumberFormat="1" applyFont="1" applyFill="1"/>
    <xf numFmtId="181" fontId="29" fillId="0" borderId="0" xfId="0" applyNumberFormat="1" applyFont="1"/>
    <xf numFmtId="169" fontId="29" fillId="0" borderId="0" xfId="0" applyNumberFormat="1" applyFont="1"/>
    <xf numFmtId="181" fontId="68" fillId="0" borderId="0" xfId="0" applyNumberFormat="1" applyFont="1"/>
    <xf numFmtId="181" fontId="65" fillId="0" borderId="0" xfId="0" applyNumberFormat="1" applyFont="1"/>
    <xf numFmtId="169" fontId="65" fillId="0" borderId="0" xfId="0" applyNumberFormat="1" applyFont="1"/>
    <xf numFmtId="181" fontId="68" fillId="26" borderId="0" xfId="0" applyNumberFormat="1" applyFont="1" applyFill="1"/>
    <xf numFmtId="0" fontId="43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177" fontId="25" fillId="24" borderId="0" xfId="112" applyFont="1" applyFill="1" applyAlignment="1">
      <alignment horizontal="right" vertical="top"/>
    </xf>
    <xf numFmtId="0" fontId="62" fillId="0" borderId="0" xfId="169" applyAlignment="1" applyProtection="1"/>
    <xf numFmtId="0" fontId="29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left" vertical="center"/>
    </xf>
    <xf numFmtId="0" fontId="29" fillId="0" borderId="0" xfId="0" applyFont="1" applyBorder="1"/>
    <xf numFmtId="181" fontId="30" fillId="0" borderId="0" xfId="0" applyNumberFormat="1" applyFont="1" applyBorder="1"/>
    <xf numFmtId="0" fontId="29" fillId="24" borderId="0" xfId="0" applyFont="1" applyFill="1" applyBorder="1" applyAlignment="1">
      <alignment horizontal="center" vertical="center"/>
    </xf>
    <xf numFmtId="181" fontId="29" fillId="24" borderId="0" xfId="0" applyNumberFormat="1" applyFont="1" applyFill="1" applyBorder="1"/>
    <xf numFmtId="169" fontId="29" fillId="24" borderId="0" xfId="0" applyNumberFormat="1" applyFont="1" applyFill="1" applyBorder="1"/>
    <xf numFmtId="0" fontId="30" fillId="24" borderId="0" xfId="0" applyFont="1" applyFill="1" applyBorder="1" applyAlignment="1">
      <alignment horizontal="center" vertical="center"/>
    </xf>
    <xf numFmtId="189" fontId="41" fillId="0" borderId="0" xfId="0" applyNumberFormat="1" applyFont="1" applyBorder="1" applyAlignment="1">
      <alignment horizontal="center" vertical="center"/>
    </xf>
    <xf numFmtId="0" fontId="69" fillId="0" borderId="0" xfId="0" applyFont="1" applyBorder="1"/>
    <xf numFmtId="0" fontId="65" fillId="0" borderId="0" xfId="0" applyFont="1" applyBorder="1"/>
    <xf numFmtId="0" fontId="66" fillId="24" borderId="0" xfId="0" applyFont="1" applyFill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181" fontId="68" fillId="0" borderId="0" xfId="0" applyNumberFormat="1" applyFont="1" applyBorder="1"/>
    <xf numFmtId="0" fontId="65" fillId="24" borderId="0" xfId="0" applyFont="1" applyFill="1" applyBorder="1" applyAlignment="1">
      <alignment horizontal="center" vertical="center"/>
    </xf>
    <xf numFmtId="181" fontId="65" fillId="24" borderId="0" xfId="0" applyNumberFormat="1" applyFont="1" applyFill="1" applyBorder="1"/>
    <xf numFmtId="169" fontId="65" fillId="24" borderId="0" xfId="0" applyNumberFormat="1" applyFont="1" applyFill="1" applyBorder="1"/>
    <xf numFmtId="0" fontId="0" fillId="0" borderId="0" xfId="0" applyBorder="1"/>
    <xf numFmtId="0" fontId="67" fillId="0" borderId="0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/>
    </xf>
    <xf numFmtId="0" fontId="65" fillId="0" borderId="0" xfId="0" applyFont="1" applyBorder="1" applyAlignment="1">
      <alignment vertical="top"/>
    </xf>
    <xf numFmtId="0" fontId="29" fillId="0" borderId="0" xfId="0" applyFont="1" applyBorder="1" applyAlignment="1">
      <alignment vertical="top"/>
    </xf>
    <xf numFmtId="0" fontId="29" fillId="24" borderId="0" xfId="0" applyFont="1" applyFill="1" applyBorder="1" applyAlignment="1">
      <alignment horizontal="center" vertical="center" wrapText="1"/>
    </xf>
    <xf numFmtId="181" fontId="29" fillId="24" borderId="0" xfId="283" applyNumberFormat="1" applyFont="1" applyFill="1" applyBorder="1" applyAlignment="1">
      <alignment vertical="top"/>
    </xf>
    <xf numFmtId="169" fontId="29" fillId="24" borderId="0" xfId="283" applyNumberFormat="1" applyFont="1" applyFill="1" applyBorder="1" applyAlignment="1">
      <alignment vertical="top"/>
    </xf>
    <xf numFmtId="0" fontId="65" fillId="0" borderId="0" xfId="0" applyFont="1" applyBorder="1" applyAlignment="1">
      <alignment horizontal="center" vertical="top"/>
    </xf>
    <xf numFmtId="0" fontId="29" fillId="0" borderId="0" xfId="0" applyFont="1" applyBorder="1" applyAlignment="1">
      <alignment vertical="top" wrapText="1"/>
    </xf>
    <xf numFmtId="0" fontId="29" fillId="24" borderId="0" xfId="283" applyFont="1" applyFill="1" applyBorder="1" applyAlignment="1">
      <alignment horizontal="center" vertical="top"/>
    </xf>
    <xf numFmtId="177" fontId="29" fillId="24" borderId="0" xfId="283" applyNumberFormat="1" applyFont="1" applyFill="1" applyBorder="1" applyAlignment="1">
      <alignment vertical="top"/>
    </xf>
    <xf numFmtId="181" fontId="68" fillId="26" borderId="0" xfId="0" applyNumberFormat="1" applyFont="1" applyFill="1" applyBorder="1"/>
    <xf numFmtId="181" fontId="66" fillId="24" borderId="0" xfId="0" applyNumberFormat="1" applyFont="1" applyFill="1" applyBorder="1"/>
    <xf numFmtId="188" fontId="67" fillId="24" borderId="0" xfId="0" applyNumberFormat="1" applyFont="1" applyFill="1" applyBorder="1"/>
    <xf numFmtId="0" fontId="66" fillId="0" borderId="0" xfId="0" applyFont="1" applyBorder="1" applyAlignment="1">
      <alignment horizontal="center" vertical="center"/>
    </xf>
    <xf numFmtId="181" fontId="29" fillId="0" borderId="0" xfId="0" applyNumberFormat="1" applyFont="1" applyBorder="1"/>
    <xf numFmtId="169" fontId="29" fillId="0" borderId="0" xfId="0" applyNumberFormat="1" applyFont="1" applyBorder="1"/>
    <xf numFmtId="0" fontId="72" fillId="0" borderId="0" xfId="0" applyFont="1" applyBorder="1" applyAlignment="1">
      <alignment horizontal="center"/>
    </xf>
    <xf numFmtId="181" fontId="66" fillId="0" borderId="0" xfId="0" applyNumberFormat="1" applyFont="1" applyBorder="1"/>
    <xf numFmtId="169" fontId="65" fillId="0" borderId="0" xfId="0" applyNumberFormat="1" applyFont="1" applyBorder="1"/>
    <xf numFmtId="181" fontId="65" fillId="0" borderId="0" xfId="0" applyNumberFormat="1" applyFont="1" applyBorder="1"/>
    <xf numFmtId="0" fontId="68" fillId="0" borderId="0" xfId="0" applyFont="1" applyBorder="1" applyAlignment="1">
      <alignment horizontal="center" vertical="center"/>
    </xf>
    <xf numFmtId="181" fontId="25" fillId="0" borderId="0" xfId="0" applyNumberFormat="1" applyFont="1" applyBorder="1"/>
    <xf numFmtId="0" fontId="25" fillId="24" borderId="0" xfId="0" applyFont="1" applyFill="1" applyBorder="1" applyAlignment="1">
      <alignment horizontal="center" vertical="center"/>
    </xf>
    <xf numFmtId="181" fontId="25" fillId="24" borderId="0" xfId="0" applyNumberFormat="1" applyFont="1" applyFill="1" applyBorder="1"/>
    <xf numFmtId="169" fontId="25" fillId="24" borderId="0" xfId="0" applyNumberFormat="1" applyFont="1" applyFill="1" applyBorder="1"/>
    <xf numFmtId="0" fontId="25" fillId="0" borderId="0" xfId="0" applyFont="1" applyBorder="1" applyAlignment="1">
      <alignment horizontal="center" vertical="center"/>
    </xf>
    <xf numFmtId="169" fontId="25" fillId="0" borderId="0" xfId="0" applyNumberFormat="1" applyFont="1" applyBorder="1"/>
    <xf numFmtId="181" fontId="30" fillId="26" borderId="0" xfId="0" applyNumberFormat="1" applyFont="1" applyFill="1" applyBorder="1"/>
    <xf numFmtId="0" fontId="29" fillId="0" borderId="0" xfId="0" applyFont="1" applyBorder="1" applyAlignment="1">
      <alignment wrapText="1"/>
    </xf>
    <xf numFmtId="169" fontId="25" fillId="0" borderId="0" xfId="283" applyNumberFormat="1" applyFont="1" applyBorder="1" applyAlignment="1">
      <alignment vertical="top"/>
    </xf>
    <xf numFmtId="0" fontId="43" fillId="0" borderId="0" xfId="0" applyFont="1" applyBorder="1" applyAlignment="1">
      <alignment horizontal="center" vertical="center"/>
    </xf>
    <xf numFmtId="189" fontId="71" fillId="0" borderId="0" xfId="0" applyNumberFormat="1" applyFont="1" applyBorder="1" applyAlignment="1">
      <alignment horizontal="center" vertical="center"/>
    </xf>
    <xf numFmtId="181" fontId="25" fillId="0" borderId="0" xfId="283" applyNumberFormat="1" applyFont="1" applyBorder="1" applyAlignment="1">
      <alignment vertical="top"/>
    </xf>
    <xf numFmtId="0" fontId="72" fillId="0" borderId="0" xfId="0" applyFont="1" applyBorder="1" applyAlignment="1">
      <alignment horizontal="center" vertical="center"/>
    </xf>
    <xf numFmtId="0" fontId="25" fillId="24" borderId="0" xfId="0" applyFont="1" applyFill="1" applyBorder="1" applyAlignment="1">
      <alignment horizontal="center" vertical="center" wrapText="1"/>
    </xf>
    <xf numFmtId="181" fontId="25" fillId="24" borderId="0" xfId="283" applyNumberFormat="1" applyFont="1" applyFill="1" applyBorder="1" applyAlignment="1">
      <alignment vertical="top"/>
    </xf>
    <xf numFmtId="169" fontId="25" fillId="24" borderId="0" xfId="283" applyNumberFormat="1" applyFont="1" applyFill="1" applyBorder="1" applyAlignment="1">
      <alignment vertical="top"/>
    </xf>
    <xf numFmtId="0" fontId="29" fillId="0" borderId="0" xfId="0" applyFont="1" applyBorder="1" applyAlignment="1">
      <alignment horizontal="center" vertical="top"/>
    </xf>
    <xf numFmtId="0" fontId="25" fillId="0" borderId="0" xfId="0" applyFont="1" applyBorder="1" applyAlignment="1">
      <alignment horizontal="center" vertical="top" wrapText="1"/>
    </xf>
    <xf numFmtId="177" fontId="25" fillId="0" borderId="0" xfId="131" applyFont="1" applyBorder="1" applyAlignment="1">
      <alignment vertical="top"/>
    </xf>
    <xf numFmtId="0" fontId="25" fillId="24" borderId="0" xfId="283" applyFont="1" applyFill="1" applyBorder="1" applyAlignment="1">
      <alignment horizontal="center" vertical="top"/>
    </xf>
    <xf numFmtId="177" fontId="25" fillId="24" borderId="0" xfId="283" applyNumberFormat="1" applyFont="1" applyFill="1" applyBorder="1" applyAlignment="1">
      <alignment vertical="top"/>
    </xf>
    <xf numFmtId="0" fontId="71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 vertical="top"/>
    </xf>
    <xf numFmtId="181" fontId="25" fillId="0" borderId="0" xfId="112" applyNumberFormat="1" applyFont="1" applyBorder="1" applyAlignment="1">
      <alignment horizontal="right"/>
    </xf>
    <xf numFmtId="181" fontId="42" fillId="0" borderId="0" xfId="0" applyNumberFormat="1" applyFont="1" applyBorder="1"/>
    <xf numFmtId="0" fontId="0" fillId="0" borderId="0" xfId="0" applyBorder="1" applyAlignment="1">
      <alignment horizontal="center" vertical="center"/>
    </xf>
    <xf numFmtId="181" fontId="42" fillId="26" borderId="0" xfId="0" applyNumberFormat="1" applyFont="1" applyFill="1" applyBorder="1"/>
    <xf numFmtId="178" fontId="25" fillId="24" borderId="0" xfId="0" applyNumberFormat="1" applyFont="1" applyFill="1" applyBorder="1" applyAlignment="1">
      <alignment horizontal="center" vertical="center"/>
    </xf>
    <xf numFmtId="181" fontId="42" fillId="0" borderId="0" xfId="0" applyNumberFormat="1" applyFont="1" applyBorder="1" applyAlignment="1">
      <alignment wrapText="1"/>
    </xf>
    <xf numFmtId="188" fontId="25" fillId="24" borderId="0" xfId="0" applyNumberFormat="1" applyFont="1" applyFill="1" applyBorder="1"/>
    <xf numFmtId="0" fontId="25" fillId="24" borderId="0" xfId="0" applyFont="1" applyFill="1" applyBorder="1" applyAlignment="1">
      <alignment horizontal="center" vertical="top"/>
    </xf>
    <xf numFmtId="192" fontId="0" fillId="0" borderId="0" xfId="0" applyNumberFormat="1" applyBorder="1" applyAlignment="1">
      <alignment horizontal="center" vertical="center"/>
    </xf>
    <xf numFmtId="0" fontId="25" fillId="0" borderId="0" xfId="0" applyFont="1" applyBorder="1" applyAlignment="1">
      <alignment vertical="top" wrapText="1"/>
    </xf>
    <xf numFmtId="177" fontId="25" fillId="24" borderId="0" xfId="112" applyFont="1" applyFill="1" applyBorder="1" applyAlignment="1">
      <alignment horizontal="right" vertical="top"/>
    </xf>
    <xf numFmtId="0" fontId="65" fillId="0" borderId="0" xfId="0" applyFont="1" applyFill="1" applyBorder="1" applyAlignment="1">
      <alignment horizontal="center" vertical="center"/>
    </xf>
    <xf numFmtId="49" fontId="29" fillId="0" borderId="0" xfId="0" applyNumberFormat="1" applyFont="1" applyBorder="1" applyAlignment="1">
      <alignment horizontal="left" vertical="top"/>
    </xf>
    <xf numFmtId="49" fontId="29" fillId="0" borderId="0" xfId="0" applyNumberFormat="1" applyFont="1" applyBorder="1" applyAlignment="1">
      <alignment horizontal="left" vertical="top" wrapText="1"/>
    </xf>
    <xf numFmtId="49" fontId="29" fillId="0" borderId="0" xfId="0" applyNumberFormat="1" applyFont="1" applyBorder="1" applyAlignment="1">
      <alignment horizontal="center" vertical="center" wrapText="1"/>
    </xf>
    <xf numFmtId="178" fontId="29" fillId="0" borderId="0" xfId="112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29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top"/>
    </xf>
    <xf numFmtId="0" fontId="73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89" fontId="29" fillId="0" borderId="0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29" fillId="0" borderId="0" xfId="0" applyFont="1" applyFill="1" applyBorder="1"/>
    <xf numFmtId="181" fontId="68" fillId="0" borderId="0" xfId="0" applyNumberFormat="1" applyFont="1" applyFill="1" applyBorder="1"/>
    <xf numFmtId="49" fontId="29" fillId="0" borderId="0" xfId="0" applyNumberFormat="1" applyFont="1" applyFill="1" applyBorder="1" applyAlignment="1">
      <alignment horizontal="center" vertical="center" wrapText="1"/>
    </xf>
    <xf numFmtId="181" fontId="74" fillId="0" borderId="0" xfId="0" applyNumberFormat="1" applyFont="1" applyFill="1" applyBorder="1"/>
    <xf numFmtId="181" fontId="65" fillId="0" borderId="0" xfId="0" applyNumberFormat="1" applyFont="1" applyFill="1" applyBorder="1"/>
    <xf numFmtId="169" fontId="65" fillId="0" borderId="0" xfId="0" applyNumberFormat="1" applyFont="1" applyFill="1" applyBorder="1"/>
    <xf numFmtId="178" fontId="29" fillId="0" borderId="0" xfId="112" applyNumberFormat="1" applyFont="1" applyFill="1" applyBorder="1" applyAlignment="1">
      <alignment vertical="top"/>
    </xf>
    <xf numFmtId="0" fontId="25" fillId="0" borderId="0" xfId="0" applyFont="1" applyFill="1" applyBorder="1" applyAlignment="1">
      <alignment vertical="top"/>
    </xf>
    <xf numFmtId="181" fontId="42" fillId="0" borderId="0" xfId="0" applyNumberFormat="1" applyFont="1" applyFill="1" applyBorder="1"/>
    <xf numFmtId="0" fontId="25" fillId="0" borderId="0" xfId="0" applyFont="1" applyFill="1" applyBorder="1" applyAlignment="1">
      <alignment horizontal="center" vertical="center"/>
    </xf>
    <xf numFmtId="181" fontId="25" fillId="0" borderId="0" xfId="0" applyNumberFormat="1" applyFont="1" applyFill="1" applyBorder="1"/>
    <xf numFmtId="169" fontId="25" fillId="0" borderId="0" xfId="0" applyNumberFormat="1" applyFont="1" applyFill="1" applyBorder="1"/>
    <xf numFmtId="0" fontId="67" fillId="0" borderId="0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top"/>
    </xf>
    <xf numFmtId="0" fontId="29" fillId="0" borderId="0" xfId="0" applyFont="1" applyFill="1" applyBorder="1" applyAlignment="1">
      <alignment vertical="top"/>
    </xf>
    <xf numFmtId="181" fontId="42" fillId="0" borderId="0" xfId="0" applyNumberFormat="1" applyFont="1" applyFill="1" applyBorder="1" applyAlignment="1">
      <alignment wrapText="1"/>
    </xf>
    <xf numFmtId="169" fontId="25" fillId="0" borderId="0" xfId="283" applyNumberFormat="1" applyFont="1" applyFill="1" applyBorder="1" applyAlignment="1">
      <alignment vertical="top"/>
    </xf>
    <xf numFmtId="0" fontId="0" fillId="0" borderId="0" xfId="0" applyFill="1" applyBorder="1" applyAlignment="1">
      <alignment horizontal="center" vertical="center"/>
    </xf>
    <xf numFmtId="192" fontId="0" fillId="0" borderId="0" xfId="0" applyNumberFormat="1" applyFill="1" applyBorder="1" applyAlignment="1">
      <alignment horizontal="center" vertical="center"/>
    </xf>
    <xf numFmtId="0" fontId="62" fillId="0" borderId="0" xfId="169" applyFill="1" applyBorder="1" applyAlignment="1" applyProtection="1"/>
    <xf numFmtId="0" fontId="69" fillId="0" borderId="0" xfId="0" applyFont="1" applyFill="1" applyBorder="1"/>
    <xf numFmtId="0" fontId="65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left" vertical="top"/>
    </xf>
    <xf numFmtId="0" fontId="65" fillId="0" borderId="0" xfId="0" applyFont="1" applyFill="1" applyBorder="1"/>
    <xf numFmtId="49" fontId="29" fillId="0" borderId="0" xfId="0" applyNumberFormat="1" applyFont="1" applyFill="1" applyBorder="1" applyAlignment="1">
      <alignment horizontal="left" vertical="top"/>
    </xf>
    <xf numFmtId="181" fontId="66" fillId="0" borderId="0" xfId="0" applyNumberFormat="1" applyFont="1" applyFill="1" applyBorder="1"/>
    <xf numFmtId="0" fontId="29" fillId="0" borderId="0" xfId="0" applyFont="1" applyFill="1" applyBorder="1" applyAlignment="1">
      <alignment horizontal="left" vertical="center"/>
    </xf>
    <xf numFmtId="0" fontId="73" fillId="0" borderId="0" xfId="0" applyFont="1" applyBorder="1" applyAlignment="1">
      <alignment horizontal="center" vertical="center"/>
    </xf>
    <xf numFmtId="189" fontId="29" fillId="0" borderId="0" xfId="0" applyNumberFormat="1" applyFont="1" applyBorder="1" applyAlignment="1">
      <alignment horizontal="center" vertical="center"/>
    </xf>
    <xf numFmtId="181" fontId="42" fillId="26" borderId="0" xfId="0" applyNumberFormat="1" applyFont="1" applyFill="1" applyBorder="1" applyAlignment="1">
      <alignment wrapText="1"/>
    </xf>
    <xf numFmtId="181" fontId="74" fillId="24" borderId="0" xfId="0" applyNumberFormat="1" applyFont="1" applyFill="1" applyBorder="1"/>
    <xf numFmtId="49" fontId="29" fillId="24" borderId="0" xfId="0" applyNumberFormat="1" applyFont="1" applyFill="1" applyBorder="1" applyAlignment="1">
      <alignment horizontal="center" vertical="center" wrapText="1"/>
    </xf>
    <xf numFmtId="178" fontId="29" fillId="24" borderId="0" xfId="112" applyNumberFormat="1" applyFont="1" applyFill="1" applyBorder="1" applyAlignment="1">
      <alignment vertical="top"/>
    </xf>
    <xf numFmtId="0" fontId="74" fillId="24" borderId="0" xfId="0" applyFont="1" applyFill="1" applyBorder="1" applyAlignment="1">
      <alignment horizontal="center" vertical="center"/>
    </xf>
    <xf numFmtId="0" fontId="68" fillId="24" borderId="0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62" fillId="0" borderId="0" xfId="169" applyBorder="1" applyAlignment="1" applyProtection="1"/>
    <xf numFmtId="0" fontId="0" fillId="0" borderId="0" xfId="0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69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top"/>
    </xf>
    <xf numFmtId="177" fontId="25" fillId="0" borderId="0" xfId="112" applyFont="1" applyFill="1" applyBorder="1" applyAlignment="1">
      <alignment horizontal="right" vertical="top"/>
    </xf>
    <xf numFmtId="178" fontId="25" fillId="0" borderId="0" xfId="0" applyNumberFormat="1" applyFont="1" applyFill="1" applyBorder="1" applyAlignment="1">
      <alignment horizontal="center" vertical="center"/>
    </xf>
    <xf numFmtId="181" fontId="30" fillId="0" borderId="0" xfId="0" applyNumberFormat="1" applyFont="1" applyBorder="1" applyAlignment="1">
      <alignment wrapText="1"/>
    </xf>
    <xf numFmtId="0" fontId="70" fillId="0" borderId="0" xfId="0" applyFont="1" applyFill="1" applyBorder="1" applyAlignment="1">
      <alignment horizontal="center" vertical="center"/>
    </xf>
    <xf numFmtId="0" fontId="29" fillId="27" borderId="0" xfId="0" applyFont="1" applyFill="1" applyAlignment="1">
      <alignment horizontal="left" vertical="center"/>
    </xf>
    <xf numFmtId="0" fontId="29" fillId="0" borderId="0" xfId="0" applyFont="1" applyBorder="1" applyAlignment="1">
      <alignment horizontal="left" vertical="top"/>
    </xf>
    <xf numFmtId="0" fontId="29" fillId="25" borderId="0" xfId="0" applyFont="1" applyFill="1" applyAlignment="1">
      <alignment horizontal="left" vertical="center"/>
    </xf>
    <xf numFmtId="0" fontId="29" fillId="0" borderId="0" xfId="0" applyFont="1" applyFill="1" applyBorder="1" applyAlignment="1">
      <alignment horizontal="left"/>
    </xf>
    <xf numFmtId="0" fontId="65" fillId="25" borderId="0" xfId="0" applyFont="1" applyFill="1" applyBorder="1" applyAlignment="1">
      <alignment horizontal="center" vertical="center"/>
    </xf>
    <xf numFmtId="0" fontId="30" fillId="25" borderId="0" xfId="0" applyFont="1" applyFill="1" applyBorder="1" applyAlignment="1">
      <alignment horizontal="center" vertical="center"/>
    </xf>
    <xf numFmtId="0" fontId="29" fillId="25" borderId="0" xfId="0" applyFont="1" applyFill="1" applyBorder="1" applyAlignment="1">
      <alignment horizontal="left" vertical="center"/>
    </xf>
    <xf numFmtId="0" fontId="29" fillId="25" borderId="0" xfId="0" applyFont="1" applyFill="1" applyBorder="1"/>
    <xf numFmtId="181" fontId="42" fillId="25" borderId="0" xfId="0" applyNumberFormat="1" applyFont="1" applyFill="1" applyBorder="1"/>
    <xf numFmtId="181" fontId="25" fillId="25" borderId="0" xfId="0" applyNumberFormat="1" applyFont="1" applyFill="1" applyBorder="1"/>
    <xf numFmtId="0" fontId="25" fillId="25" borderId="0" xfId="0" applyFont="1" applyFill="1" applyBorder="1" applyAlignment="1">
      <alignment horizontal="center" vertical="center"/>
    </xf>
    <xf numFmtId="169" fontId="25" fillId="25" borderId="0" xfId="0" applyNumberFormat="1" applyFont="1" applyFill="1" applyBorder="1"/>
    <xf numFmtId="188" fontId="25" fillId="25" borderId="0" xfId="0" applyNumberFormat="1" applyFont="1" applyFill="1" applyBorder="1"/>
    <xf numFmtId="189" fontId="41" fillId="25" borderId="0" xfId="0" applyNumberFormat="1" applyFont="1" applyFill="1" applyBorder="1" applyAlignment="1">
      <alignment horizontal="center" vertical="center"/>
    </xf>
    <xf numFmtId="0" fontId="65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 vertical="center"/>
    </xf>
    <xf numFmtId="189" fontId="75" fillId="0" borderId="0" xfId="0" applyNumberFormat="1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top"/>
    </xf>
    <xf numFmtId="181" fontId="74" fillId="24" borderId="0" xfId="0" applyNumberFormat="1" applyFont="1" applyFill="1"/>
    <xf numFmtId="0" fontId="4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89" fontId="41" fillId="24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81" fontId="74" fillId="0" borderId="0" xfId="0" applyNumberFormat="1" applyFont="1" applyBorder="1"/>
    <xf numFmtId="2" fontId="41" fillId="0" borderId="0" xfId="0" applyNumberFormat="1" applyFont="1" applyBorder="1" applyAlignment="1">
      <alignment horizontal="center" vertical="center"/>
    </xf>
    <xf numFmtId="177" fontId="74" fillId="24" borderId="0" xfId="112" applyFont="1" applyFill="1" applyBorder="1" applyAlignment="1">
      <alignment horizontal="right" vertical="top"/>
    </xf>
    <xf numFmtId="181" fontId="67" fillId="24" borderId="0" xfId="0" applyNumberFormat="1" applyFont="1" applyFill="1" applyBorder="1"/>
    <xf numFmtId="0" fontId="25" fillId="0" borderId="0" xfId="0" applyFont="1" applyBorder="1" applyAlignment="1">
      <alignment horizontal="left" vertical="center" wrapText="1"/>
    </xf>
    <xf numFmtId="181" fontId="42" fillId="26" borderId="0" xfId="0" applyNumberFormat="1" applyFont="1" applyFill="1" applyBorder="1" applyAlignment="1">
      <alignment vertical="center"/>
    </xf>
    <xf numFmtId="177" fontId="25" fillId="0" borderId="0" xfId="0" applyNumberFormat="1" applyFont="1" applyBorder="1" applyAlignment="1">
      <alignment horizontal="right" vertical="center"/>
    </xf>
    <xf numFmtId="181" fontId="25" fillId="0" borderId="0" xfId="0" applyNumberFormat="1" applyFont="1" applyBorder="1" applyAlignment="1">
      <alignment vertical="center"/>
    </xf>
    <xf numFmtId="169" fontId="25" fillId="0" borderId="0" xfId="283" applyNumberFormat="1" applyFont="1" applyBorder="1" applyAlignment="1">
      <alignment vertical="center"/>
    </xf>
    <xf numFmtId="169" fontId="25" fillId="0" borderId="0" xfId="0" applyNumberFormat="1" applyFont="1" applyBorder="1" applyAlignment="1">
      <alignment vertical="center"/>
    </xf>
    <xf numFmtId="181" fontId="25" fillId="0" borderId="0" xfId="0" applyNumberFormat="1" applyFont="1" applyFill="1" applyBorder="1" applyAlignment="1">
      <alignment vertical="center"/>
    </xf>
    <xf numFmtId="178" fontId="25" fillId="0" borderId="0" xfId="0" applyNumberFormat="1" applyFont="1" applyBorder="1" applyAlignment="1">
      <alignment horizontal="center" vertical="center"/>
    </xf>
    <xf numFmtId="0" fontId="68" fillId="0" borderId="0" xfId="0" applyFont="1" applyBorder="1" applyAlignment="1">
      <alignment horizontal="center" vertical="center" wrapText="1"/>
    </xf>
    <xf numFmtId="0" fontId="29" fillId="29" borderId="0" xfId="0" applyFont="1" applyFill="1" applyBorder="1" applyAlignment="1">
      <alignment horizontal="center" vertical="center"/>
    </xf>
    <xf numFmtId="178" fontId="74" fillId="24" borderId="0" xfId="0" applyNumberFormat="1" applyFont="1" applyFill="1" applyBorder="1" applyAlignment="1">
      <alignment horizontal="center" vertical="center"/>
    </xf>
    <xf numFmtId="0" fontId="68" fillId="24" borderId="0" xfId="0" applyFont="1" applyFill="1" applyBorder="1" applyAlignment="1">
      <alignment horizontal="center" vertical="center" wrapText="1"/>
    </xf>
    <xf numFmtId="0" fontId="46" fillId="0" borderId="0" xfId="0" applyFont="1" applyBorder="1" applyAlignment="1">
      <alignment horizontal="center" vertical="center"/>
    </xf>
    <xf numFmtId="178" fontId="25" fillId="24" borderId="0" xfId="0" applyNumberFormat="1" applyFont="1" applyFill="1" applyAlignment="1">
      <alignment horizontal="center" vertical="center"/>
    </xf>
    <xf numFmtId="0" fontId="29" fillId="0" borderId="0" xfId="0" applyFont="1" applyAlignment="1">
      <alignment vertical="center"/>
    </xf>
    <xf numFmtId="181" fontId="42" fillId="0" borderId="0" xfId="0" applyNumberFormat="1" applyFont="1" applyAlignment="1">
      <alignment vertical="center"/>
    </xf>
    <xf numFmtId="181" fontId="25" fillId="0" borderId="0" xfId="0" applyNumberFormat="1" applyFont="1" applyAlignment="1">
      <alignment vertical="center"/>
    </xf>
    <xf numFmtId="169" fontId="25" fillId="0" borderId="0" xfId="0" applyNumberFormat="1" applyFont="1" applyAlignment="1">
      <alignment vertical="center"/>
    </xf>
    <xf numFmtId="0" fontId="45" fillId="0" borderId="0" xfId="0" applyFont="1" applyBorder="1" applyAlignment="1">
      <alignment horizontal="center" vertical="center"/>
    </xf>
    <xf numFmtId="0" fontId="25" fillId="0" borderId="0" xfId="0" applyFont="1" applyBorder="1"/>
    <xf numFmtId="0" fontId="42" fillId="0" borderId="0" xfId="0" applyFont="1" applyBorder="1" applyAlignment="1">
      <alignment horizontal="center" vertical="center"/>
    </xf>
    <xf numFmtId="189" fontId="48" fillId="0" borderId="0" xfId="0" applyNumberFormat="1" applyFont="1" applyBorder="1" applyAlignment="1">
      <alignment horizontal="center" vertical="center"/>
    </xf>
    <xf numFmtId="181" fontId="30" fillId="0" borderId="0" xfId="0" applyNumberFormat="1" applyFont="1" applyFill="1" applyBorder="1"/>
    <xf numFmtId="0" fontId="25" fillId="29" borderId="0" xfId="0" applyFont="1" applyFill="1" applyBorder="1" applyAlignment="1">
      <alignment horizontal="center" vertical="top"/>
    </xf>
    <xf numFmtId="177" fontId="25" fillId="0" borderId="0" xfId="0" applyNumberFormat="1" applyFont="1" applyBorder="1" applyAlignment="1">
      <alignment horizontal="right" vertical="top"/>
    </xf>
    <xf numFmtId="181" fontId="67" fillId="0" borderId="0" xfId="0" applyNumberFormat="1" applyFont="1" applyBorder="1"/>
    <xf numFmtId="189" fontId="41" fillId="0" borderId="0" xfId="0" applyNumberFormat="1" applyFont="1" applyFill="1" applyBorder="1" applyAlignment="1">
      <alignment horizontal="center" vertical="center"/>
    </xf>
    <xf numFmtId="189" fontId="41" fillId="0" borderId="0" xfId="0" applyNumberFormat="1" applyFont="1" applyFill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181" fontId="68" fillId="0" borderId="0" xfId="0" applyNumberFormat="1" applyFont="1" applyFill="1" applyBorder="1" applyAlignment="1">
      <alignment vertical="center"/>
    </xf>
    <xf numFmtId="0" fontId="0" fillId="0" borderId="0" xfId="0" applyFill="1" applyBorder="1"/>
    <xf numFmtId="181" fontId="68" fillId="26" borderId="0" xfId="0" applyNumberFormat="1" applyFont="1" applyFill="1" applyBorder="1" applyAlignment="1">
      <alignment vertical="center"/>
    </xf>
    <xf numFmtId="0" fontId="76" fillId="0" borderId="0" xfId="0" applyFont="1" applyBorder="1" applyAlignment="1">
      <alignment horizontal="center" vertical="center"/>
    </xf>
    <xf numFmtId="0" fontId="77" fillId="0" borderId="0" xfId="0" applyFont="1" applyBorder="1" applyAlignment="1">
      <alignment horizontal="center" vertical="center"/>
    </xf>
    <xf numFmtId="181" fontId="49" fillId="0" borderId="0" xfId="0" applyNumberFormat="1" applyFont="1" applyBorder="1"/>
    <xf numFmtId="0" fontId="49" fillId="0" borderId="0" xfId="0" applyFont="1" applyBorder="1" applyAlignment="1">
      <alignment horizontal="center" vertical="center"/>
    </xf>
    <xf numFmtId="169" fontId="49" fillId="0" borderId="0" xfId="0" applyNumberFormat="1" applyFont="1" applyBorder="1"/>
    <xf numFmtId="0" fontId="50" fillId="0" borderId="0" xfId="0" applyFont="1" applyBorder="1" applyAlignment="1">
      <alignment horizontal="center" vertical="center"/>
    </xf>
    <xf numFmtId="189" fontId="50" fillId="0" borderId="0" xfId="0" applyNumberFormat="1" applyFont="1" applyBorder="1" applyAlignment="1">
      <alignment horizontal="center" vertical="center"/>
    </xf>
    <xf numFmtId="0" fontId="76" fillId="0" borderId="0" xfId="0" applyFont="1" applyFill="1" applyBorder="1" applyAlignment="1">
      <alignment horizontal="center" vertical="center"/>
    </xf>
    <xf numFmtId="181" fontId="50" fillId="26" borderId="0" xfId="0" applyNumberFormat="1" applyFont="1" applyFill="1" applyBorder="1"/>
    <xf numFmtId="0" fontId="78" fillId="0" borderId="0" xfId="0" applyFont="1"/>
    <xf numFmtId="0" fontId="29" fillId="24" borderId="0" xfId="0" applyFont="1" applyFill="1" applyBorder="1"/>
    <xf numFmtId="181" fontId="30" fillId="24" borderId="0" xfId="0" applyNumberFormat="1" applyFont="1" applyFill="1" applyBorder="1"/>
    <xf numFmtId="0" fontId="29" fillId="0" borderId="0" xfId="0" applyFont="1" applyBorder="1" applyAlignment="1">
      <alignment vertical="center"/>
    </xf>
    <xf numFmtId="181" fontId="68" fillId="0" borderId="0" xfId="0" applyNumberFormat="1" applyFont="1" applyBorder="1" applyAlignment="1">
      <alignment vertical="center"/>
    </xf>
    <xf numFmtId="181" fontId="29" fillId="0" borderId="0" xfId="0" applyNumberFormat="1" applyFont="1" applyFill="1" applyBorder="1"/>
    <xf numFmtId="181" fontId="29" fillId="26" borderId="0" xfId="0" applyNumberFormat="1" applyFont="1" applyFill="1" applyBorder="1"/>
    <xf numFmtId="0" fontId="65" fillId="26" borderId="0" xfId="0" applyFont="1" applyFill="1" applyBorder="1" applyAlignment="1">
      <alignment horizontal="center" vertical="center"/>
    </xf>
    <xf numFmtId="189" fontId="2" fillId="0" borderId="0" xfId="0" applyNumberFormat="1" applyFont="1" applyBorder="1" applyAlignment="1">
      <alignment horizontal="center" vertical="center"/>
    </xf>
    <xf numFmtId="0" fontId="79" fillId="0" borderId="0" xfId="0" applyFont="1" applyBorder="1" applyAlignment="1">
      <alignment horizontal="center" vertical="center"/>
    </xf>
    <xf numFmtId="0" fontId="79" fillId="0" borderId="0" xfId="0" applyFont="1" applyBorder="1"/>
    <xf numFmtId="0" fontId="79" fillId="0" borderId="0" xfId="0" applyFont="1"/>
    <xf numFmtId="189" fontId="2" fillId="0" borderId="0" xfId="0" applyNumberFormat="1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192" fontId="79" fillId="0" borderId="0" xfId="0" applyNumberFormat="1" applyFont="1" applyAlignment="1">
      <alignment horizontal="center" vertical="center"/>
    </xf>
    <xf numFmtId="0" fontId="51" fillId="0" borderId="0" xfId="169" applyFont="1" applyAlignment="1" applyProtection="1"/>
    <xf numFmtId="0" fontId="79" fillId="0" borderId="0" xfId="0" applyFont="1" applyFill="1" applyBorder="1"/>
    <xf numFmtId="0" fontId="65" fillId="0" borderId="0" xfId="0" applyFont="1" applyBorder="1" applyAlignment="1">
      <alignment wrapText="1"/>
    </xf>
    <xf numFmtId="181" fontId="30" fillId="26" borderId="0" xfId="0" applyNumberFormat="1" applyFont="1" applyFill="1" applyBorder="1" applyAlignment="1">
      <alignment wrapText="1"/>
    </xf>
    <xf numFmtId="181" fontId="74" fillId="0" borderId="0" xfId="283" applyNumberFormat="1" applyFont="1" applyBorder="1" applyAlignment="1">
      <alignment vertical="top"/>
    </xf>
    <xf numFmtId="188" fontId="67" fillId="0" borderId="0" xfId="0" applyNumberFormat="1" applyFont="1" applyBorder="1"/>
    <xf numFmtId="181" fontId="68" fillId="0" borderId="0" xfId="0" applyNumberFormat="1" applyFont="1" applyBorder="1" applyAlignment="1">
      <alignment wrapText="1"/>
    </xf>
    <xf numFmtId="0" fontId="65" fillId="29" borderId="0" xfId="0" applyFont="1" applyFill="1" applyBorder="1" applyAlignment="1">
      <alignment horizontal="center" vertical="center"/>
    </xf>
    <xf numFmtId="181" fontId="68" fillId="26" borderId="0" xfId="0" applyNumberFormat="1" applyFont="1" applyFill="1" applyBorder="1" applyAlignment="1">
      <alignment wrapText="1"/>
    </xf>
    <xf numFmtId="181" fontId="74" fillId="0" borderId="0" xfId="0" applyNumberFormat="1" applyFont="1" applyBorder="1" applyAlignment="1">
      <alignment horizontal="center" vertical="center"/>
    </xf>
    <xf numFmtId="169" fontId="25" fillId="0" borderId="0" xfId="283" applyNumberFormat="1" applyFont="1" applyBorder="1"/>
    <xf numFmtId="181" fontId="25" fillId="24" borderId="0" xfId="0" applyNumberFormat="1" applyFont="1" applyFill="1" applyBorder="1" applyAlignment="1">
      <alignment horizontal="center" vertical="center"/>
    </xf>
    <xf numFmtId="169" fontId="25" fillId="24" borderId="0" xfId="283" applyNumberFormat="1" applyFont="1" applyFill="1" applyBorder="1"/>
    <xf numFmtId="181" fontId="25" fillId="0" borderId="0" xfId="0" applyNumberFormat="1" applyFont="1" applyBorder="1" applyAlignment="1">
      <alignment horizontal="center" vertical="center"/>
    </xf>
    <xf numFmtId="0" fontId="65" fillId="0" borderId="0" xfId="0" applyFont="1" applyBorder="1" applyAlignment="1">
      <alignment horizontal="left"/>
    </xf>
    <xf numFmtId="181" fontId="25" fillId="30" borderId="0" xfId="0" applyNumberFormat="1" applyFont="1" applyFill="1" applyBorder="1"/>
    <xf numFmtId="188" fontId="25" fillId="0" borderId="0" xfId="0" applyNumberFormat="1" applyFont="1" applyBorder="1"/>
    <xf numFmtId="0" fontId="74" fillId="0" borderId="0" xfId="0" applyFont="1" applyBorder="1" applyAlignment="1">
      <alignment horizontal="center" vertical="center"/>
    </xf>
    <xf numFmtId="189" fontId="75" fillId="0" borderId="0" xfId="0" applyNumberFormat="1" applyFont="1" applyAlignment="1">
      <alignment horizontal="center" vertical="center"/>
    </xf>
    <xf numFmtId="0" fontId="42" fillId="27" borderId="0" xfId="0" applyFont="1" applyFill="1" applyAlignment="1">
      <alignment horizontal="center" vertical="center"/>
    </xf>
    <xf numFmtId="0" fontId="25" fillId="27" borderId="0" xfId="0" applyFont="1" applyFill="1" applyBorder="1" applyAlignment="1">
      <alignment horizontal="center" vertical="center"/>
    </xf>
    <xf numFmtId="0" fontId="42" fillId="27" borderId="0" xfId="0" applyFont="1" applyFill="1" applyBorder="1" applyAlignment="1">
      <alignment horizontal="center" vertical="center"/>
    </xf>
    <xf numFmtId="181" fontId="42" fillId="27" borderId="0" xfId="0" applyNumberFormat="1" applyFont="1" applyFill="1" applyBorder="1"/>
    <xf numFmtId="181" fontId="25" fillId="27" borderId="0" xfId="0" applyNumberFormat="1" applyFont="1" applyFill="1" applyBorder="1"/>
    <xf numFmtId="169" fontId="25" fillId="27" borderId="0" xfId="0" applyNumberFormat="1" applyFont="1" applyFill="1" applyBorder="1"/>
    <xf numFmtId="181" fontId="25" fillId="26" borderId="0" xfId="0" applyNumberFormat="1" applyFont="1" applyFill="1" applyBorder="1"/>
    <xf numFmtId="0" fontId="68" fillId="0" borderId="0" xfId="0" applyFont="1" applyBorder="1" applyAlignment="1">
      <alignment horizontal="center" vertical="top"/>
    </xf>
    <xf numFmtId="0" fontId="29" fillId="26" borderId="0" xfId="0" applyFont="1" applyFill="1" applyBorder="1" applyAlignment="1">
      <alignment horizontal="center" vertical="center"/>
    </xf>
    <xf numFmtId="169" fontId="25" fillId="26" borderId="0" xfId="0" applyNumberFormat="1" applyFont="1" applyFill="1" applyBorder="1"/>
    <xf numFmtId="0" fontId="30" fillId="26" borderId="0" xfId="0" applyFont="1" applyFill="1" applyBorder="1" applyAlignment="1">
      <alignment horizontal="center" vertical="center"/>
    </xf>
    <xf numFmtId="0" fontId="65" fillId="0" borderId="0" xfId="0" applyFont="1" applyBorder="1" applyAlignment="1">
      <alignment vertical="center"/>
    </xf>
    <xf numFmtId="181" fontId="66" fillId="0" borderId="0" xfId="283" applyNumberFormat="1" applyFont="1" applyBorder="1" applyAlignment="1">
      <alignment vertical="center"/>
    </xf>
    <xf numFmtId="181" fontId="66" fillId="0" borderId="0" xfId="0" applyNumberFormat="1" applyFont="1" applyBorder="1" applyAlignment="1">
      <alignment vertical="center"/>
    </xf>
    <xf numFmtId="177" fontId="66" fillId="0" borderId="0" xfId="0" applyNumberFormat="1" applyFont="1" applyBorder="1" applyAlignment="1">
      <alignment horizontal="right" vertical="top"/>
    </xf>
    <xf numFmtId="0" fontId="65" fillId="28" borderId="0" xfId="0" applyFont="1" applyFill="1" applyBorder="1" applyAlignment="1">
      <alignment horizontal="center" vertical="center"/>
    </xf>
    <xf numFmtId="0" fontId="30" fillId="28" borderId="0" xfId="0" applyFont="1" applyFill="1" applyBorder="1" applyAlignment="1">
      <alignment horizontal="center" vertical="center"/>
    </xf>
    <xf numFmtId="0" fontId="29" fillId="28" borderId="0" xfId="0" applyFont="1" applyFill="1" applyBorder="1"/>
    <xf numFmtId="0" fontId="29" fillId="28" borderId="0" xfId="0" applyFont="1" applyFill="1" applyBorder="1" applyAlignment="1">
      <alignment horizontal="left" vertical="center"/>
    </xf>
    <xf numFmtId="0" fontId="29" fillId="27" borderId="0" xfId="0" applyFont="1" applyFill="1" applyBorder="1" applyAlignment="1">
      <alignment horizontal="left" vertical="center"/>
    </xf>
    <xf numFmtId="0" fontId="52" fillId="0" borderId="0" xfId="0" applyFont="1" applyBorder="1" applyAlignment="1">
      <alignment horizontal="left" vertical="center"/>
    </xf>
    <xf numFmtId="0" fontId="29" fillId="24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shrinkToFit="1"/>
    </xf>
    <xf numFmtId="0" fontId="69" fillId="0" borderId="0" xfId="0" applyFont="1" applyAlignment="1">
      <alignment shrinkToFit="1"/>
    </xf>
    <xf numFmtId="0" fontId="0" fillId="0" borderId="0" xfId="0" applyAlignment="1">
      <alignment shrinkToFit="1"/>
    </xf>
    <xf numFmtId="0" fontId="65" fillId="0" borderId="0" xfId="0" applyFont="1" applyBorder="1" applyAlignment="1">
      <alignment horizontal="center" vertical="center" shrinkToFit="1"/>
    </xf>
    <xf numFmtId="0" fontId="65" fillId="0" borderId="0" xfId="0" applyFont="1" applyBorder="1" applyAlignment="1">
      <alignment horizontal="left" vertical="center" shrinkToFit="1"/>
    </xf>
    <xf numFmtId="0" fontId="29" fillId="0" borderId="0" xfId="0" applyFont="1" applyBorder="1" applyAlignment="1">
      <alignment shrinkToFit="1"/>
    </xf>
    <xf numFmtId="181" fontId="30" fillId="26" borderId="0" xfId="0" applyNumberFormat="1" applyFont="1" applyFill="1" applyBorder="1" applyAlignment="1">
      <alignment shrinkToFit="1"/>
    </xf>
    <xf numFmtId="181" fontId="30" fillId="0" borderId="0" xfId="0" applyNumberFormat="1" applyFont="1" applyBorder="1" applyAlignment="1">
      <alignment shrinkToFit="1"/>
    </xf>
    <xf numFmtId="0" fontId="25" fillId="0" borderId="0" xfId="0" applyFont="1" applyBorder="1" applyAlignment="1">
      <alignment horizontal="center" vertical="center" shrinkToFit="1"/>
    </xf>
    <xf numFmtId="181" fontId="74" fillId="0" borderId="0" xfId="0" applyNumberFormat="1" applyFont="1" applyBorder="1" applyAlignment="1">
      <alignment shrinkToFit="1"/>
    </xf>
    <xf numFmtId="181" fontId="25" fillId="0" borderId="0" xfId="0" applyNumberFormat="1" applyFont="1" applyBorder="1" applyAlignment="1">
      <alignment shrinkToFit="1"/>
    </xf>
    <xf numFmtId="169" fontId="25" fillId="0" borderId="0" xfId="0" applyNumberFormat="1" applyFont="1" applyBorder="1" applyAlignment="1">
      <alignment shrinkToFit="1"/>
    </xf>
    <xf numFmtId="0" fontId="30" fillId="0" borderId="0" xfId="0" applyFont="1" applyBorder="1" applyAlignment="1">
      <alignment horizontal="center" vertical="center" shrinkToFit="1"/>
    </xf>
    <xf numFmtId="189" fontId="41" fillId="0" borderId="0" xfId="0" applyNumberFormat="1" applyFont="1" applyBorder="1" applyAlignment="1">
      <alignment horizontal="center" vertical="center" shrinkToFit="1"/>
    </xf>
    <xf numFmtId="0" fontId="25" fillId="24" borderId="0" xfId="0" applyFont="1" applyFill="1" applyBorder="1" applyAlignment="1">
      <alignment horizontal="center" vertical="center" shrinkToFit="1"/>
    </xf>
    <xf numFmtId="181" fontId="25" fillId="24" borderId="0" xfId="0" applyNumberFormat="1" applyFont="1" applyFill="1" applyBorder="1" applyAlignment="1">
      <alignment shrinkToFit="1"/>
    </xf>
    <xf numFmtId="169" fontId="25" fillId="24" borderId="0" xfId="0" applyNumberFormat="1" applyFont="1" applyFill="1" applyBorder="1" applyAlignment="1">
      <alignment shrinkToFit="1"/>
    </xf>
    <xf numFmtId="0" fontId="30" fillId="24" borderId="0" xfId="0" applyFont="1" applyFill="1" applyBorder="1" applyAlignment="1">
      <alignment horizontal="center" vertical="center" shrinkToFit="1"/>
    </xf>
    <xf numFmtId="0" fontId="69" fillId="0" borderId="0" xfId="0" applyFont="1" applyFill="1"/>
    <xf numFmtId="0" fontId="0" fillId="0" borderId="0" xfId="0" applyFill="1"/>
    <xf numFmtId="0" fontId="68" fillId="0" borderId="0" xfId="0" applyFont="1" applyFill="1" applyBorder="1" applyAlignment="1">
      <alignment horizontal="center" vertical="top"/>
    </xf>
    <xf numFmtId="181" fontId="29" fillId="29" borderId="0" xfId="0" applyNumberFormat="1" applyFont="1" applyFill="1" applyBorder="1"/>
    <xf numFmtId="169" fontId="25" fillId="29" borderId="0" xfId="0" applyNumberFormat="1" applyFont="1" applyFill="1" applyBorder="1"/>
    <xf numFmtId="181" fontId="68" fillId="24" borderId="0" xfId="0" applyNumberFormat="1" applyFont="1" applyFill="1" applyBorder="1"/>
    <xf numFmtId="181" fontId="42" fillId="24" borderId="0" xfId="0" applyNumberFormat="1" applyFont="1" applyFill="1" applyBorder="1"/>
    <xf numFmtId="0" fontId="45" fillId="24" borderId="0" xfId="0" applyFont="1" applyFill="1" applyBorder="1" applyAlignment="1">
      <alignment horizontal="center" vertical="center"/>
    </xf>
    <xf numFmtId="0" fontId="67" fillId="0" borderId="0" xfId="0" applyFont="1" applyBorder="1" applyAlignment="1">
      <alignment horizontal="left" vertical="top"/>
    </xf>
    <xf numFmtId="178" fontId="66" fillId="0" borderId="0" xfId="0" applyNumberFormat="1" applyFont="1" applyBorder="1" applyAlignment="1">
      <alignment horizontal="center" vertical="center"/>
    </xf>
    <xf numFmtId="0" fontId="65" fillId="0" borderId="0" xfId="0" applyFont="1" applyBorder="1" applyAlignment="1">
      <alignment horizontal="left" vertical="top"/>
    </xf>
    <xf numFmtId="181" fontId="74" fillId="24" borderId="0" xfId="0" applyNumberFormat="1" applyFont="1" applyFill="1" applyBorder="1" applyAlignment="1">
      <alignment horizontal="center" vertical="center"/>
    </xf>
    <xf numFmtId="178" fontId="74" fillId="0" borderId="0" xfId="0" applyNumberFormat="1" applyFont="1" applyBorder="1" applyAlignment="1">
      <alignment horizontal="center" vertical="center"/>
    </xf>
    <xf numFmtId="0" fontId="65" fillId="31" borderId="0" xfId="0" applyFont="1" applyFill="1" applyBorder="1" applyAlignment="1">
      <alignment horizontal="center" vertical="center"/>
    </xf>
    <xf numFmtId="0" fontId="30" fillId="31" borderId="0" xfId="0" applyFont="1" applyFill="1" applyBorder="1" applyAlignment="1">
      <alignment horizontal="center" vertical="center"/>
    </xf>
    <xf numFmtId="0" fontId="29" fillId="31" borderId="0" xfId="0" applyFont="1" applyFill="1" applyBorder="1" applyAlignment="1">
      <alignment horizontal="left" vertical="top"/>
    </xf>
    <xf numFmtId="0" fontId="29" fillId="31" borderId="0" xfId="0" applyFont="1" applyFill="1" applyBorder="1"/>
    <xf numFmtId="181" fontId="42" fillId="31" borderId="0" xfId="0" applyNumberFormat="1" applyFont="1" applyFill="1" applyBorder="1"/>
    <xf numFmtId="181" fontId="30" fillId="31" borderId="0" xfId="0" applyNumberFormat="1" applyFont="1" applyFill="1" applyBorder="1"/>
    <xf numFmtId="0" fontId="74" fillId="31" borderId="0" xfId="0" applyFont="1" applyFill="1" applyBorder="1" applyAlignment="1">
      <alignment horizontal="center" vertical="center"/>
    </xf>
    <xf numFmtId="181" fontId="74" fillId="31" borderId="0" xfId="0" applyNumberFormat="1" applyFont="1" applyFill="1" applyBorder="1"/>
    <xf numFmtId="181" fontId="25" fillId="31" borderId="0" xfId="0" applyNumberFormat="1" applyFont="1" applyFill="1" applyBorder="1"/>
    <xf numFmtId="169" fontId="25" fillId="31" borderId="0" xfId="0" applyNumberFormat="1" applyFont="1" applyFill="1" applyBorder="1"/>
    <xf numFmtId="189" fontId="41" fillId="31" borderId="0" xfId="0" applyNumberFormat="1" applyFont="1" applyFill="1" applyBorder="1" applyAlignment="1">
      <alignment horizontal="center" vertical="center"/>
    </xf>
    <xf numFmtId="0" fontId="25" fillId="26" borderId="0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left"/>
    </xf>
    <xf numFmtId="0" fontId="29" fillId="0" borderId="0" xfId="0" applyFont="1" applyBorder="1" applyAlignment="1">
      <alignment horizontal="left"/>
    </xf>
    <xf numFmtId="181" fontId="70" fillId="0" borderId="0" xfId="0" applyNumberFormat="1" applyFont="1" applyFill="1" applyBorder="1"/>
    <xf numFmtId="189" fontId="41" fillId="0" borderId="1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177" fontId="25" fillId="24" borderId="0" xfId="0" applyNumberFormat="1" applyFont="1" applyFill="1" applyBorder="1" applyAlignment="1">
      <alignment horizontal="right" vertical="top"/>
    </xf>
    <xf numFmtId="189" fontId="41" fillId="28" borderId="0" xfId="0" applyNumberFormat="1" applyFont="1" applyFill="1" applyBorder="1" applyAlignment="1">
      <alignment horizontal="center" vertical="center"/>
    </xf>
    <xf numFmtId="177" fontId="74" fillId="0" borderId="0" xfId="0" applyNumberFormat="1" applyFont="1" applyBorder="1" applyAlignment="1">
      <alignment horizontal="right" vertical="top"/>
    </xf>
    <xf numFmtId="0" fontId="66" fillId="0" borderId="0" xfId="0" applyFont="1" applyFill="1" applyBorder="1" applyAlignment="1">
      <alignment horizontal="center" vertical="center"/>
    </xf>
    <xf numFmtId="0" fontId="79" fillId="0" borderId="0" xfId="0" applyFont="1" applyFill="1" applyBorder="1" applyAlignment="1">
      <alignment horizontal="center" vertical="center"/>
    </xf>
    <xf numFmtId="181" fontId="30" fillId="0" borderId="0" xfId="0" applyNumberFormat="1" applyFont="1" applyBorder="1" applyAlignment="1">
      <alignment horizontal="center" vertical="center"/>
    </xf>
    <xf numFmtId="178" fontId="30" fillId="0" borderId="0" xfId="0" applyNumberFormat="1" applyFont="1" applyBorder="1" applyAlignment="1">
      <alignment horizontal="center" vertical="center"/>
    </xf>
    <xf numFmtId="181" fontId="25" fillId="0" borderId="0" xfId="283" applyNumberFormat="1" applyFont="1" applyBorder="1" applyAlignment="1">
      <alignment vertical="center"/>
    </xf>
    <xf numFmtId="188" fontId="25" fillId="0" borderId="0" xfId="0" applyNumberFormat="1" applyFont="1" applyBorder="1" applyAlignment="1">
      <alignment vertical="center"/>
    </xf>
    <xf numFmtId="181" fontId="25" fillId="24" borderId="0" xfId="0" applyNumberFormat="1" applyFont="1" applyFill="1" applyBorder="1" applyAlignment="1">
      <alignment vertical="center"/>
    </xf>
    <xf numFmtId="169" fontId="25" fillId="24" borderId="0" xfId="283" applyNumberFormat="1" applyFont="1" applyFill="1" applyBorder="1" applyAlignment="1">
      <alignment vertical="center"/>
    </xf>
    <xf numFmtId="188" fontId="25" fillId="24" borderId="0" xfId="0" applyNumberFormat="1" applyFont="1" applyFill="1" applyBorder="1" applyAlignment="1">
      <alignment vertical="center"/>
    </xf>
    <xf numFmtId="0" fontId="25" fillId="0" borderId="0" xfId="0" applyFont="1" applyBorder="1" applyAlignment="1">
      <alignment vertical="center" wrapText="1"/>
    </xf>
    <xf numFmtId="0" fontId="65" fillId="0" borderId="0" xfId="0" applyFont="1" applyBorder="1" applyAlignment="1">
      <alignment vertical="center" wrapText="1"/>
    </xf>
    <xf numFmtId="181" fontId="30" fillId="26" borderId="0" xfId="0" applyNumberFormat="1" applyFont="1" applyFill="1" applyBorder="1" applyAlignment="1">
      <alignment vertical="center"/>
    </xf>
    <xf numFmtId="181" fontId="30" fillId="0" borderId="0" xfId="0" applyNumberFormat="1" applyFont="1" applyBorder="1" applyAlignment="1">
      <alignment vertical="center" wrapText="1"/>
    </xf>
    <xf numFmtId="181" fontId="74" fillId="0" borderId="0" xfId="283" applyNumberFormat="1" applyFont="1" applyBorder="1" applyAlignment="1">
      <alignment vertical="center"/>
    </xf>
    <xf numFmtId="0" fontId="69" fillId="0" borderId="0" xfId="0" applyFont="1" applyBorder="1" applyAlignment="1">
      <alignment vertical="center"/>
    </xf>
    <xf numFmtId="181" fontId="30" fillId="0" borderId="0" xfId="0" applyNumberFormat="1" applyFont="1" applyBorder="1" applyAlignment="1">
      <alignment vertical="center"/>
    </xf>
    <xf numFmtId="177" fontId="74" fillId="0" borderId="0" xfId="0" applyNumberFormat="1" applyFont="1" applyBorder="1" applyAlignment="1">
      <alignment horizontal="right" vertical="center"/>
    </xf>
    <xf numFmtId="181" fontId="74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181" fontId="74" fillId="24" borderId="0" xfId="0" applyNumberFormat="1" applyFont="1" applyFill="1" applyBorder="1" applyAlignment="1">
      <alignment vertical="center"/>
    </xf>
    <xf numFmtId="169" fontId="25" fillId="24" borderId="0" xfId="0" applyNumberFormat="1" applyFont="1" applyFill="1" applyBorder="1" applyAlignment="1">
      <alignment vertical="center"/>
    </xf>
    <xf numFmtId="0" fontId="69" fillId="0" borderId="0" xfId="0" applyFont="1" applyBorder="1" applyAlignment="1">
      <alignment vertical="center" shrinkToFit="1"/>
    </xf>
    <xf numFmtId="0" fontId="69" fillId="0" borderId="0" xfId="0" applyFont="1" applyBorder="1" applyAlignment="1">
      <alignment shrinkToFit="1"/>
    </xf>
    <xf numFmtId="0" fontId="42" fillId="24" borderId="0" xfId="0" applyFont="1" applyFill="1" applyBorder="1" applyAlignment="1">
      <alignment horizontal="center" vertical="center"/>
    </xf>
    <xf numFmtId="181" fontId="42" fillId="32" borderId="0" xfId="0" applyNumberFormat="1" applyFont="1" applyFill="1" applyBorder="1"/>
    <xf numFmtId="181" fontId="68" fillId="32" borderId="0" xfId="0" applyNumberFormat="1" applyFont="1" applyFill="1" applyBorder="1"/>
    <xf numFmtId="181" fontId="30" fillId="32" borderId="0" xfId="0" applyNumberFormat="1" applyFont="1" applyFill="1" applyBorder="1"/>
    <xf numFmtId="0" fontId="65" fillId="0" borderId="0" xfId="0" applyFont="1" applyFill="1" applyBorder="1" applyAlignment="1">
      <alignment horizontal="left" vertical="center"/>
    </xf>
    <xf numFmtId="169" fontId="74" fillId="0" borderId="0" xfId="0" applyNumberFormat="1" applyFont="1" applyBorder="1" applyAlignment="1">
      <alignment horizontal="center" vertical="center"/>
    </xf>
    <xf numFmtId="0" fontId="62" fillId="0" borderId="0" xfId="169" applyBorder="1" applyAlignment="1" applyProtection="1">
      <alignment vertical="top"/>
    </xf>
    <xf numFmtId="190" fontId="0" fillId="0" borderId="0" xfId="0" applyNumberFormat="1"/>
    <xf numFmtId="0" fontId="25" fillId="32" borderId="0" xfId="0" applyFont="1" applyFill="1" applyBorder="1" applyAlignment="1">
      <alignment horizontal="center" vertical="center"/>
    </xf>
    <xf numFmtId="181" fontId="74" fillId="30" borderId="0" xfId="0" applyNumberFormat="1" applyFont="1" applyFill="1" applyBorder="1"/>
    <xf numFmtId="0" fontId="65" fillId="0" borderId="0" xfId="0" applyFont="1" applyFill="1" applyBorder="1" applyAlignment="1">
      <alignment wrapText="1"/>
    </xf>
    <xf numFmtId="181" fontId="30" fillId="0" borderId="0" xfId="0" applyNumberFormat="1" applyFont="1" applyFill="1" applyBorder="1" applyAlignment="1">
      <alignment wrapText="1"/>
    </xf>
    <xf numFmtId="0" fontId="65" fillId="0" borderId="0" xfId="0" applyFont="1" applyFill="1" applyBorder="1" applyAlignment="1">
      <alignment horizontal="left" vertical="top"/>
    </xf>
    <xf numFmtId="171" fontId="42" fillId="0" borderId="0" xfId="99" applyFont="1"/>
    <xf numFmtId="0" fontId="25" fillId="0" borderId="0" xfId="0" applyFont="1" applyBorder="1" applyAlignment="1">
      <alignment horizontal="left" vertical="center"/>
    </xf>
    <xf numFmtId="0" fontId="25" fillId="0" borderId="0" xfId="0" applyFont="1" applyBorder="1" applyAlignment="1">
      <alignment vertical="center"/>
    </xf>
    <xf numFmtId="14" fontId="0" fillId="0" borderId="0" xfId="0" applyNumberFormat="1" applyBorder="1"/>
    <xf numFmtId="0" fontId="69" fillId="0" borderId="0" xfId="0" applyFont="1" applyBorder="1" applyAlignment="1">
      <alignment horizontal="left" vertical="top"/>
    </xf>
    <xf numFmtId="0" fontId="0" fillId="0" borderId="0" xfId="0" applyAlignment="1">
      <alignment vertical="center"/>
    </xf>
    <xf numFmtId="0" fontId="80" fillId="0" borderId="0" xfId="0" applyFont="1" applyBorder="1"/>
    <xf numFmtId="181" fontId="29" fillId="0" borderId="0" xfId="283" applyNumberFormat="1" applyFont="1" applyBorder="1" applyAlignment="1">
      <alignment vertical="center"/>
    </xf>
    <xf numFmtId="181" fontId="29" fillId="0" borderId="0" xfId="0" applyNumberFormat="1" applyFont="1" applyBorder="1" applyAlignment="1">
      <alignment vertical="center"/>
    </xf>
    <xf numFmtId="0" fontId="69" fillId="0" borderId="0" xfId="0" applyFont="1" applyBorder="1" applyAlignment="1">
      <alignment horizontal="center"/>
    </xf>
    <xf numFmtId="181" fontId="42" fillId="0" borderId="0" xfId="283" applyNumberFormat="1" applyFont="1" applyBorder="1" applyAlignment="1">
      <alignment vertical="top"/>
    </xf>
    <xf numFmtId="0" fontId="69" fillId="0" borderId="0" xfId="0" applyFont="1" applyAlignment="1">
      <alignment vertical="center"/>
    </xf>
    <xf numFmtId="181" fontId="25" fillId="33" borderId="0" xfId="0" applyNumberFormat="1" applyFont="1" applyFill="1" applyBorder="1"/>
    <xf numFmtId="181" fontId="30" fillId="33" borderId="0" xfId="0" applyNumberFormat="1" applyFont="1" applyFill="1" applyBorder="1"/>
    <xf numFmtId="0" fontId="81" fillId="0" borderId="0" xfId="0" applyFont="1" applyBorder="1"/>
    <xf numFmtId="181" fontId="68" fillId="33" borderId="0" xfId="0" applyNumberFormat="1" applyFont="1" applyFill="1" applyBorder="1" applyAlignment="1">
      <alignment vertical="center"/>
    </xf>
    <xf numFmtId="181" fontId="65" fillId="0" borderId="0" xfId="0" applyNumberFormat="1" applyFont="1" applyBorder="1" applyAlignment="1">
      <alignment vertical="center"/>
    </xf>
    <xf numFmtId="169" fontId="65" fillId="0" borderId="0" xfId="0" applyNumberFormat="1" applyFont="1" applyBorder="1" applyAlignment="1">
      <alignment vertical="center"/>
    </xf>
    <xf numFmtId="181" fontId="30" fillId="33" borderId="0" xfId="0" applyNumberFormat="1" applyFont="1" applyFill="1" applyBorder="1" applyAlignment="1">
      <alignment vertical="center"/>
    </xf>
    <xf numFmtId="181" fontId="42" fillId="33" borderId="0" xfId="0" applyNumberFormat="1" applyFont="1" applyFill="1" applyBorder="1"/>
    <xf numFmtId="0" fontId="79" fillId="0" borderId="0" xfId="0" applyFont="1" applyBorder="1" applyAlignment="1">
      <alignment vertical="center"/>
    </xf>
    <xf numFmtId="0" fontId="64" fillId="0" borderId="0" xfId="0" applyFont="1" applyBorder="1"/>
    <xf numFmtId="189" fontId="30" fillId="0" borderId="0" xfId="0" applyNumberFormat="1" applyFont="1" applyBorder="1" applyAlignment="1">
      <alignment horizontal="center" vertical="center"/>
    </xf>
    <xf numFmtId="181" fontId="29" fillId="0" borderId="0" xfId="0" applyNumberFormat="1" applyFont="1" applyFill="1" applyBorder="1" applyAlignment="1">
      <alignment vertical="center"/>
    </xf>
    <xf numFmtId="169" fontId="25" fillId="0" borderId="0" xfId="0" applyNumberFormat="1" applyFont="1" applyFill="1" applyBorder="1" applyAlignment="1">
      <alignment vertical="center"/>
    </xf>
    <xf numFmtId="0" fontId="41" fillId="0" borderId="0" xfId="0" applyFont="1" applyFill="1" applyBorder="1" applyAlignment="1">
      <alignment horizontal="center" vertical="center"/>
    </xf>
    <xf numFmtId="181" fontId="30" fillId="0" borderId="0" xfId="0" applyNumberFormat="1" applyFont="1" applyFill="1" applyBorder="1" applyAlignment="1">
      <alignment vertical="center"/>
    </xf>
    <xf numFmtId="181" fontId="74" fillId="33" borderId="0" xfId="0" applyNumberFormat="1" applyFont="1" applyFill="1" applyBorder="1"/>
    <xf numFmtId="0" fontId="81" fillId="0" borderId="0" xfId="0" applyFont="1" applyBorder="1" applyAlignment="1">
      <alignment horizontal="center" vertical="center"/>
    </xf>
    <xf numFmtId="0" fontId="81" fillId="0" borderId="0" xfId="0" applyFont="1" applyBorder="1" applyAlignment="1">
      <alignment horizontal="center"/>
    </xf>
    <xf numFmtId="181" fontId="68" fillId="33" borderId="0" xfId="0" applyNumberFormat="1" applyFont="1" applyFill="1" applyBorder="1"/>
    <xf numFmtId="181" fontId="66" fillId="33" borderId="0" xfId="0" applyNumberFormat="1" applyFont="1" applyFill="1" applyBorder="1"/>
    <xf numFmtId="0" fontId="25" fillId="27" borderId="0" xfId="0" applyFont="1" applyFill="1" applyBorder="1"/>
    <xf numFmtId="178" fontId="66" fillId="24" borderId="0" xfId="0" applyNumberFormat="1" applyFont="1" applyFill="1" applyBorder="1" applyAlignment="1">
      <alignment horizontal="center" vertical="center"/>
    </xf>
    <xf numFmtId="181" fontId="65" fillId="33" borderId="0" xfId="0" applyNumberFormat="1" applyFont="1" applyFill="1" applyBorder="1"/>
    <xf numFmtId="0" fontId="25" fillId="0" borderId="0" xfId="0" applyFont="1" applyAlignment="1">
      <alignment vertical="center"/>
    </xf>
    <xf numFmtId="0" fontId="79" fillId="0" borderId="0" xfId="0" applyFont="1" applyAlignment="1">
      <alignment vertical="center"/>
    </xf>
    <xf numFmtId="181" fontId="25" fillId="33" borderId="0" xfId="0" applyNumberFormat="1" applyFont="1" applyFill="1" applyBorder="1" applyAlignment="1">
      <alignment vertical="center"/>
    </xf>
    <xf numFmtId="169" fontId="65" fillId="24" borderId="0" xfId="0" applyNumberFormat="1" applyFont="1" applyFill="1" applyBorder="1" applyAlignment="1">
      <alignment vertical="center"/>
    </xf>
    <xf numFmtId="181" fontId="42" fillId="0" borderId="0" xfId="0" applyNumberFormat="1" applyFont="1" applyBorder="1" applyAlignment="1">
      <alignment vertical="center"/>
    </xf>
    <xf numFmtId="181" fontId="82" fillId="33" borderId="0" xfId="0" applyNumberFormat="1" applyFont="1" applyFill="1" applyBorder="1" applyAlignment="1">
      <alignment horizontal="center" vertical="center"/>
    </xf>
    <xf numFmtId="181" fontId="82" fillId="27" borderId="0" xfId="0" applyNumberFormat="1" applyFont="1" applyFill="1" applyBorder="1" applyAlignment="1">
      <alignment horizontal="center" vertical="center"/>
    </xf>
    <xf numFmtId="0" fontId="65" fillId="33" borderId="0" xfId="0" applyFont="1" applyFill="1" applyBorder="1" applyAlignment="1">
      <alignment horizontal="center" vertical="center"/>
    </xf>
    <xf numFmtId="0" fontId="81" fillId="0" borderId="0" xfId="0" applyFont="1" applyBorder="1" applyAlignment="1">
      <alignment horizontal="left"/>
    </xf>
    <xf numFmtId="0" fontId="69" fillId="0" borderId="0" xfId="0" applyFont="1" applyAlignment="1">
      <alignment horizontal="left"/>
    </xf>
    <xf numFmtId="0" fontId="61" fillId="0" borderId="0" xfId="0" applyFont="1"/>
    <xf numFmtId="0" fontId="81" fillId="0" borderId="0" xfId="0" applyFont="1" applyAlignment="1">
      <alignment horizontal="center" vertical="center"/>
    </xf>
    <xf numFmtId="0" fontId="81" fillId="0" borderId="0" xfId="0" applyFont="1" applyAlignment="1">
      <alignment horizontal="center"/>
    </xf>
    <xf numFmtId="0" fontId="81" fillId="0" borderId="0" xfId="0" applyFont="1"/>
    <xf numFmtId="0" fontId="29" fillId="33" borderId="0" xfId="0" applyFont="1" applyFill="1" applyBorder="1" applyAlignment="1">
      <alignment horizontal="center" vertical="center"/>
    </xf>
    <xf numFmtId="181" fontId="29" fillId="33" borderId="0" xfId="0" applyNumberFormat="1" applyFont="1" applyFill="1" applyBorder="1"/>
    <xf numFmtId="181" fontId="25" fillId="33" borderId="0" xfId="0" applyNumberFormat="1" applyFont="1" applyFill="1" applyBorder="1" applyAlignment="1">
      <alignment horizontal="center" vertical="center"/>
    </xf>
    <xf numFmtId="0" fontId="25" fillId="28" borderId="0" xfId="0" applyFont="1" applyFill="1" applyBorder="1" applyAlignment="1">
      <alignment horizontal="center" vertical="center"/>
    </xf>
    <xf numFmtId="181" fontId="25" fillId="28" borderId="0" xfId="0" applyNumberFormat="1" applyFont="1" applyFill="1" applyBorder="1"/>
    <xf numFmtId="169" fontId="25" fillId="28" borderId="0" xfId="0" applyNumberFormat="1" applyFont="1" applyFill="1" applyBorder="1"/>
    <xf numFmtId="181" fontId="25" fillId="28" borderId="0" xfId="0" applyNumberFormat="1" applyFont="1" applyFill="1" applyBorder="1" applyAlignment="1">
      <alignment vertical="center"/>
    </xf>
    <xf numFmtId="169" fontId="25" fillId="28" borderId="0" xfId="283" applyNumberFormat="1" applyFont="1" applyFill="1" applyBorder="1" applyAlignment="1">
      <alignment vertical="center"/>
    </xf>
    <xf numFmtId="169" fontId="25" fillId="28" borderId="0" xfId="0" applyNumberFormat="1" applyFont="1" applyFill="1" applyBorder="1" applyAlignment="1">
      <alignment vertical="center"/>
    </xf>
    <xf numFmtId="181" fontId="30" fillId="0" borderId="0" xfId="0" applyNumberFormat="1" applyFont="1" applyFill="1" applyBorder="1" applyAlignment="1">
      <alignment horizontal="center"/>
    </xf>
    <xf numFmtId="181" fontId="30" fillId="0" borderId="0" xfId="0" applyNumberFormat="1" applyFont="1" applyFill="1" applyBorder="1" applyAlignment="1">
      <alignment horizontal="center" vertical="center"/>
    </xf>
    <xf numFmtId="169" fontId="25" fillId="0" borderId="0" xfId="283" applyNumberFormat="1" applyFont="1" applyFill="1" applyBorder="1" applyAlignment="1">
      <alignment vertical="center"/>
    </xf>
    <xf numFmtId="0" fontId="69" fillId="0" borderId="0" xfId="0" applyFont="1" applyFill="1" applyBorder="1" applyAlignment="1">
      <alignment vertical="center"/>
    </xf>
    <xf numFmtId="0" fontId="64" fillId="0" borderId="0" xfId="0" applyFont="1" applyAlignment="1">
      <alignment vertical="center"/>
    </xf>
    <xf numFmtId="181" fontId="74" fillId="33" borderId="0" xfId="283" applyNumberFormat="1" applyFont="1" applyFill="1" applyBorder="1" applyAlignment="1">
      <alignment vertical="top"/>
    </xf>
    <xf numFmtId="0" fontId="80" fillId="0" borderId="0" xfId="0" applyFont="1" applyBorder="1" applyAlignment="1">
      <alignment horizontal="center" vertical="center"/>
    </xf>
    <xf numFmtId="0" fontId="80" fillId="0" borderId="0" xfId="0" applyFont="1" applyBorder="1" applyAlignment="1">
      <alignment vertical="center"/>
    </xf>
    <xf numFmtId="0" fontId="81" fillId="0" borderId="0" xfId="0" applyFont="1" applyAlignment="1">
      <alignment vertical="center"/>
    </xf>
    <xf numFmtId="181" fontId="25" fillId="0" borderId="0" xfId="0" applyNumberFormat="1" applyFont="1" applyFill="1" applyBorder="1" applyAlignment="1">
      <alignment horizontal="center" vertical="center"/>
    </xf>
    <xf numFmtId="0" fontId="81" fillId="0" borderId="0" xfId="0" applyFont="1" applyAlignment="1">
      <alignment horizontal="left"/>
    </xf>
    <xf numFmtId="0" fontId="68" fillId="34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shrinkToFit="1"/>
    </xf>
    <xf numFmtId="0" fontId="63" fillId="0" borderId="0" xfId="0" applyFont="1" applyFill="1" applyBorder="1" applyAlignment="1">
      <alignment horizontal="center" vertical="center"/>
    </xf>
    <xf numFmtId="0" fontId="63" fillId="0" borderId="0" xfId="0" applyFont="1" applyFill="1" applyBorder="1"/>
    <xf numFmtId="169" fontId="29" fillId="0" borderId="0" xfId="0" applyNumberFormat="1" applyFont="1" applyFill="1" applyBorder="1"/>
    <xf numFmtId="0" fontId="68" fillId="0" borderId="0" xfId="0" applyFont="1" applyBorder="1" applyAlignment="1">
      <alignment horizontal="center"/>
    </xf>
    <xf numFmtId="0" fontId="70" fillId="0" borderId="0" xfId="0" applyFont="1" applyBorder="1" applyAlignment="1">
      <alignment horizontal="center" vertical="center"/>
    </xf>
    <xf numFmtId="0" fontId="66" fillId="0" borderId="0" xfId="0" applyFont="1" applyBorder="1" applyAlignment="1">
      <alignment horizontal="left" vertical="center"/>
    </xf>
    <xf numFmtId="0" fontId="66" fillId="0" borderId="0" xfId="0" applyFont="1" applyBorder="1"/>
    <xf numFmtId="181" fontId="83" fillId="26" borderId="0" xfId="0" applyNumberFormat="1" applyFont="1" applyFill="1" applyBorder="1"/>
    <xf numFmtId="181" fontId="70" fillId="0" borderId="0" xfId="0" applyNumberFormat="1" applyFont="1" applyBorder="1"/>
    <xf numFmtId="169" fontId="74" fillId="24" borderId="0" xfId="0" applyNumberFormat="1" applyFont="1" applyFill="1" applyBorder="1"/>
    <xf numFmtId="0" fontId="70" fillId="24" borderId="0" xfId="0" applyFont="1" applyFill="1" applyBorder="1" applyAlignment="1">
      <alignment horizontal="center" vertical="center"/>
    </xf>
    <xf numFmtId="0" fontId="65" fillId="27" borderId="0" xfId="0" applyFont="1" applyFill="1" applyBorder="1" applyAlignment="1">
      <alignment horizontal="center" vertical="center"/>
    </xf>
    <xf numFmtId="0" fontId="65" fillId="0" borderId="11" xfId="0" applyFont="1" applyBorder="1" applyAlignment="1">
      <alignment horizontal="center" vertical="center"/>
    </xf>
    <xf numFmtId="0" fontId="29" fillId="27" borderId="0" xfId="0" applyFont="1" applyFill="1" applyBorder="1"/>
    <xf numFmtId="181" fontId="25" fillId="0" borderId="11" xfId="0" applyNumberFormat="1" applyFont="1" applyBorder="1"/>
    <xf numFmtId="0" fontId="68" fillId="27" borderId="0" xfId="0" applyFont="1" applyFill="1" applyBorder="1" applyAlignment="1">
      <alignment horizontal="center"/>
    </xf>
    <xf numFmtId="189" fontId="41" fillId="27" borderId="0" xfId="0" applyNumberFormat="1" applyFont="1" applyFill="1" applyBorder="1" applyAlignment="1">
      <alignment horizontal="center" vertical="center"/>
    </xf>
    <xf numFmtId="189" fontId="41" fillId="0" borderId="11" xfId="0" applyNumberFormat="1" applyFont="1" applyBorder="1" applyAlignment="1">
      <alignment horizontal="center" vertical="center"/>
    </xf>
    <xf numFmtId="0" fontId="30" fillId="34" borderId="0" xfId="0" applyFont="1" applyFill="1" applyBorder="1" applyAlignment="1">
      <alignment horizontal="center" vertical="center"/>
    </xf>
    <xf numFmtId="0" fontId="25" fillId="35" borderId="0" xfId="0" applyFont="1" applyFill="1" applyBorder="1" applyAlignment="1">
      <alignment horizontal="center" vertical="center"/>
    </xf>
    <xf numFmtId="181" fontId="25" fillId="35" borderId="0" xfId="0" applyNumberFormat="1" applyFont="1" applyFill="1" applyBorder="1"/>
    <xf numFmtId="169" fontId="25" fillId="35" borderId="0" xfId="0" applyNumberFormat="1" applyFont="1" applyFill="1" applyBorder="1"/>
    <xf numFmtId="0" fontId="30" fillId="35" borderId="0" xfId="0" applyFont="1" applyFill="1" applyBorder="1" applyAlignment="1">
      <alignment horizontal="center" vertical="center"/>
    </xf>
    <xf numFmtId="181" fontId="84" fillId="0" borderId="0" xfId="0" applyNumberFormat="1" applyFont="1" applyBorder="1" applyAlignment="1">
      <alignment vertical="center"/>
    </xf>
    <xf numFmtId="181" fontId="84" fillId="0" borderId="0" xfId="0" applyNumberFormat="1" applyFont="1" applyBorder="1"/>
    <xf numFmtId="0" fontId="85" fillId="0" borderId="0" xfId="0" applyFont="1" applyBorder="1" applyAlignment="1">
      <alignment horizontal="center" vertical="center"/>
    </xf>
    <xf numFmtId="0" fontId="29" fillId="0" borderId="11" xfId="0" applyFont="1" applyBorder="1" applyAlignment="1">
      <alignment horizontal="left" vertical="center"/>
    </xf>
    <xf numFmtId="0" fontId="0" fillId="32" borderId="0" xfId="0" applyFill="1"/>
    <xf numFmtId="0" fontId="29" fillId="0" borderId="10" xfId="0" applyFont="1" applyBorder="1" applyAlignment="1">
      <alignment horizontal="left" vertical="center"/>
    </xf>
    <xf numFmtId="14" fontId="69" fillId="0" borderId="0" xfId="0" applyNumberFormat="1" applyFont="1" applyBorder="1"/>
    <xf numFmtId="181" fontId="30" fillId="36" borderId="0" xfId="0" applyNumberFormat="1" applyFont="1" applyFill="1" applyBorder="1"/>
    <xf numFmtId="0" fontId="25" fillId="36" borderId="0" xfId="0" applyFont="1" applyFill="1" applyBorder="1" applyAlignment="1">
      <alignment horizontal="center" vertical="center"/>
    </xf>
    <xf numFmtId="181" fontId="25" fillId="36" borderId="0" xfId="0" applyNumberFormat="1" applyFont="1" applyFill="1" applyBorder="1"/>
    <xf numFmtId="181" fontId="65" fillId="36" borderId="0" xfId="0" applyNumberFormat="1" applyFont="1" applyFill="1" applyBorder="1"/>
    <xf numFmtId="169" fontId="65" fillId="36" borderId="0" xfId="0" applyNumberFormat="1" applyFont="1" applyFill="1" applyBorder="1"/>
    <xf numFmtId="0" fontId="30" fillId="36" borderId="0" xfId="0" applyFont="1" applyFill="1" applyBorder="1" applyAlignment="1">
      <alignment horizontal="center" vertical="center"/>
    </xf>
    <xf numFmtId="0" fontId="86" fillId="0" borderId="0" xfId="0" applyFont="1" applyBorder="1"/>
    <xf numFmtId="0" fontId="29" fillId="0" borderId="10" xfId="0" applyFont="1" applyBorder="1" applyAlignment="1">
      <alignment horizontal="center" vertical="center"/>
    </xf>
    <xf numFmtId="0" fontId="68" fillId="0" borderId="11" xfId="0" applyFont="1" applyBorder="1" applyAlignment="1">
      <alignment horizontal="center" vertical="center"/>
    </xf>
    <xf numFmtId="0" fontId="25" fillId="24" borderId="11" xfId="0" applyFont="1" applyFill="1" applyBorder="1" applyAlignment="1">
      <alignment horizontal="center" vertical="center"/>
    </xf>
    <xf numFmtId="181" fontId="25" fillId="24" borderId="11" xfId="0" applyNumberFormat="1" applyFont="1" applyFill="1" applyBorder="1"/>
    <xf numFmtId="169" fontId="25" fillId="24" borderId="11" xfId="0" applyNumberFormat="1" applyFont="1" applyFill="1" applyBorder="1"/>
    <xf numFmtId="0" fontId="30" fillId="24" borderId="1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top"/>
    </xf>
    <xf numFmtId="0" fontId="68" fillId="0" borderId="10" xfId="0" applyFont="1" applyBorder="1" applyAlignment="1">
      <alignment horizontal="center" vertical="center"/>
    </xf>
    <xf numFmtId="0" fontId="65" fillId="0" borderId="10" xfId="0" applyFont="1" applyBorder="1"/>
    <xf numFmtId="0" fontId="65" fillId="0" borderId="11" xfId="0" applyFont="1" applyBorder="1"/>
    <xf numFmtId="0" fontId="29" fillId="0" borderId="10" xfId="0" applyFont="1" applyBorder="1" applyAlignment="1">
      <alignment vertical="top"/>
    </xf>
    <xf numFmtId="0" fontId="29" fillId="0" borderId="12" xfId="0" applyFont="1" applyFill="1" applyBorder="1"/>
    <xf numFmtId="181" fontId="30" fillId="0" borderId="11" xfId="0" applyNumberFormat="1" applyFont="1" applyBorder="1"/>
    <xf numFmtId="181" fontId="30" fillId="26" borderId="10" xfId="0" applyNumberFormat="1" applyFont="1" applyFill="1" applyBorder="1"/>
    <xf numFmtId="181" fontId="30" fillId="0" borderId="10" xfId="0" applyNumberFormat="1" applyFont="1" applyBorder="1"/>
    <xf numFmtId="0" fontId="25" fillId="24" borderId="10" xfId="0" applyFont="1" applyFill="1" applyBorder="1" applyAlignment="1">
      <alignment horizontal="center" vertical="center"/>
    </xf>
    <xf numFmtId="181" fontId="25" fillId="24" borderId="10" xfId="0" applyNumberFormat="1" applyFont="1" applyFill="1" applyBorder="1"/>
    <xf numFmtId="169" fontId="25" fillId="24" borderId="10" xfId="0" applyNumberFormat="1" applyFont="1" applyFill="1" applyBorder="1"/>
    <xf numFmtId="0" fontId="30" fillId="24" borderId="10" xfId="0" applyFont="1" applyFill="1" applyBorder="1" applyAlignment="1">
      <alignment horizontal="center" vertical="center"/>
    </xf>
  </cellXfs>
  <cellStyles count="498">
    <cellStyle name="20 % - Akzent1 2" xfId="1"/>
    <cellStyle name="20 % - Akzent1 3" xfId="2"/>
    <cellStyle name="20 % - Akzent2 2" xfId="3"/>
    <cellStyle name="20 % - Akzent2 3" xfId="4"/>
    <cellStyle name="20 % - Akzent3 2" xfId="5"/>
    <cellStyle name="20 % - Akzent3 3" xfId="6"/>
    <cellStyle name="20 % - Akzent4 2" xfId="7"/>
    <cellStyle name="20 % - Akzent4 3" xfId="8"/>
    <cellStyle name="20 % - Akzent5 2" xfId="9"/>
    <cellStyle name="20 % - Akzent5 3" xfId="10"/>
    <cellStyle name="20 % - Akzent6 2" xfId="11"/>
    <cellStyle name="20 % - Akzent6 3" xfId="12"/>
    <cellStyle name="20% - Akzent1" xfId="13"/>
    <cellStyle name="20% - Akzent1 2" xfId="14"/>
    <cellStyle name="20% - Akzent2" xfId="15"/>
    <cellStyle name="20% - Akzent2 2" xfId="16"/>
    <cellStyle name="20% - Akzent3" xfId="17"/>
    <cellStyle name="20% - Akzent3 2" xfId="18"/>
    <cellStyle name="20% - Akzent4" xfId="19"/>
    <cellStyle name="20% - Akzent4 2" xfId="20"/>
    <cellStyle name="20% - Akzent5" xfId="21"/>
    <cellStyle name="20% - Akzent5 2" xfId="22"/>
    <cellStyle name="20% - Akzent6" xfId="23"/>
    <cellStyle name="20% - Akzent6 2" xfId="24"/>
    <cellStyle name="40 % - Akzent1 2" xfId="25"/>
    <cellStyle name="40 % - Akzent1 3" xfId="26"/>
    <cellStyle name="40 % - Akzent2 2" xfId="27"/>
    <cellStyle name="40 % - Akzent2 3" xfId="28"/>
    <cellStyle name="40 % - Akzent3 2" xfId="29"/>
    <cellStyle name="40 % - Akzent3 3" xfId="30"/>
    <cellStyle name="40 % - Akzent4 2" xfId="31"/>
    <cellStyle name="40 % - Akzent4 3" xfId="32"/>
    <cellStyle name="40 % - Akzent5 2" xfId="33"/>
    <cellStyle name="40 % - Akzent5 3" xfId="34"/>
    <cellStyle name="40 % - Akzent6 2" xfId="35"/>
    <cellStyle name="40 % - Akzent6 3" xfId="36"/>
    <cellStyle name="40% - Akzent1" xfId="37"/>
    <cellStyle name="40% - Akzent1 2" xfId="38"/>
    <cellStyle name="40% - Akzent2" xfId="39"/>
    <cellStyle name="40% - Akzent2 2" xfId="40"/>
    <cellStyle name="40% - Akzent3" xfId="41"/>
    <cellStyle name="40% - Akzent3 2" xfId="42"/>
    <cellStyle name="40% - Akzent4" xfId="43"/>
    <cellStyle name="40% - Akzent4 2" xfId="44"/>
    <cellStyle name="40% - Akzent5" xfId="45"/>
    <cellStyle name="40% - Akzent5 2" xfId="46"/>
    <cellStyle name="40% - Akzent6" xfId="47"/>
    <cellStyle name="40% - Akzent6 2" xfId="48"/>
    <cellStyle name="60 % - Akzent1 2" xfId="49"/>
    <cellStyle name="60 % - Akzent1 3" xfId="50"/>
    <cellStyle name="60 % - Akzent2 2" xfId="51"/>
    <cellStyle name="60 % - Akzent2 3" xfId="52"/>
    <cellStyle name="60 % - Akzent3 2" xfId="53"/>
    <cellStyle name="60 % - Akzent3 3" xfId="54"/>
    <cellStyle name="60 % - Akzent4 2" xfId="55"/>
    <cellStyle name="60 % - Akzent4 3" xfId="56"/>
    <cellStyle name="60 % - Akzent5 2" xfId="57"/>
    <cellStyle name="60 % - Akzent5 3" xfId="58"/>
    <cellStyle name="60 % - Akzent6 2" xfId="59"/>
    <cellStyle name="60 % - Akzent6 3" xfId="60"/>
    <cellStyle name="60% - Akzent1" xfId="61"/>
    <cellStyle name="60% - Akzent2" xfId="62"/>
    <cellStyle name="60% - Akzent3" xfId="63"/>
    <cellStyle name="60% - Akzent4" xfId="64"/>
    <cellStyle name="60% - Akzent5" xfId="65"/>
    <cellStyle name="60% - Akzent6" xfId="66"/>
    <cellStyle name="Akzent1 2" xfId="67"/>
    <cellStyle name="Akzent1 3" xfId="68"/>
    <cellStyle name="Akzent1 4" xfId="69"/>
    <cellStyle name="Akzent1 5" xfId="70"/>
    <cellStyle name="Akzent2 2" xfId="71"/>
    <cellStyle name="Akzent2 3" xfId="72"/>
    <cellStyle name="Akzent2 4" xfId="73"/>
    <cellStyle name="Akzent2 5" xfId="74"/>
    <cellStyle name="Akzent3 2" xfId="75"/>
    <cellStyle name="Akzent3 3" xfId="76"/>
    <cellStyle name="Akzent3 4" xfId="77"/>
    <cellStyle name="Akzent3 5" xfId="78"/>
    <cellStyle name="Akzent4 2" xfId="79"/>
    <cellStyle name="Akzent4 3" xfId="80"/>
    <cellStyle name="Akzent4 4" xfId="81"/>
    <cellStyle name="Akzent4 5" xfId="82"/>
    <cellStyle name="Akzent5 2" xfId="83"/>
    <cellStyle name="Akzent5 3" xfId="84"/>
    <cellStyle name="Akzent5 4" xfId="85"/>
    <cellStyle name="Akzent5 5" xfId="86"/>
    <cellStyle name="Akzent6 2" xfId="87"/>
    <cellStyle name="Akzent6 3" xfId="88"/>
    <cellStyle name="Akzent6 4" xfId="89"/>
    <cellStyle name="Akzent6 5" xfId="90"/>
    <cellStyle name="Ausgabe 2" xfId="91"/>
    <cellStyle name="Ausgabe 3" xfId="92"/>
    <cellStyle name="Ausgabe 4" xfId="93"/>
    <cellStyle name="Ausgabe 5" xfId="94"/>
    <cellStyle name="Berechnung 2" xfId="95"/>
    <cellStyle name="Berechnung 3" xfId="96"/>
    <cellStyle name="Berechnung 4" xfId="97"/>
    <cellStyle name="Berechnung 5" xfId="98"/>
    <cellStyle name="Comma" xfId="99" builtinId="3"/>
    <cellStyle name="Eingabe 2" xfId="100"/>
    <cellStyle name="Eingabe 3" xfId="101"/>
    <cellStyle name="Eingabe 4" xfId="102"/>
    <cellStyle name="Eingabe 5" xfId="103"/>
    <cellStyle name="Ergebnis 2" xfId="104"/>
    <cellStyle name="Ergebnis 3" xfId="105"/>
    <cellStyle name="Ergebnis 4" xfId="106"/>
    <cellStyle name="Ergebnis 5" xfId="107"/>
    <cellStyle name="Erklärender Text 2" xfId="108"/>
    <cellStyle name="Erklärender Text 3" xfId="109"/>
    <cellStyle name="Erklärender Text 4" xfId="110"/>
    <cellStyle name="Erklärender Text 5" xfId="111"/>
    <cellStyle name="Euro" xfId="112"/>
    <cellStyle name="Euro 10" xfId="113"/>
    <cellStyle name="Euro 11" xfId="114"/>
    <cellStyle name="Euro 11 2" xfId="115"/>
    <cellStyle name="Euro 12" xfId="116"/>
    <cellStyle name="Euro 12 2" xfId="117"/>
    <cellStyle name="Euro 13" xfId="118"/>
    <cellStyle name="Euro 14" xfId="119"/>
    <cellStyle name="Euro 14 2" xfId="120"/>
    <cellStyle name="Euro 14 3" xfId="121"/>
    <cellStyle name="Euro 15" xfId="122"/>
    <cellStyle name="Euro 16" xfId="123"/>
    <cellStyle name="Euro 16 2" xfId="124"/>
    <cellStyle name="Euro 17" xfId="125"/>
    <cellStyle name="Euro 17 2" xfId="126"/>
    <cellStyle name="Euro 18" xfId="127"/>
    <cellStyle name="Euro 18 2" xfId="128"/>
    <cellStyle name="Euro 19" xfId="129"/>
    <cellStyle name="Euro 19 2" xfId="130"/>
    <cellStyle name="Euro 2" xfId="131"/>
    <cellStyle name="Euro 2 2" xfId="132"/>
    <cellStyle name="Euro 2 2 2" xfId="133"/>
    <cellStyle name="Euro 20" xfId="134"/>
    <cellStyle name="Euro 20 2" xfId="135"/>
    <cellStyle name="Euro 21" xfId="136"/>
    <cellStyle name="Euro 22" xfId="137"/>
    <cellStyle name="Euro 22 2" xfId="138"/>
    <cellStyle name="Euro 23" xfId="139"/>
    <cellStyle name="Euro 24" xfId="140"/>
    <cellStyle name="Euro 25" xfId="141"/>
    <cellStyle name="Euro 26" xfId="142"/>
    <cellStyle name="Euro 26 2" xfId="143"/>
    <cellStyle name="Euro 27" xfId="144"/>
    <cellStyle name="Euro 28" xfId="145"/>
    <cellStyle name="Euro 3" xfId="146"/>
    <cellStyle name="Euro 3 2" xfId="147"/>
    <cellStyle name="Euro 4" xfId="148"/>
    <cellStyle name="Euro 4 2" xfId="149"/>
    <cellStyle name="Euro 4 3" xfId="150"/>
    <cellStyle name="Euro 5" xfId="151"/>
    <cellStyle name="Euro 5 2" xfId="152"/>
    <cellStyle name="Euro 6" xfId="153"/>
    <cellStyle name="Euro 6 2" xfId="154"/>
    <cellStyle name="Euro 6 3" xfId="155"/>
    <cellStyle name="Euro 7" xfId="156"/>
    <cellStyle name="Euro 7 2" xfId="157"/>
    <cellStyle name="Euro 7 3" xfId="158"/>
    <cellStyle name="Euro 8" xfId="159"/>
    <cellStyle name="Euro 8 2" xfId="160"/>
    <cellStyle name="Euro 8 3" xfId="161"/>
    <cellStyle name="Euro 9" xfId="162"/>
    <cellStyle name="Euro 9 2" xfId="163"/>
    <cellStyle name="Euro_OF-2843a RX,Out-off-line Bedruckung,Fedak" xfId="164"/>
    <cellStyle name="Gut 2" xfId="165"/>
    <cellStyle name="Gut 3" xfId="166"/>
    <cellStyle name="Gut 4" xfId="167"/>
    <cellStyle name="Gut 5" xfId="168"/>
    <cellStyle name="Hyperlink" xfId="169" builtinId="8"/>
    <cellStyle name="Hyperlink 2" xfId="170"/>
    <cellStyle name="Hyperlink 3" xfId="171"/>
    <cellStyle name="Komma 10" xfId="172"/>
    <cellStyle name="Komma 10 2" xfId="173"/>
    <cellStyle name="Komma 11" xfId="174"/>
    <cellStyle name="Komma 11 2" xfId="175"/>
    <cellStyle name="Komma 12" xfId="176"/>
    <cellStyle name="Komma 13" xfId="177"/>
    <cellStyle name="Komma 13 2" xfId="178"/>
    <cellStyle name="Komma 14" xfId="179"/>
    <cellStyle name="Komma 2" xfId="180"/>
    <cellStyle name="Komma 2 2" xfId="181"/>
    <cellStyle name="Komma 2 3" xfId="182"/>
    <cellStyle name="Komma 2 4" xfId="183"/>
    <cellStyle name="Komma 2 5" xfId="184"/>
    <cellStyle name="Komma 2 5 2" xfId="185"/>
    <cellStyle name="Komma 2_Aufträge, laufend, RI für Command Line #2, PU1508757" xfId="186"/>
    <cellStyle name="Komma 3" xfId="187"/>
    <cellStyle name="Komma 4" xfId="188"/>
    <cellStyle name="Komma 4 2" xfId="189"/>
    <cellStyle name="Komma 5" xfId="190"/>
    <cellStyle name="Komma 5 2" xfId="191"/>
    <cellStyle name="Komma 5 3" xfId="192"/>
    <cellStyle name="Komma 5 3 2" xfId="193"/>
    <cellStyle name="Komma 5 4" xfId="194"/>
    <cellStyle name="Komma 5 5" xfId="195"/>
    <cellStyle name="Komma 5_Aufträge, laufend, Brevac, PU1308482" xfId="196"/>
    <cellStyle name="Komma 6" xfId="197"/>
    <cellStyle name="Komma 7" xfId="198"/>
    <cellStyle name="Komma 7 2" xfId="199"/>
    <cellStyle name="Komma 8" xfId="200"/>
    <cellStyle name="Komma 8 2" xfId="201"/>
    <cellStyle name="Komma 9" xfId="202"/>
    <cellStyle name="Komma 9 2" xfId="203"/>
    <cellStyle name="Neutral 2" xfId="204"/>
    <cellStyle name="Neutral 3" xfId="205"/>
    <cellStyle name="Neutral 4" xfId="206"/>
    <cellStyle name="Neutral 5" xfId="207"/>
    <cellStyle name="Normal" xfId="0" builtinId="0"/>
    <cellStyle name="Notiz 10" xfId="208"/>
    <cellStyle name="Notiz 11" xfId="209"/>
    <cellStyle name="Notiz 11 2" xfId="210"/>
    <cellStyle name="Notiz 12" xfId="211"/>
    <cellStyle name="Notiz 12 2" xfId="212"/>
    <cellStyle name="Notiz 13" xfId="213"/>
    <cellStyle name="Notiz 13 2" xfId="214"/>
    <cellStyle name="Notiz 14" xfId="215"/>
    <cellStyle name="Notiz 14 2" xfId="216"/>
    <cellStyle name="Notiz 15" xfId="217"/>
    <cellStyle name="Notiz 16" xfId="218"/>
    <cellStyle name="Notiz 2" xfId="219"/>
    <cellStyle name="Notiz 2 2" xfId="220"/>
    <cellStyle name="Notiz 3" xfId="221"/>
    <cellStyle name="Notiz 4" xfId="222"/>
    <cellStyle name="Notiz 4 2" xfId="223"/>
    <cellStyle name="Notiz 4 3" xfId="224"/>
    <cellStyle name="Notiz 5" xfId="225"/>
    <cellStyle name="Notiz 6" xfId="226"/>
    <cellStyle name="Notiz 7" xfId="227"/>
    <cellStyle name="Notiz 7 2" xfId="228"/>
    <cellStyle name="Notiz 8" xfId="229"/>
    <cellStyle name="Notiz 9" xfId="230"/>
    <cellStyle name="Notiz 9 2" xfId="231"/>
    <cellStyle name="Prozent 10" xfId="232"/>
    <cellStyle name="Prozent 11" xfId="233"/>
    <cellStyle name="Prozent 12" xfId="234"/>
    <cellStyle name="Prozent 13" xfId="235"/>
    <cellStyle name="Prozent 13 2" xfId="236"/>
    <cellStyle name="Prozent 14" xfId="237"/>
    <cellStyle name="Prozent 15" xfId="238"/>
    <cellStyle name="Prozent 15 2" xfId="239"/>
    <cellStyle name="Prozent 16" xfId="240"/>
    <cellStyle name="Prozent 16 2" xfId="241"/>
    <cellStyle name="Prozent 17" xfId="242"/>
    <cellStyle name="Prozent 17 2" xfId="243"/>
    <cellStyle name="Prozent 18" xfId="244"/>
    <cellStyle name="Prozent 18 2" xfId="245"/>
    <cellStyle name="Prozent 19" xfId="246"/>
    <cellStyle name="Prozent 19 2" xfId="247"/>
    <cellStyle name="Prozent 2" xfId="248"/>
    <cellStyle name="Prozent 2 2" xfId="249"/>
    <cellStyle name="Prozent 2 2 2" xfId="250"/>
    <cellStyle name="Prozent 2 3" xfId="251"/>
    <cellStyle name="Prozent 20" xfId="252"/>
    <cellStyle name="Prozent 21" xfId="253"/>
    <cellStyle name="Prozent 21 2" xfId="254"/>
    <cellStyle name="Prozent 22" xfId="255"/>
    <cellStyle name="Prozent 23" xfId="256"/>
    <cellStyle name="Prozent 24" xfId="257"/>
    <cellStyle name="Prozent 24 2" xfId="258"/>
    <cellStyle name="Prozent 25" xfId="259"/>
    <cellStyle name="Prozent 26" xfId="260"/>
    <cellStyle name="Prozent 27" xfId="261"/>
    <cellStyle name="Prozent 3" xfId="262"/>
    <cellStyle name="Prozent 3 2" xfId="263"/>
    <cellStyle name="Prozent 4" xfId="264"/>
    <cellStyle name="Prozent 4 2" xfId="265"/>
    <cellStyle name="Prozent 5" xfId="266"/>
    <cellStyle name="Prozent 5 2" xfId="267"/>
    <cellStyle name="Prozent 6" xfId="268"/>
    <cellStyle name="Prozent 6 2" xfId="269"/>
    <cellStyle name="Prozent 6 3" xfId="270"/>
    <cellStyle name="Prozent 7" xfId="271"/>
    <cellStyle name="Prozent 8" xfId="272"/>
    <cellStyle name="Prozent 8 2" xfId="273"/>
    <cellStyle name="Prozent 8 3" xfId="274"/>
    <cellStyle name="Prozent 9" xfId="275"/>
    <cellStyle name="Prozent 9 2" xfId="276"/>
    <cellStyle name="Prozent 9 3" xfId="277"/>
    <cellStyle name="Schlecht 2" xfId="278"/>
    <cellStyle name="Schlecht 3" xfId="279"/>
    <cellStyle name="Schlecht 4" xfId="280"/>
    <cellStyle name="Schlecht 5" xfId="281"/>
    <cellStyle name="Standard 10" xfId="282"/>
    <cellStyle name="Standard 2" xfId="283"/>
    <cellStyle name="Standard 2 2" xfId="284"/>
    <cellStyle name="Standard 2 2 2" xfId="285"/>
    <cellStyle name="Standard 2 2 2 2" xfId="286"/>
    <cellStyle name="Standard 2 2 2 2 2" xfId="287"/>
    <cellStyle name="Standard 2 2 2 3" xfId="288"/>
    <cellStyle name="Standard 2 2 2 4" xfId="289"/>
    <cellStyle name="Standard 2 3" xfId="290"/>
    <cellStyle name="Standard 2 4" xfId="291"/>
    <cellStyle name="Standard 2 5" xfId="292"/>
    <cellStyle name="Standard 2 5 2" xfId="293"/>
    <cellStyle name="Standard 2 5 2 2" xfId="294"/>
    <cellStyle name="Standard 2 5 3" xfId="295"/>
    <cellStyle name="Standard 2 5 3 2" xfId="296"/>
    <cellStyle name="Standard 2 5 4" xfId="297"/>
    <cellStyle name="Standard 2 5 5" xfId="298"/>
    <cellStyle name="Standard 2 5_Aufträge, laufend, RI für Command Line #2, PU1508757" xfId="299"/>
    <cellStyle name="Standard 2 6" xfId="300"/>
    <cellStyle name="Standard 2_8482,brevac" xfId="301"/>
    <cellStyle name="Standard 3" xfId="302"/>
    <cellStyle name="Standard 3 2" xfId="303"/>
    <cellStyle name="Standard 4" xfId="304"/>
    <cellStyle name="Standard 4 2" xfId="305"/>
    <cellStyle name="Standard 5" xfId="306"/>
    <cellStyle name="Standard 5 2" xfId="307"/>
    <cellStyle name="Standard 6" xfId="308"/>
    <cellStyle name="Standard 7" xfId="309"/>
    <cellStyle name="Standard 8" xfId="310"/>
    <cellStyle name="Standard 9" xfId="311"/>
    <cellStyle name="Standard_SFA-1800" xfId="312"/>
    <cellStyle name="Überschrift 1 2" xfId="313"/>
    <cellStyle name="Überschrift 1 3" xfId="314"/>
    <cellStyle name="Überschrift 1 4" xfId="315"/>
    <cellStyle name="Überschrift 1 5" xfId="316"/>
    <cellStyle name="Überschrift 2 2" xfId="317"/>
    <cellStyle name="Überschrift 2 3" xfId="318"/>
    <cellStyle name="Überschrift 2 4" xfId="319"/>
    <cellStyle name="Überschrift 2 5" xfId="320"/>
    <cellStyle name="Überschrift 3 2" xfId="321"/>
    <cellStyle name="Überschrift 3 3" xfId="322"/>
    <cellStyle name="Überschrift 3 4" xfId="323"/>
    <cellStyle name="Überschrift 3 5" xfId="324"/>
    <cellStyle name="Überschrift 4 2" xfId="325"/>
    <cellStyle name="Überschrift 4 3" xfId="326"/>
    <cellStyle name="Überschrift 4 4" xfId="327"/>
    <cellStyle name="Überschrift 4 5" xfId="328"/>
    <cellStyle name="Überschrift 5" xfId="329"/>
    <cellStyle name="Überschrift 6" xfId="330"/>
    <cellStyle name="Überschrift 7" xfId="331"/>
    <cellStyle name="Überschrift 8" xfId="332"/>
    <cellStyle name="Verknüpfte Zelle 2" xfId="333"/>
    <cellStyle name="Verknüpfte Zelle 3" xfId="334"/>
    <cellStyle name="Verknüpfte Zelle 4" xfId="335"/>
    <cellStyle name="Verknüpfte Zelle 5" xfId="336"/>
    <cellStyle name="Währung 10" xfId="337"/>
    <cellStyle name="Währung 10 2" xfId="338"/>
    <cellStyle name="Währung 11" xfId="339"/>
    <cellStyle name="Währung 11 2" xfId="340"/>
    <cellStyle name="Währung 11 3" xfId="341"/>
    <cellStyle name="Währung 11 4" xfId="342"/>
    <cellStyle name="Währung 11_8482,brevac" xfId="343"/>
    <cellStyle name="Währung 12" xfId="344"/>
    <cellStyle name="Währung 12 2" xfId="345"/>
    <cellStyle name="Währung 13" xfId="346"/>
    <cellStyle name="Währung 13 2" xfId="347"/>
    <cellStyle name="Währung 13 3" xfId="348"/>
    <cellStyle name="Währung 13_8482,brevac" xfId="349"/>
    <cellStyle name="Währung 14" xfId="350"/>
    <cellStyle name="Währung 14 2" xfId="351"/>
    <cellStyle name="Währung 15" xfId="352"/>
    <cellStyle name="Währung 16" xfId="353"/>
    <cellStyle name="Währung 17" xfId="354"/>
    <cellStyle name="Währung 17 2" xfId="355"/>
    <cellStyle name="Währung 18" xfId="356"/>
    <cellStyle name="Währung 18 2" xfId="357"/>
    <cellStyle name="Währung 19" xfId="358"/>
    <cellStyle name="Währung 19 2" xfId="359"/>
    <cellStyle name="Währung 19_Aufträge, laufend, RI für Command Line #2, PU1508757" xfId="360"/>
    <cellStyle name="Währung 2" xfId="361"/>
    <cellStyle name="Währung 2 2" xfId="362"/>
    <cellStyle name="Währung 2 2 2" xfId="363"/>
    <cellStyle name="Währung 2 2 3" xfId="364"/>
    <cellStyle name="Währung 2 2 4" xfId="365"/>
    <cellStyle name="Währung 2 2 5" xfId="366"/>
    <cellStyle name="Währung 2 2_PU8491, Vinora" xfId="367"/>
    <cellStyle name="Währung 2 3" xfId="368"/>
    <cellStyle name="Währung 2 4" xfId="369"/>
    <cellStyle name="Währung 2 5" xfId="370"/>
    <cellStyle name="Währung 2_Aufträge, laufend, Brevac, PU1308482" xfId="371"/>
    <cellStyle name="Währung 20" xfId="372"/>
    <cellStyle name="Währung 20 2" xfId="373"/>
    <cellStyle name="Währung 21" xfId="374"/>
    <cellStyle name="Währung 22" xfId="375"/>
    <cellStyle name="Währung 23" xfId="376"/>
    <cellStyle name="Währung 23 2" xfId="377"/>
    <cellStyle name="Währung 24" xfId="378"/>
    <cellStyle name="Währung 25" xfId="379"/>
    <cellStyle name="Währung 25 2" xfId="380"/>
    <cellStyle name="Währung 26" xfId="381"/>
    <cellStyle name="Währung 26 2" xfId="382"/>
    <cellStyle name="Währung 27" xfId="383"/>
    <cellStyle name="Währung 27 2" xfId="384"/>
    <cellStyle name="Währung 28" xfId="385"/>
    <cellStyle name="Währung 28 2" xfId="386"/>
    <cellStyle name="Währung 29" xfId="387"/>
    <cellStyle name="Währung 29 2" xfId="388"/>
    <cellStyle name="Währung 3" xfId="389"/>
    <cellStyle name="Währung 3 2" xfId="390"/>
    <cellStyle name="Währung 30" xfId="391"/>
    <cellStyle name="Währung 30 2" xfId="392"/>
    <cellStyle name="Währung 31" xfId="393"/>
    <cellStyle name="Währung 31 2" xfId="394"/>
    <cellStyle name="Währung 32" xfId="395"/>
    <cellStyle name="Währung 33" xfId="396"/>
    <cellStyle name="Währung 34" xfId="397"/>
    <cellStyle name="Währung 35" xfId="398"/>
    <cellStyle name="Währung 36" xfId="399"/>
    <cellStyle name="Währung 37" xfId="400"/>
    <cellStyle name="Währung 37 2" xfId="401"/>
    <cellStyle name="Währung 38" xfId="402"/>
    <cellStyle name="Währung 39" xfId="403"/>
    <cellStyle name="Währung 4" xfId="404"/>
    <cellStyle name="Währung 4 2" xfId="405"/>
    <cellStyle name="Währung 4 3" xfId="406"/>
    <cellStyle name="Währung 4 4" xfId="407"/>
    <cellStyle name="Währung 4 5" xfId="408"/>
    <cellStyle name="Währung 4 6" xfId="409"/>
    <cellStyle name="Währung 4_PU8491, Vinora" xfId="410"/>
    <cellStyle name="Währung 40" xfId="411"/>
    <cellStyle name="Währung 40 2" xfId="412"/>
    <cellStyle name="Währung 40 3" xfId="413"/>
    <cellStyle name="Währung 40 4" xfId="414"/>
    <cellStyle name="Währung 41" xfId="415"/>
    <cellStyle name="Währung 41 2" xfId="416"/>
    <cellStyle name="Währung 42" xfId="417"/>
    <cellStyle name="Währung 42 2" xfId="418"/>
    <cellStyle name="Währung 43" xfId="419"/>
    <cellStyle name="Währung 43 2" xfId="420"/>
    <cellStyle name="Währung 44" xfId="421"/>
    <cellStyle name="Währung 44 2" xfId="422"/>
    <cellStyle name="Währung 45" xfId="423"/>
    <cellStyle name="Währung 45 2" xfId="424"/>
    <cellStyle name="Währung 46" xfId="425"/>
    <cellStyle name="Währung 46 2" xfId="426"/>
    <cellStyle name="Währung 47" xfId="427"/>
    <cellStyle name="Währung 47 2" xfId="428"/>
    <cellStyle name="Währung 48" xfId="429"/>
    <cellStyle name="Währung 48 2" xfId="430"/>
    <cellStyle name="Währung 49" xfId="431"/>
    <cellStyle name="Währung 49 2" xfId="432"/>
    <cellStyle name="Währung 5" xfId="433"/>
    <cellStyle name="Währung 5 2" xfId="434"/>
    <cellStyle name="Währung 5 3" xfId="435"/>
    <cellStyle name="Währung 5 4" xfId="436"/>
    <cellStyle name="Währung 5 5" xfId="437"/>
    <cellStyle name="Währung 5 6" xfId="438"/>
    <cellStyle name="Währung 50" xfId="439"/>
    <cellStyle name="Währung 51" xfId="440"/>
    <cellStyle name="Währung 52" xfId="441"/>
    <cellStyle name="Währung 53" xfId="442"/>
    <cellStyle name="Währung 54" xfId="443"/>
    <cellStyle name="Währung 55" xfId="444"/>
    <cellStyle name="Währung 56" xfId="445"/>
    <cellStyle name="Währung 57" xfId="446"/>
    <cellStyle name="Währung 58" xfId="447"/>
    <cellStyle name="Währung 59" xfId="448"/>
    <cellStyle name="Währung 6" xfId="449"/>
    <cellStyle name="Währung 6 2" xfId="450"/>
    <cellStyle name="Währung 60" xfId="451"/>
    <cellStyle name="Währung 61" xfId="452"/>
    <cellStyle name="Währung 62" xfId="453"/>
    <cellStyle name="Währung 63" xfId="454"/>
    <cellStyle name="Währung 64" xfId="455"/>
    <cellStyle name="Währung 65" xfId="456"/>
    <cellStyle name="Währung 66" xfId="457"/>
    <cellStyle name="Währung 67" xfId="458"/>
    <cellStyle name="Währung 68" xfId="459"/>
    <cellStyle name="Währung 69" xfId="460"/>
    <cellStyle name="Währung 7" xfId="461"/>
    <cellStyle name="Währung 7 2" xfId="462"/>
    <cellStyle name="Währung 70" xfId="463"/>
    <cellStyle name="Währung 71" xfId="464"/>
    <cellStyle name="Währung 72" xfId="465"/>
    <cellStyle name="Währung 73" xfId="466"/>
    <cellStyle name="Währung 74" xfId="467"/>
    <cellStyle name="Währung 75" xfId="468"/>
    <cellStyle name="Währung 76" xfId="469"/>
    <cellStyle name="Währung 77" xfId="470"/>
    <cellStyle name="Währung 77 2" xfId="471"/>
    <cellStyle name="Währung 78" xfId="472"/>
    <cellStyle name="Währung 78 2" xfId="473"/>
    <cellStyle name="Währung 79" xfId="474"/>
    <cellStyle name="Währung 79 2" xfId="475"/>
    <cellStyle name="Währung 8" xfId="476"/>
    <cellStyle name="Währung 80" xfId="477"/>
    <cellStyle name="Währung 81" xfId="478"/>
    <cellStyle name="Währung 82" xfId="479"/>
    <cellStyle name="Währung 83" xfId="480"/>
    <cellStyle name="Währung 84" xfId="481"/>
    <cellStyle name="Währung 85" xfId="482"/>
    <cellStyle name="Währung 86" xfId="483"/>
    <cellStyle name="Währung 87" xfId="484"/>
    <cellStyle name="Währung 88" xfId="485"/>
    <cellStyle name="Währung 89" xfId="486"/>
    <cellStyle name="Währung 9" xfId="487"/>
    <cellStyle name="Währung 9 2" xfId="488"/>
    <cellStyle name="Währung 90" xfId="489"/>
    <cellStyle name="Warnender Text 2" xfId="490"/>
    <cellStyle name="Warnender Text 3" xfId="491"/>
    <cellStyle name="Warnender Text 4" xfId="492"/>
    <cellStyle name="Warnender Text 5" xfId="493"/>
    <cellStyle name="Zelle überprüfen 2" xfId="494"/>
    <cellStyle name="Zelle überprüfen 3" xfId="495"/>
    <cellStyle name="Zelle überprüfen 4" xfId="496"/>
    <cellStyle name="Zelle überprüfen 5" xfId="49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1270</xdr:row>
      <xdr:rowOff>0</xdr:rowOff>
    </xdr:from>
    <xdr:to>
      <xdr:col>4</xdr:col>
      <xdr:colOff>304800</xdr:colOff>
      <xdr:row>1270</xdr:row>
      <xdr:rowOff>47625</xdr:rowOff>
    </xdr:to>
    <xdr:sp macro="" textlink="">
      <xdr:nvSpPr>
        <xdr:cNvPr id="1969289" name="AutoShape 208">
          <a:extLst>
            <a:ext uri="{FF2B5EF4-FFF2-40B4-BE49-F238E27FC236}">
              <a16:creationId xmlns:a16="http://schemas.microsoft.com/office/drawing/2014/main" id="{28F3F394-9E28-4CEF-8087-ECC65E2FB32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242468400"/>
          <a:ext cx="3048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290" name="AutoShape 208">
          <a:extLst>
            <a:ext uri="{FF2B5EF4-FFF2-40B4-BE49-F238E27FC236}">
              <a16:creationId xmlns:a16="http://schemas.microsoft.com/office/drawing/2014/main" id="{66E0F66B-46C0-49DA-9C8C-07EF957E00D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291" name="AutoShape 208">
          <a:extLst>
            <a:ext uri="{FF2B5EF4-FFF2-40B4-BE49-F238E27FC236}">
              <a16:creationId xmlns:a16="http://schemas.microsoft.com/office/drawing/2014/main" id="{ABD0D241-EAEC-4D1A-8B1B-05943BC4C708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292" name="AutoShape 208">
          <a:extLst>
            <a:ext uri="{FF2B5EF4-FFF2-40B4-BE49-F238E27FC236}">
              <a16:creationId xmlns:a16="http://schemas.microsoft.com/office/drawing/2014/main" id="{53CDDAA5-77D6-470B-942C-7396BA453B6D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293" name="AutoShape 208">
          <a:extLst>
            <a:ext uri="{FF2B5EF4-FFF2-40B4-BE49-F238E27FC236}">
              <a16:creationId xmlns:a16="http://schemas.microsoft.com/office/drawing/2014/main" id="{EE9B32A7-E249-4E4F-8E00-55048A2C7D6D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294" name="AutoShape 208">
          <a:extLst>
            <a:ext uri="{FF2B5EF4-FFF2-40B4-BE49-F238E27FC236}">
              <a16:creationId xmlns:a16="http://schemas.microsoft.com/office/drawing/2014/main" id="{499A85B9-3573-41B2-99EA-73C882B8F43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295" name="AutoShape 208">
          <a:extLst>
            <a:ext uri="{FF2B5EF4-FFF2-40B4-BE49-F238E27FC236}">
              <a16:creationId xmlns:a16="http://schemas.microsoft.com/office/drawing/2014/main" id="{5BDBD61E-BA19-416F-9ACD-0E506DDCF80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296" name="AutoShape 208">
          <a:extLst>
            <a:ext uri="{FF2B5EF4-FFF2-40B4-BE49-F238E27FC236}">
              <a16:creationId xmlns:a16="http://schemas.microsoft.com/office/drawing/2014/main" id="{784F764D-6194-4BC7-B81B-2F1DCBF132F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297" name="AutoShape 208">
          <a:extLst>
            <a:ext uri="{FF2B5EF4-FFF2-40B4-BE49-F238E27FC236}">
              <a16:creationId xmlns:a16="http://schemas.microsoft.com/office/drawing/2014/main" id="{DBDEB19C-CA7B-4AA2-8E16-07DA05EBCE0A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298" name="AutoShape 208">
          <a:extLst>
            <a:ext uri="{FF2B5EF4-FFF2-40B4-BE49-F238E27FC236}">
              <a16:creationId xmlns:a16="http://schemas.microsoft.com/office/drawing/2014/main" id="{58D7EFD0-4917-4EA4-A024-3DF7F0F24700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299" name="AutoShape 208">
          <a:extLst>
            <a:ext uri="{FF2B5EF4-FFF2-40B4-BE49-F238E27FC236}">
              <a16:creationId xmlns:a16="http://schemas.microsoft.com/office/drawing/2014/main" id="{2827AE13-8B10-4150-84A5-FC62BEEEE3E2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00" name="AutoShape 208">
          <a:extLst>
            <a:ext uri="{FF2B5EF4-FFF2-40B4-BE49-F238E27FC236}">
              <a16:creationId xmlns:a16="http://schemas.microsoft.com/office/drawing/2014/main" id="{C5AEBAAA-4DEB-40A6-9340-88A3CD1C5691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301" name="AutoShape 208">
          <a:extLst>
            <a:ext uri="{FF2B5EF4-FFF2-40B4-BE49-F238E27FC236}">
              <a16:creationId xmlns:a16="http://schemas.microsoft.com/office/drawing/2014/main" id="{60B055DD-ED49-4929-81CC-99A0118548E9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02" name="AutoShape 208">
          <a:extLst>
            <a:ext uri="{FF2B5EF4-FFF2-40B4-BE49-F238E27FC236}">
              <a16:creationId xmlns:a16="http://schemas.microsoft.com/office/drawing/2014/main" id="{0269DD92-762E-438E-AA19-EE70C05ACC7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303" name="AutoShape 208">
          <a:extLst>
            <a:ext uri="{FF2B5EF4-FFF2-40B4-BE49-F238E27FC236}">
              <a16:creationId xmlns:a16="http://schemas.microsoft.com/office/drawing/2014/main" id="{04C22BAA-D911-440A-96AF-A9C6499A5033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304" name="AutoShape 208">
          <a:extLst>
            <a:ext uri="{FF2B5EF4-FFF2-40B4-BE49-F238E27FC236}">
              <a16:creationId xmlns:a16="http://schemas.microsoft.com/office/drawing/2014/main" id="{A2ABC354-30CB-43BC-AF92-B970CCC54E50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05" name="AutoShape 208">
          <a:extLst>
            <a:ext uri="{FF2B5EF4-FFF2-40B4-BE49-F238E27FC236}">
              <a16:creationId xmlns:a16="http://schemas.microsoft.com/office/drawing/2014/main" id="{81DEE868-C270-41FE-AEF0-5106E0A4834E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306" name="AutoShape 208">
          <a:extLst>
            <a:ext uri="{FF2B5EF4-FFF2-40B4-BE49-F238E27FC236}">
              <a16:creationId xmlns:a16="http://schemas.microsoft.com/office/drawing/2014/main" id="{EA02AA53-5567-4AD0-8681-B090A23ED9A3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07" name="AutoShape 208">
          <a:extLst>
            <a:ext uri="{FF2B5EF4-FFF2-40B4-BE49-F238E27FC236}">
              <a16:creationId xmlns:a16="http://schemas.microsoft.com/office/drawing/2014/main" id="{E5980617-47E7-460A-B221-5B9C71F8DDEA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308" name="AutoShape 208">
          <a:extLst>
            <a:ext uri="{FF2B5EF4-FFF2-40B4-BE49-F238E27FC236}">
              <a16:creationId xmlns:a16="http://schemas.microsoft.com/office/drawing/2014/main" id="{D14FEB6C-5A57-466B-AF6C-C2A88A2E3C7E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09" name="AutoShape 208">
          <a:extLst>
            <a:ext uri="{FF2B5EF4-FFF2-40B4-BE49-F238E27FC236}">
              <a16:creationId xmlns:a16="http://schemas.microsoft.com/office/drawing/2014/main" id="{E0B8E91D-6796-4FBC-9898-4A361C0C247E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10" name="AutoShape 208">
          <a:extLst>
            <a:ext uri="{FF2B5EF4-FFF2-40B4-BE49-F238E27FC236}">
              <a16:creationId xmlns:a16="http://schemas.microsoft.com/office/drawing/2014/main" id="{0A69EA8D-786A-4919-9FC0-971BF925689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11" name="AutoShape 208">
          <a:extLst>
            <a:ext uri="{FF2B5EF4-FFF2-40B4-BE49-F238E27FC236}">
              <a16:creationId xmlns:a16="http://schemas.microsoft.com/office/drawing/2014/main" id="{7ADBE2F9-3453-4A66-8381-F6BEBF3ECDCA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12" name="AutoShape 208">
          <a:extLst>
            <a:ext uri="{FF2B5EF4-FFF2-40B4-BE49-F238E27FC236}">
              <a16:creationId xmlns:a16="http://schemas.microsoft.com/office/drawing/2014/main" id="{238C9588-F3B7-405E-9DD7-39A600CCA20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13" name="AutoShape 208">
          <a:extLst>
            <a:ext uri="{FF2B5EF4-FFF2-40B4-BE49-F238E27FC236}">
              <a16:creationId xmlns:a16="http://schemas.microsoft.com/office/drawing/2014/main" id="{7414C408-31D6-467B-BAAA-AC1B34189D8D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14" name="AutoShape 208">
          <a:extLst>
            <a:ext uri="{FF2B5EF4-FFF2-40B4-BE49-F238E27FC236}">
              <a16:creationId xmlns:a16="http://schemas.microsoft.com/office/drawing/2014/main" id="{457F6A0C-5115-4494-BB29-32DCF04BBEA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15" name="AutoShape 208">
          <a:extLst>
            <a:ext uri="{FF2B5EF4-FFF2-40B4-BE49-F238E27FC236}">
              <a16:creationId xmlns:a16="http://schemas.microsoft.com/office/drawing/2014/main" id="{2719C593-894F-47BF-A9B0-D211EFB2343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16" name="AutoShape 208">
          <a:extLst>
            <a:ext uri="{FF2B5EF4-FFF2-40B4-BE49-F238E27FC236}">
              <a16:creationId xmlns:a16="http://schemas.microsoft.com/office/drawing/2014/main" id="{50907249-9C26-453C-92E3-6AE803F72B78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17" name="AutoShape 208">
          <a:extLst>
            <a:ext uri="{FF2B5EF4-FFF2-40B4-BE49-F238E27FC236}">
              <a16:creationId xmlns:a16="http://schemas.microsoft.com/office/drawing/2014/main" id="{65BA2626-F9B3-428F-94AE-F3515665AA8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18" name="AutoShape 208">
          <a:extLst>
            <a:ext uri="{FF2B5EF4-FFF2-40B4-BE49-F238E27FC236}">
              <a16:creationId xmlns:a16="http://schemas.microsoft.com/office/drawing/2014/main" id="{0204F93A-CBC6-4D5E-9C37-5CDAF764AD7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19" name="AutoShape 208">
          <a:extLst>
            <a:ext uri="{FF2B5EF4-FFF2-40B4-BE49-F238E27FC236}">
              <a16:creationId xmlns:a16="http://schemas.microsoft.com/office/drawing/2014/main" id="{B880642C-17E1-4B93-B441-4050724BC7D8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20" name="AutoShape 208">
          <a:extLst>
            <a:ext uri="{FF2B5EF4-FFF2-40B4-BE49-F238E27FC236}">
              <a16:creationId xmlns:a16="http://schemas.microsoft.com/office/drawing/2014/main" id="{6AF55679-5285-45F7-B7A8-7F472294F84F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21" name="AutoShape 208">
          <a:extLst>
            <a:ext uri="{FF2B5EF4-FFF2-40B4-BE49-F238E27FC236}">
              <a16:creationId xmlns:a16="http://schemas.microsoft.com/office/drawing/2014/main" id="{2AF57383-4444-4D76-A01A-B4EB107CD0E8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22" name="AutoShape 208">
          <a:extLst>
            <a:ext uri="{FF2B5EF4-FFF2-40B4-BE49-F238E27FC236}">
              <a16:creationId xmlns:a16="http://schemas.microsoft.com/office/drawing/2014/main" id="{5F5382A3-4C98-474E-8F45-C8745D37D5B7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23" name="AutoShape 208">
          <a:extLst>
            <a:ext uri="{FF2B5EF4-FFF2-40B4-BE49-F238E27FC236}">
              <a16:creationId xmlns:a16="http://schemas.microsoft.com/office/drawing/2014/main" id="{122EF34D-F3A5-4E52-9451-4C7F3D14A1B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24" name="AutoShape 208">
          <a:extLst>
            <a:ext uri="{FF2B5EF4-FFF2-40B4-BE49-F238E27FC236}">
              <a16:creationId xmlns:a16="http://schemas.microsoft.com/office/drawing/2014/main" id="{BDF62164-FD9E-4C93-95CD-96ECC0D0C59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25" name="AutoShape 208">
          <a:extLst>
            <a:ext uri="{FF2B5EF4-FFF2-40B4-BE49-F238E27FC236}">
              <a16:creationId xmlns:a16="http://schemas.microsoft.com/office/drawing/2014/main" id="{281F0992-7661-4C45-B806-D59CD094D038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26" name="AutoShape 208">
          <a:extLst>
            <a:ext uri="{FF2B5EF4-FFF2-40B4-BE49-F238E27FC236}">
              <a16:creationId xmlns:a16="http://schemas.microsoft.com/office/drawing/2014/main" id="{C985D5D4-04A2-4CF7-B5BC-F63EFC67E99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27" name="AutoShape 208">
          <a:extLst>
            <a:ext uri="{FF2B5EF4-FFF2-40B4-BE49-F238E27FC236}">
              <a16:creationId xmlns:a16="http://schemas.microsoft.com/office/drawing/2014/main" id="{0E819C64-57FD-4E3D-A17D-2C64AFB3CB9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28" name="AutoShape 208">
          <a:extLst>
            <a:ext uri="{FF2B5EF4-FFF2-40B4-BE49-F238E27FC236}">
              <a16:creationId xmlns:a16="http://schemas.microsoft.com/office/drawing/2014/main" id="{5984D3A6-37EB-4203-B18A-CF81CB26299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29" name="AutoShape 208">
          <a:extLst>
            <a:ext uri="{FF2B5EF4-FFF2-40B4-BE49-F238E27FC236}">
              <a16:creationId xmlns:a16="http://schemas.microsoft.com/office/drawing/2014/main" id="{3DC8990E-41B7-4E69-96DA-866887241514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30" name="AutoShape 208">
          <a:extLst>
            <a:ext uri="{FF2B5EF4-FFF2-40B4-BE49-F238E27FC236}">
              <a16:creationId xmlns:a16="http://schemas.microsoft.com/office/drawing/2014/main" id="{4DFA4D88-AFD3-4119-B54A-1A9B65F193F1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31" name="AutoShape 208">
          <a:extLst>
            <a:ext uri="{FF2B5EF4-FFF2-40B4-BE49-F238E27FC236}">
              <a16:creationId xmlns:a16="http://schemas.microsoft.com/office/drawing/2014/main" id="{45CDC368-47F1-43AF-8AD5-9032544C24A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32" name="AutoShape 208">
          <a:extLst>
            <a:ext uri="{FF2B5EF4-FFF2-40B4-BE49-F238E27FC236}">
              <a16:creationId xmlns:a16="http://schemas.microsoft.com/office/drawing/2014/main" id="{94828E86-0BFE-4CC9-B982-AB2422B26738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33" name="AutoShape 208">
          <a:extLst>
            <a:ext uri="{FF2B5EF4-FFF2-40B4-BE49-F238E27FC236}">
              <a16:creationId xmlns:a16="http://schemas.microsoft.com/office/drawing/2014/main" id="{EDC0F8A2-5063-4820-B888-C0D7EF75EC9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34" name="AutoShape 208">
          <a:extLst>
            <a:ext uri="{FF2B5EF4-FFF2-40B4-BE49-F238E27FC236}">
              <a16:creationId xmlns:a16="http://schemas.microsoft.com/office/drawing/2014/main" id="{94445871-0BAC-4E75-8325-5E03C47C46BA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35" name="AutoShape 208">
          <a:extLst>
            <a:ext uri="{FF2B5EF4-FFF2-40B4-BE49-F238E27FC236}">
              <a16:creationId xmlns:a16="http://schemas.microsoft.com/office/drawing/2014/main" id="{1C259F95-4F9D-4E2C-BD9E-5BCB05FC9248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36" name="AutoShape 208">
          <a:extLst>
            <a:ext uri="{FF2B5EF4-FFF2-40B4-BE49-F238E27FC236}">
              <a16:creationId xmlns:a16="http://schemas.microsoft.com/office/drawing/2014/main" id="{1BFB3462-BEE0-4DCD-B3DA-FB262C85DF5D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37" name="AutoShape 208">
          <a:extLst>
            <a:ext uri="{FF2B5EF4-FFF2-40B4-BE49-F238E27FC236}">
              <a16:creationId xmlns:a16="http://schemas.microsoft.com/office/drawing/2014/main" id="{D318D6B3-5A01-4826-92C0-D4FC35C41EA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38" name="AutoShape 208">
          <a:extLst>
            <a:ext uri="{FF2B5EF4-FFF2-40B4-BE49-F238E27FC236}">
              <a16:creationId xmlns:a16="http://schemas.microsoft.com/office/drawing/2014/main" id="{75DB3C33-1DD2-4208-9B8F-CC2E4C08518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39" name="AutoShape 208">
          <a:extLst>
            <a:ext uri="{FF2B5EF4-FFF2-40B4-BE49-F238E27FC236}">
              <a16:creationId xmlns:a16="http://schemas.microsoft.com/office/drawing/2014/main" id="{410C6CDF-C3CA-402F-BAAD-5F12BD9C376F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40" name="AutoShape 208">
          <a:extLst>
            <a:ext uri="{FF2B5EF4-FFF2-40B4-BE49-F238E27FC236}">
              <a16:creationId xmlns:a16="http://schemas.microsoft.com/office/drawing/2014/main" id="{0FE1EF5B-DFA4-455B-ADA8-F3440B9A0CC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41" name="AutoShape 208">
          <a:extLst>
            <a:ext uri="{FF2B5EF4-FFF2-40B4-BE49-F238E27FC236}">
              <a16:creationId xmlns:a16="http://schemas.microsoft.com/office/drawing/2014/main" id="{84D4D0FB-CB55-438F-A8DB-02603C1A4C22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42" name="AutoShape 208">
          <a:extLst>
            <a:ext uri="{FF2B5EF4-FFF2-40B4-BE49-F238E27FC236}">
              <a16:creationId xmlns:a16="http://schemas.microsoft.com/office/drawing/2014/main" id="{9060428D-E077-48ED-B0A3-993CC2A11ED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43" name="AutoShape 208">
          <a:extLst>
            <a:ext uri="{FF2B5EF4-FFF2-40B4-BE49-F238E27FC236}">
              <a16:creationId xmlns:a16="http://schemas.microsoft.com/office/drawing/2014/main" id="{E6AABA66-3163-41CF-89A6-92594CABC654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44" name="AutoShape 208">
          <a:extLst>
            <a:ext uri="{FF2B5EF4-FFF2-40B4-BE49-F238E27FC236}">
              <a16:creationId xmlns:a16="http://schemas.microsoft.com/office/drawing/2014/main" id="{5A5F27AE-D464-469C-8336-E9BDF887F3B5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45" name="AutoShape 208">
          <a:extLst>
            <a:ext uri="{FF2B5EF4-FFF2-40B4-BE49-F238E27FC236}">
              <a16:creationId xmlns:a16="http://schemas.microsoft.com/office/drawing/2014/main" id="{332C27AA-2FE0-4DD9-BFE2-AF508D0B806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46" name="AutoShape 208">
          <a:extLst>
            <a:ext uri="{FF2B5EF4-FFF2-40B4-BE49-F238E27FC236}">
              <a16:creationId xmlns:a16="http://schemas.microsoft.com/office/drawing/2014/main" id="{7362EFE8-BF0D-4D12-8EB4-CAAF2CE53AA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47" name="AutoShape 208">
          <a:extLst>
            <a:ext uri="{FF2B5EF4-FFF2-40B4-BE49-F238E27FC236}">
              <a16:creationId xmlns:a16="http://schemas.microsoft.com/office/drawing/2014/main" id="{E45317D2-887C-4489-8BC4-B1143CC36535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48" name="AutoShape 208">
          <a:extLst>
            <a:ext uri="{FF2B5EF4-FFF2-40B4-BE49-F238E27FC236}">
              <a16:creationId xmlns:a16="http://schemas.microsoft.com/office/drawing/2014/main" id="{04D4BCD7-E0AA-4DEB-A93C-1733B10F8C8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49" name="AutoShape 208">
          <a:extLst>
            <a:ext uri="{FF2B5EF4-FFF2-40B4-BE49-F238E27FC236}">
              <a16:creationId xmlns:a16="http://schemas.microsoft.com/office/drawing/2014/main" id="{D08EA8F6-D38F-443F-803C-98C82C39DED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50" name="AutoShape 208">
          <a:extLst>
            <a:ext uri="{FF2B5EF4-FFF2-40B4-BE49-F238E27FC236}">
              <a16:creationId xmlns:a16="http://schemas.microsoft.com/office/drawing/2014/main" id="{25434C9F-33C3-4E60-B780-4ADB0BB1F4E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51" name="AutoShape 208">
          <a:extLst>
            <a:ext uri="{FF2B5EF4-FFF2-40B4-BE49-F238E27FC236}">
              <a16:creationId xmlns:a16="http://schemas.microsoft.com/office/drawing/2014/main" id="{F69CAF1F-895F-4441-BA7A-2A3FEA1EC7AF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52" name="AutoShape 208">
          <a:extLst>
            <a:ext uri="{FF2B5EF4-FFF2-40B4-BE49-F238E27FC236}">
              <a16:creationId xmlns:a16="http://schemas.microsoft.com/office/drawing/2014/main" id="{7CCA9148-9B05-4F7F-98F0-B5BA4F55EC14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53" name="AutoShape 208">
          <a:extLst>
            <a:ext uri="{FF2B5EF4-FFF2-40B4-BE49-F238E27FC236}">
              <a16:creationId xmlns:a16="http://schemas.microsoft.com/office/drawing/2014/main" id="{25F2D109-CE2B-471B-AC52-99DD39B8AA5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54" name="AutoShape 208">
          <a:extLst>
            <a:ext uri="{FF2B5EF4-FFF2-40B4-BE49-F238E27FC236}">
              <a16:creationId xmlns:a16="http://schemas.microsoft.com/office/drawing/2014/main" id="{6C7C1E32-6834-4222-80C8-54BCA14174B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355" name="AutoShape 208">
          <a:extLst>
            <a:ext uri="{FF2B5EF4-FFF2-40B4-BE49-F238E27FC236}">
              <a16:creationId xmlns:a16="http://schemas.microsoft.com/office/drawing/2014/main" id="{BFCCC36E-B7A2-4DE1-BC0C-191A6737AB56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56" name="AutoShape 208">
          <a:extLst>
            <a:ext uri="{FF2B5EF4-FFF2-40B4-BE49-F238E27FC236}">
              <a16:creationId xmlns:a16="http://schemas.microsoft.com/office/drawing/2014/main" id="{69CF7A41-3536-4FDE-8A8B-D14A57482DA8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57" name="AutoShape 208">
          <a:extLst>
            <a:ext uri="{FF2B5EF4-FFF2-40B4-BE49-F238E27FC236}">
              <a16:creationId xmlns:a16="http://schemas.microsoft.com/office/drawing/2014/main" id="{3BB1E628-A053-4762-81C1-E3088F695945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358" name="AutoShape 208">
          <a:extLst>
            <a:ext uri="{FF2B5EF4-FFF2-40B4-BE49-F238E27FC236}">
              <a16:creationId xmlns:a16="http://schemas.microsoft.com/office/drawing/2014/main" id="{086DD147-CBD6-451A-AA01-06409F2C0F50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59" name="AutoShape 208">
          <a:extLst>
            <a:ext uri="{FF2B5EF4-FFF2-40B4-BE49-F238E27FC236}">
              <a16:creationId xmlns:a16="http://schemas.microsoft.com/office/drawing/2014/main" id="{44235C64-4418-4A65-A74D-4D3BB455496E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60" name="AutoShape 208">
          <a:extLst>
            <a:ext uri="{FF2B5EF4-FFF2-40B4-BE49-F238E27FC236}">
              <a16:creationId xmlns:a16="http://schemas.microsoft.com/office/drawing/2014/main" id="{FCA21DBB-F27D-4430-A826-8A7023996254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361" name="AutoShape 208">
          <a:extLst>
            <a:ext uri="{FF2B5EF4-FFF2-40B4-BE49-F238E27FC236}">
              <a16:creationId xmlns:a16="http://schemas.microsoft.com/office/drawing/2014/main" id="{23018A31-F120-4994-AF9E-728E1AB1D3FE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62" name="AutoShape 208">
          <a:extLst>
            <a:ext uri="{FF2B5EF4-FFF2-40B4-BE49-F238E27FC236}">
              <a16:creationId xmlns:a16="http://schemas.microsoft.com/office/drawing/2014/main" id="{946880A9-0F53-4B5B-970A-F0E43BCEB79D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63" name="AutoShape 208">
          <a:extLst>
            <a:ext uri="{FF2B5EF4-FFF2-40B4-BE49-F238E27FC236}">
              <a16:creationId xmlns:a16="http://schemas.microsoft.com/office/drawing/2014/main" id="{D748454E-CEF6-4413-A285-5E5A7AA10B4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64" name="AutoShape 208">
          <a:extLst>
            <a:ext uri="{FF2B5EF4-FFF2-40B4-BE49-F238E27FC236}">
              <a16:creationId xmlns:a16="http://schemas.microsoft.com/office/drawing/2014/main" id="{B1B158AA-4E17-4667-BBC1-817DC0200C85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65" name="AutoShape 208">
          <a:extLst>
            <a:ext uri="{FF2B5EF4-FFF2-40B4-BE49-F238E27FC236}">
              <a16:creationId xmlns:a16="http://schemas.microsoft.com/office/drawing/2014/main" id="{F54C6C55-1718-4BF9-846F-84D4341D89F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66" name="AutoShape 208">
          <a:extLst>
            <a:ext uri="{FF2B5EF4-FFF2-40B4-BE49-F238E27FC236}">
              <a16:creationId xmlns:a16="http://schemas.microsoft.com/office/drawing/2014/main" id="{DC54CB5D-DF1D-47EB-B79C-538D4427B78A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67" name="AutoShape 208">
          <a:extLst>
            <a:ext uri="{FF2B5EF4-FFF2-40B4-BE49-F238E27FC236}">
              <a16:creationId xmlns:a16="http://schemas.microsoft.com/office/drawing/2014/main" id="{9B292301-9128-4B9C-9250-99691CBFC03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68" name="AutoShape 208">
          <a:extLst>
            <a:ext uri="{FF2B5EF4-FFF2-40B4-BE49-F238E27FC236}">
              <a16:creationId xmlns:a16="http://schemas.microsoft.com/office/drawing/2014/main" id="{0A51EC40-888A-4A81-B2B4-7994EB93BC7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369" name="AutoShape 208">
          <a:extLst>
            <a:ext uri="{FF2B5EF4-FFF2-40B4-BE49-F238E27FC236}">
              <a16:creationId xmlns:a16="http://schemas.microsoft.com/office/drawing/2014/main" id="{B35097B8-435A-4643-B67D-33FB12E910C5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70" name="AutoShape 208">
          <a:extLst>
            <a:ext uri="{FF2B5EF4-FFF2-40B4-BE49-F238E27FC236}">
              <a16:creationId xmlns:a16="http://schemas.microsoft.com/office/drawing/2014/main" id="{2B377C11-09EE-4CB6-9EB7-77CBE3FC5F4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71" name="AutoShape 208">
          <a:extLst>
            <a:ext uri="{FF2B5EF4-FFF2-40B4-BE49-F238E27FC236}">
              <a16:creationId xmlns:a16="http://schemas.microsoft.com/office/drawing/2014/main" id="{CEA68C9B-4A5D-49D5-8AB2-DD9838B1E25D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72" name="AutoShape 208">
          <a:extLst>
            <a:ext uri="{FF2B5EF4-FFF2-40B4-BE49-F238E27FC236}">
              <a16:creationId xmlns:a16="http://schemas.microsoft.com/office/drawing/2014/main" id="{14E8E88D-C3D0-4B68-9984-66F632BF60D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73" name="AutoShape 208">
          <a:extLst>
            <a:ext uri="{FF2B5EF4-FFF2-40B4-BE49-F238E27FC236}">
              <a16:creationId xmlns:a16="http://schemas.microsoft.com/office/drawing/2014/main" id="{926C11CC-958F-4D15-AE3D-5DC86F444907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74" name="AutoShape 208">
          <a:extLst>
            <a:ext uri="{FF2B5EF4-FFF2-40B4-BE49-F238E27FC236}">
              <a16:creationId xmlns:a16="http://schemas.microsoft.com/office/drawing/2014/main" id="{C2E1FCC8-7C54-487E-8F1D-79FC076C5004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75" name="AutoShape 208">
          <a:extLst>
            <a:ext uri="{FF2B5EF4-FFF2-40B4-BE49-F238E27FC236}">
              <a16:creationId xmlns:a16="http://schemas.microsoft.com/office/drawing/2014/main" id="{45AD0009-975E-42A3-9C97-C99A172EB74F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76" name="AutoShape 208">
          <a:extLst>
            <a:ext uri="{FF2B5EF4-FFF2-40B4-BE49-F238E27FC236}">
              <a16:creationId xmlns:a16="http://schemas.microsoft.com/office/drawing/2014/main" id="{473A11E9-A63C-4E4D-A9EF-AA6F3D6A6CF5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77" name="AutoShape 208">
          <a:extLst>
            <a:ext uri="{FF2B5EF4-FFF2-40B4-BE49-F238E27FC236}">
              <a16:creationId xmlns:a16="http://schemas.microsoft.com/office/drawing/2014/main" id="{B9DFDECB-65B7-48DD-BA61-41A00E61D1C1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57150</xdr:rowOff>
    </xdr:to>
    <xdr:sp macro="" textlink="">
      <xdr:nvSpPr>
        <xdr:cNvPr id="1969378" name="AutoShape 208">
          <a:extLst>
            <a:ext uri="{FF2B5EF4-FFF2-40B4-BE49-F238E27FC236}">
              <a16:creationId xmlns:a16="http://schemas.microsoft.com/office/drawing/2014/main" id="{AE54026C-B89E-4FDB-ACE2-58F2274CBE47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57150</xdr:rowOff>
    </xdr:to>
    <xdr:sp macro="" textlink="">
      <xdr:nvSpPr>
        <xdr:cNvPr id="1969379" name="AutoShape 208">
          <a:extLst>
            <a:ext uri="{FF2B5EF4-FFF2-40B4-BE49-F238E27FC236}">
              <a16:creationId xmlns:a16="http://schemas.microsoft.com/office/drawing/2014/main" id="{3B0E13EB-1D43-484C-A6C8-89B76D5600A6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57150</xdr:rowOff>
    </xdr:to>
    <xdr:sp macro="" textlink="">
      <xdr:nvSpPr>
        <xdr:cNvPr id="1969380" name="AutoShape 208">
          <a:extLst>
            <a:ext uri="{FF2B5EF4-FFF2-40B4-BE49-F238E27FC236}">
              <a16:creationId xmlns:a16="http://schemas.microsoft.com/office/drawing/2014/main" id="{3971E706-F1D1-4C28-90EB-B3EA4B7B66E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57150</xdr:rowOff>
    </xdr:to>
    <xdr:sp macro="" textlink="">
      <xdr:nvSpPr>
        <xdr:cNvPr id="1969381" name="AutoShape 208">
          <a:extLst>
            <a:ext uri="{FF2B5EF4-FFF2-40B4-BE49-F238E27FC236}">
              <a16:creationId xmlns:a16="http://schemas.microsoft.com/office/drawing/2014/main" id="{CF02E762-054B-4D9A-8443-D38564827F55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57150</xdr:rowOff>
    </xdr:to>
    <xdr:sp macro="" textlink="">
      <xdr:nvSpPr>
        <xdr:cNvPr id="1969382" name="AutoShape 208">
          <a:extLst>
            <a:ext uri="{FF2B5EF4-FFF2-40B4-BE49-F238E27FC236}">
              <a16:creationId xmlns:a16="http://schemas.microsoft.com/office/drawing/2014/main" id="{CDADCB33-4108-403A-884C-EAB2151471B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57150</xdr:rowOff>
    </xdr:to>
    <xdr:sp macro="" textlink="">
      <xdr:nvSpPr>
        <xdr:cNvPr id="1969383" name="AutoShape 208">
          <a:extLst>
            <a:ext uri="{FF2B5EF4-FFF2-40B4-BE49-F238E27FC236}">
              <a16:creationId xmlns:a16="http://schemas.microsoft.com/office/drawing/2014/main" id="{25CE755E-DC2D-479B-938B-18C72FFEABD0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57150</xdr:rowOff>
    </xdr:to>
    <xdr:sp macro="" textlink="">
      <xdr:nvSpPr>
        <xdr:cNvPr id="1969384" name="AutoShape 208">
          <a:extLst>
            <a:ext uri="{FF2B5EF4-FFF2-40B4-BE49-F238E27FC236}">
              <a16:creationId xmlns:a16="http://schemas.microsoft.com/office/drawing/2014/main" id="{44F3DD57-4529-4542-A0CC-B3151A05008E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57150</xdr:rowOff>
    </xdr:to>
    <xdr:sp macro="" textlink="">
      <xdr:nvSpPr>
        <xdr:cNvPr id="1969385" name="AutoShape 208">
          <a:extLst>
            <a:ext uri="{FF2B5EF4-FFF2-40B4-BE49-F238E27FC236}">
              <a16:creationId xmlns:a16="http://schemas.microsoft.com/office/drawing/2014/main" id="{161CB3B1-FA89-4A5E-8E16-4FC14A0C0AA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57150</xdr:rowOff>
    </xdr:to>
    <xdr:sp macro="" textlink="">
      <xdr:nvSpPr>
        <xdr:cNvPr id="1969386" name="AutoShape 208">
          <a:extLst>
            <a:ext uri="{FF2B5EF4-FFF2-40B4-BE49-F238E27FC236}">
              <a16:creationId xmlns:a16="http://schemas.microsoft.com/office/drawing/2014/main" id="{400B0C02-57D4-4B53-807A-0A6E7DBD9612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57150</xdr:rowOff>
    </xdr:to>
    <xdr:sp macro="" textlink="">
      <xdr:nvSpPr>
        <xdr:cNvPr id="1969387" name="AutoShape 208">
          <a:extLst>
            <a:ext uri="{FF2B5EF4-FFF2-40B4-BE49-F238E27FC236}">
              <a16:creationId xmlns:a16="http://schemas.microsoft.com/office/drawing/2014/main" id="{0E825462-EFDF-4A8C-BAB5-C860FCA067E2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88" name="AutoShape 208">
          <a:extLst>
            <a:ext uri="{FF2B5EF4-FFF2-40B4-BE49-F238E27FC236}">
              <a16:creationId xmlns:a16="http://schemas.microsoft.com/office/drawing/2014/main" id="{A9E46FB0-D90D-4F2F-9F1C-9E4B2F096168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389" name="AutoShape 208">
          <a:extLst>
            <a:ext uri="{FF2B5EF4-FFF2-40B4-BE49-F238E27FC236}">
              <a16:creationId xmlns:a16="http://schemas.microsoft.com/office/drawing/2014/main" id="{A5BBC2D9-52D8-4B43-921B-9A2BA96F6E52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90" name="AutoShape 208">
          <a:extLst>
            <a:ext uri="{FF2B5EF4-FFF2-40B4-BE49-F238E27FC236}">
              <a16:creationId xmlns:a16="http://schemas.microsoft.com/office/drawing/2014/main" id="{F9D6B098-F53D-46DC-A30C-771DF28475BD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91" name="AutoShape 208">
          <a:extLst>
            <a:ext uri="{FF2B5EF4-FFF2-40B4-BE49-F238E27FC236}">
              <a16:creationId xmlns:a16="http://schemas.microsoft.com/office/drawing/2014/main" id="{E276180E-DF1B-48FA-889D-EA165087ECE4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392" name="AutoShape 208">
          <a:extLst>
            <a:ext uri="{FF2B5EF4-FFF2-40B4-BE49-F238E27FC236}">
              <a16:creationId xmlns:a16="http://schemas.microsoft.com/office/drawing/2014/main" id="{3817EC8A-F1B0-4923-BD3D-1B2FA9473C53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93" name="AutoShape 208">
          <a:extLst>
            <a:ext uri="{FF2B5EF4-FFF2-40B4-BE49-F238E27FC236}">
              <a16:creationId xmlns:a16="http://schemas.microsoft.com/office/drawing/2014/main" id="{0EDDA112-6123-4559-9283-1E04D257A3D8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94" name="AutoShape 208">
          <a:extLst>
            <a:ext uri="{FF2B5EF4-FFF2-40B4-BE49-F238E27FC236}">
              <a16:creationId xmlns:a16="http://schemas.microsoft.com/office/drawing/2014/main" id="{BB33B78E-4CD9-4402-9F9F-A0A202C662B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395" name="AutoShape 208">
          <a:extLst>
            <a:ext uri="{FF2B5EF4-FFF2-40B4-BE49-F238E27FC236}">
              <a16:creationId xmlns:a16="http://schemas.microsoft.com/office/drawing/2014/main" id="{62395C95-B901-4401-AA0D-B1B5C29AF749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96" name="AutoShape 208">
          <a:extLst>
            <a:ext uri="{FF2B5EF4-FFF2-40B4-BE49-F238E27FC236}">
              <a16:creationId xmlns:a16="http://schemas.microsoft.com/office/drawing/2014/main" id="{E45A8617-8A2F-460D-BF38-AEC371D0DA9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97" name="AutoShape 208">
          <a:extLst>
            <a:ext uri="{FF2B5EF4-FFF2-40B4-BE49-F238E27FC236}">
              <a16:creationId xmlns:a16="http://schemas.microsoft.com/office/drawing/2014/main" id="{8C716821-86D9-44CA-9263-2E9F4B04665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98" name="AutoShape 208">
          <a:extLst>
            <a:ext uri="{FF2B5EF4-FFF2-40B4-BE49-F238E27FC236}">
              <a16:creationId xmlns:a16="http://schemas.microsoft.com/office/drawing/2014/main" id="{F9D4963F-88B9-42EC-8486-0155B8C2F56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399" name="AutoShape 208">
          <a:extLst>
            <a:ext uri="{FF2B5EF4-FFF2-40B4-BE49-F238E27FC236}">
              <a16:creationId xmlns:a16="http://schemas.microsoft.com/office/drawing/2014/main" id="{A85C7085-6021-4EAE-9F53-E35DB87970FF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00" name="AutoShape 208">
          <a:extLst>
            <a:ext uri="{FF2B5EF4-FFF2-40B4-BE49-F238E27FC236}">
              <a16:creationId xmlns:a16="http://schemas.microsoft.com/office/drawing/2014/main" id="{FDAF5208-A238-45FD-AD35-8BF9AE9C5B6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01" name="AutoShape 208">
          <a:extLst>
            <a:ext uri="{FF2B5EF4-FFF2-40B4-BE49-F238E27FC236}">
              <a16:creationId xmlns:a16="http://schemas.microsoft.com/office/drawing/2014/main" id="{6A35ABFE-4EE4-467E-AC50-3EFF7490F1A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02" name="AutoShape 208">
          <a:extLst>
            <a:ext uri="{FF2B5EF4-FFF2-40B4-BE49-F238E27FC236}">
              <a16:creationId xmlns:a16="http://schemas.microsoft.com/office/drawing/2014/main" id="{74624DD7-5CF4-4573-BBDC-375CE7A624E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403" name="AutoShape 208">
          <a:extLst>
            <a:ext uri="{FF2B5EF4-FFF2-40B4-BE49-F238E27FC236}">
              <a16:creationId xmlns:a16="http://schemas.microsoft.com/office/drawing/2014/main" id="{601D82AB-B0E8-4FC0-B81A-83AFB5A2EC5C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04" name="AutoShape 208">
          <a:extLst>
            <a:ext uri="{FF2B5EF4-FFF2-40B4-BE49-F238E27FC236}">
              <a16:creationId xmlns:a16="http://schemas.microsoft.com/office/drawing/2014/main" id="{72F4F0D0-04E8-4C92-8B67-2DC5179C426E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05" name="AutoShape 208">
          <a:extLst>
            <a:ext uri="{FF2B5EF4-FFF2-40B4-BE49-F238E27FC236}">
              <a16:creationId xmlns:a16="http://schemas.microsoft.com/office/drawing/2014/main" id="{BAE56F95-C2DB-49C4-B8E4-AEFF1C577B3E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06" name="AutoShape 208">
          <a:extLst>
            <a:ext uri="{FF2B5EF4-FFF2-40B4-BE49-F238E27FC236}">
              <a16:creationId xmlns:a16="http://schemas.microsoft.com/office/drawing/2014/main" id="{02639897-D9B5-4964-B1FC-DAE0D430F5EE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07" name="AutoShape 208">
          <a:extLst>
            <a:ext uri="{FF2B5EF4-FFF2-40B4-BE49-F238E27FC236}">
              <a16:creationId xmlns:a16="http://schemas.microsoft.com/office/drawing/2014/main" id="{7D0B5BBE-10A3-4BC5-BA21-3B87EA62F14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408" name="AutoShape 208">
          <a:extLst>
            <a:ext uri="{FF2B5EF4-FFF2-40B4-BE49-F238E27FC236}">
              <a16:creationId xmlns:a16="http://schemas.microsoft.com/office/drawing/2014/main" id="{DE168DC5-87DB-4723-B5AF-339F4D8EE93F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09" name="AutoShape 208">
          <a:extLst>
            <a:ext uri="{FF2B5EF4-FFF2-40B4-BE49-F238E27FC236}">
              <a16:creationId xmlns:a16="http://schemas.microsoft.com/office/drawing/2014/main" id="{18087094-9E9B-4F6E-B943-6C757D93EDB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10" name="AutoShape 208">
          <a:extLst>
            <a:ext uri="{FF2B5EF4-FFF2-40B4-BE49-F238E27FC236}">
              <a16:creationId xmlns:a16="http://schemas.microsoft.com/office/drawing/2014/main" id="{C42686C0-E14E-4E6D-A463-4BE927976F54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411" name="AutoShape 208">
          <a:extLst>
            <a:ext uri="{FF2B5EF4-FFF2-40B4-BE49-F238E27FC236}">
              <a16:creationId xmlns:a16="http://schemas.microsoft.com/office/drawing/2014/main" id="{D518C01C-383D-47EA-8B73-A0B93834DB98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12" name="AutoShape 208">
          <a:extLst>
            <a:ext uri="{FF2B5EF4-FFF2-40B4-BE49-F238E27FC236}">
              <a16:creationId xmlns:a16="http://schemas.microsoft.com/office/drawing/2014/main" id="{CBA1D19E-3E64-4F6E-A221-A57BBC9837A5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13" name="AutoShape 208">
          <a:extLst>
            <a:ext uri="{FF2B5EF4-FFF2-40B4-BE49-F238E27FC236}">
              <a16:creationId xmlns:a16="http://schemas.microsoft.com/office/drawing/2014/main" id="{2F7D8AC7-9F0F-4BE6-98E8-5C9B35223E8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414" name="AutoShape 208">
          <a:extLst>
            <a:ext uri="{FF2B5EF4-FFF2-40B4-BE49-F238E27FC236}">
              <a16:creationId xmlns:a16="http://schemas.microsoft.com/office/drawing/2014/main" id="{F48D2D39-3329-462F-9952-92947AC522F2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15" name="AutoShape 208">
          <a:extLst>
            <a:ext uri="{FF2B5EF4-FFF2-40B4-BE49-F238E27FC236}">
              <a16:creationId xmlns:a16="http://schemas.microsoft.com/office/drawing/2014/main" id="{2547CE94-381C-4714-AF59-74993F1DF584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16" name="AutoShape 208">
          <a:extLst>
            <a:ext uri="{FF2B5EF4-FFF2-40B4-BE49-F238E27FC236}">
              <a16:creationId xmlns:a16="http://schemas.microsoft.com/office/drawing/2014/main" id="{70B08637-A3C8-4100-924E-07064BEEDBD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17" name="AutoShape 208">
          <a:extLst>
            <a:ext uri="{FF2B5EF4-FFF2-40B4-BE49-F238E27FC236}">
              <a16:creationId xmlns:a16="http://schemas.microsoft.com/office/drawing/2014/main" id="{C001E24B-8C6D-42B4-A1C0-26236F632592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18" name="AutoShape 208">
          <a:extLst>
            <a:ext uri="{FF2B5EF4-FFF2-40B4-BE49-F238E27FC236}">
              <a16:creationId xmlns:a16="http://schemas.microsoft.com/office/drawing/2014/main" id="{CB2A3033-D997-4B85-9636-84C783247DAA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19" name="AutoShape 208">
          <a:extLst>
            <a:ext uri="{FF2B5EF4-FFF2-40B4-BE49-F238E27FC236}">
              <a16:creationId xmlns:a16="http://schemas.microsoft.com/office/drawing/2014/main" id="{9FD3E692-FAEE-4D13-970B-E718A057D2A5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20" name="AutoShape 208">
          <a:extLst>
            <a:ext uri="{FF2B5EF4-FFF2-40B4-BE49-F238E27FC236}">
              <a16:creationId xmlns:a16="http://schemas.microsoft.com/office/drawing/2014/main" id="{E3147618-4805-4701-B006-10E6FA9ACE9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21" name="AutoShape 208">
          <a:extLst>
            <a:ext uri="{FF2B5EF4-FFF2-40B4-BE49-F238E27FC236}">
              <a16:creationId xmlns:a16="http://schemas.microsoft.com/office/drawing/2014/main" id="{FACD5832-22AD-453D-82B7-04393E5E1E5F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422" name="AutoShape 208">
          <a:extLst>
            <a:ext uri="{FF2B5EF4-FFF2-40B4-BE49-F238E27FC236}">
              <a16:creationId xmlns:a16="http://schemas.microsoft.com/office/drawing/2014/main" id="{D9C128B0-CA96-42AE-A52A-AD871784BCB1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23" name="AutoShape 208">
          <a:extLst>
            <a:ext uri="{FF2B5EF4-FFF2-40B4-BE49-F238E27FC236}">
              <a16:creationId xmlns:a16="http://schemas.microsoft.com/office/drawing/2014/main" id="{BA04A492-670A-4738-9C30-1FB4DB474D04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24" name="AutoShape 208">
          <a:extLst>
            <a:ext uri="{FF2B5EF4-FFF2-40B4-BE49-F238E27FC236}">
              <a16:creationId xmlns:a16="http://schemas.microsoft.com/office/drawing/2014/main" id="{9FE0707F-5387-4663-9D70-0631E1A7C397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25" name="AutoShape 208">
          <a:extLst>
            <a:ext uri="{FF2B5EF4-FFF2-40B4-BE49-F238E27FC236}">
              <a16:creationId xmlns:a16="http://schemas.microsoft.com/office/drawing/2014/main" id="{08EBF59A-8C29-499E-B579-894590746C1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26" name="AutoShape 208">
          <a:extLst>
            <a:ext uri="{FF2B5EF4-FFF2-40B4-BE49-F238E27FC236}">
              <a16:creationId xmlns:a16="http://schemas.microsoft.com/office/drawing/2014/main" id="{8575C908-FFE0-4D9D-A627-B54C2CB1697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427" name="AutoShape 208">
          <a:extLst>
            <a:ext uri="{FF2B5EF4-FFF2-40B4-BE49-F238E27FC236}">
              <a16:creationId xmlns:a16="http://schemas.microsoft.com/office/drawing/2014/main" id="{F6432810-90FA-4788-B223-307F92EA2224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28" name="AutoShape 208">
          <a:extLst>
            <a:ext uri="{FF2B5EF4-FFF2-40B4-BE49-F238E27FC236}">
              <a16:creationId xmlns:a16="http://schemas.microsoft.com/office/drawing/2014/main" id="{FA0C8108-BC1A-41A0-8BAF-F0DF83A88F7E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29" name="AutoShape 208">
          <a:extLst>
            <a:ext uri="{FF2B5EF4-FFF2-40B4-BE49-F238E27FC236}">
              <a16:creationId xmlns:a16="http://schemas.microsoft.com/office/drawing/2014/main" id="{3AB2A2ED-952E-4FAB-A4BC-81018450FD18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430" name="AutoShape 208">
          <a:extLst>
            <a:ext uri="{FF2B5EF4-FFF2-40B4-BE49-F238E27FC236}">
              <a16:creationId xmlns:a16="http://schemas.microsoft.com/office/drawing/2014/main" id="{6ECA32AD-41D9-4EFF-ADEC-71243BB2872D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31" name="AutoShape 208">
          <a:extLst>
            <a:ext uri="{FF2B5EF4-FFF2-40B4-BE49-F238E27FC236}">
              <a16:creationId xmlns:a16="http://schemas.microsoft.com/office/drawing/2014/main" id="{E8CF612D-B69C-477D-A5A4-4EFC8D4379F8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32" name="AutoShape 208">
          <a:extLst>
            <a:ext uri="{FF2B5EF4-FFF2-40B4-BE49-F238E27FC236}">
              <a16:creationId xmlns:a16="http://schemas.microsoft.com/office/drawing/2014/main" id="{00FD6158-D162-4058-9881-6F777D8FAD05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433" name="AutoShape 208">
          <a:extLst>
            <a:ext uri="{FF2B5EF4-FFF2-40B4-BE49-F238E27FC236}">
              <a16:creationId xmlns:a16="http://schemas.microsoft.com/office/drawing/2014/main" id="{39F62156-3B71-4979-A4A7-DEE0502605B5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34" name="AutoShape 208">
          <a:extLst>
            <a:ext uri="{FF2B5EF4-FFF2-40B4-BE49-F238E27FC236}">
              <a16:creationId xmlns:a16="http://schemas.microsoft.com/office/drawing/2014/main" id="{366DE631-8BFF-40CB-A040-65DB411518A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35" name="AutoShape 208">
          <a:extLst>
            <a:ext uri="{FF2B5EF4-FFF2-40B4-BE49-F238E27FC236}">
              <a16:creationId xmlns:a16="http://schemas.microsoft.com/office/drawing/2014/main" id="{C7365625-90DA-4635-9569-D3599B7EA88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36" name="AutoShape 208">
          <a:extLst>
            <a:ext uri="{FF2B5EF4-FFF2-40B4-BE49-F238E27FC236}">
              <a16:creationId xmlns:a16="http://schemas.microsoft.com/office/drawing/2014/main" id="{7738368F-34CB-42BB-9B03-B0311EA88EE2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37" name="AutoShape 208">
          <a:extLst>
            <a:ext uri="{FF2B5EF4-FFF2-40B4-BE49-F238E27FC236}">
              <a16:creationId xmlns:a16="http://schemas.microsoft.com/office/drawing/2014/main" id="{2DD55CD4-BA77-45F1-A6AB-F7BBD8888C9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38" name="AutoShape 208">
          <a:extLst>
            <a:ext uri="{FF2B5EF4-FFF2-40B4-BE49-F238E27FC236}">
              <a16:creationId xmlns:a16="http://schemas.microsoft.com/office/drawing/2014/main" id="{57884DA1-C138-4FA5-8B34-4790387FED5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39" name="AutoShape 208">
          <a:extLst>
            <a:ext uri="{FF2B5EF4-FFF2-40B4-BE49-F238E27FC236}">
              <a16:creationId xmlns:a16="http://schemas.microsoft.com/office/drawing/2014/main" id="{27F443DC-D12F-4DDF-A0AB-8FFCB2DF5D2E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40" name="AutoShape 208">
          <a:extLst>
            <a:ext uri="{FF2B5EF4-FFF2-40B4-BE49-F238E27FC236}">
              <a16:creationId xmlns:a16="http://schemas.microsoft.com/office/drawing/2014/main" id="{727AB621-10D9-4BEB-A3BC-3DCBC8B7385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441" name="AutoShape 208">
          <a:extLst>
            <a:ext uri="{FF2B5EF4-FFF2-40B4-BE49-F238E27FC236}">
              <a16:creationId xmlns:a16="http://schemas.microsoft.com/office/drawing/2014/main" id="{04DA9CEB-816A-4A87-87A7-A5894CA8D2A2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42" name="AutoShape 208">
          <a:extLst>
            <a:ext uri="{FF2B5EF4-FFF2-40B4-BE49-F238E27FC236}">
              <a16:creationId xmlns:a16="http://schemas.microsoft.com/office/drawing/2014/main" id="{24A9472C-AA0F-4327-98D5-28DDA33E7D7F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43" name="AutoShape 208">
          <a:extLst>
            <a:ext uri="{FF2B5EF4-FFF2-40B4-BE49-F238E27FC236}">
              <a16:creationId xmlns:a16="http://schemas.microsoft.com/office/drawing/2014/main" id="{5ED5E113-C521-4619-BE3E-075AAAB65B35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44" name="AutoShape 208">
          <a:extLst>
            <a:ext uri="{FF2B5EF4-FFF2-40B4-BE49-F238E27FC236}">
              <a16:creationId xmlns:a16="http://schemas.microsoft.com/office/drawing/2014/main" id="{12675BB7-3685-418A-A355-7D49F707A9F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45" name="AutoShape 208">
          <a:extLst>
            <a:ext uri="{FF2B5EF4-FFF2-40B4-BE49-F238E27FC236}">
              <a16:creationId xmlns:a16="http://schemas.microsoft.com/office/drawing/2014/main" id="{B330B580-55C3-4FC7-8567-FD444F4F2B5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446" name="AutoShape 208">
          <a:extLst>
            <a:ext uri="{FF2B5EF4-FFF2-40B4-BE49-F238E27FC236}">
              <a16:creationId xmlns:a16="http://schemas.microsoft.com/office/drawing/2014/main" id="{69A9D2BF-68BE-42EB-B105-A02447529DB1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47" name="AutoShape 208">
          <a:extLst>
            <a:ext uri="{FF2B5EF4-FFF2-40B4-BE49-F238E27FC236}">
              <a16:creationId xmlns:a16="http://schemas.microsoft.com/office/drawing/2014/main" id="{B6488418-E7D6-4096-9F50-A8A5E1AF10F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48" name="AutoShape 208">
          <a:extLst>
            <a:ext uri="{FF2B5EF4-FFF2-40B4-BE49-F238E27FC236}">
              <a16:creationId xmlns:a16="http://schemas.microsoft.com/office/drawing/2014/main" id="{E73BE25F-E78F-4F95-B24E-562735F8DA0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449" name="AutoShape 208">
          <a:extLst>
            <a:ext uri="{FF2B5EF4-FFF2-40B4-BE49-F238E27FC236}">
              <a16:creationId xmlns:a16="http://schemas.microsoft.com/office/drawing/2014/main" id="{8723F478-C3FC-443D-B9EB-3101206C22BB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50" name="AutoShape 208">
          <a:extLst>
            <a:ext uri="{FF2B5EF4-FFF2-40B4-BE49-F238E27FC236}">
              <a16:creationId xmlns:a16="http://schemas.microsoft.com/office/drawing/2014/main" id="{8D4F9573-A35A-4C95-A757-B17BAC8ECF9E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51" name="AutoShape 208">
          <a:extLst>
            <a:ext uri="{FF2B5EF4-FFF2-40B4-BE49-F238E27FC236}">
              <a16:creationId xmlns:a16="http://schemas.microsoft.com/office/drawing/2014/main" id="{0C7B41FE-C274-44CD-9973-44F4FDB6DC9D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452" name="AutoShape 208">
          <a:extLst>
            <a:ext uri="{FF2B5EF4-FFF2-40B4-BE49-F238E27FC236}">
              <a16:creationId xmlns:a16="http://schemas.microsoft.com/office/drawing/2014/main" id="{C5658716-C031-436B-B0D6-8829112DB96A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53" name="AutoShape 208">
          <a:extLst>
            <a:ext uri="{FF2B5EF4-FFF2-40B4-BE49-F238E27FC236}">
              <a16:creationId xmlns:a16="http://schemas.microsoft.com/office/drawing/2014/main" id="{FDBDB6CB-2B6E-46F4-B1E2-64D68970C7DE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54" name="AutoShape 208">
          <a:extLst>
            <a:ext uri="{FF2B5EF4-FFF2-40B4-BE49-F238E27FC236}">
              <a16:creationId xmlns:a16="http://schemas.microsoft.com/office/drawing/2014/main" id="{D89C4025-8DE6-467D-AD32-7A05DBA3A3F5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55" name="AutoShape 208">
          <a:extLst>
            <a:ext uri="{FF2B5EF4-FFF2-40B4-BE49-F238E27FC236}">
              <a16:creationId xmlns:a16="http://schemas.microsoft.com/office/drawing/2014/main" id="{1589CE0D-82E4-4A80-B4E7-9A5AD5708B7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56" name="AutoShape 208">
          <a:extLst>
            <a:ext uri="{FF2B5EF4-FFF2-40B4-BE49-F238E27FC236}">
              <a16:creationId xmlns:a16="http://schemas.microsoft.com/office/drawing/2014/main" id="{DFF0B1E8-1C08-42D1-A0C8-CEABF407EF4E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57" name="AutoShape 208">
          <a:extLst>
            <a:ext uri="{FF2B5EF4-FFF2-40B4-BE49-F238E27FC236}">
              <a16:creationId xmlns:a16="http://schemas.microsoft.com/office/drawing/2014/main" id="{848085B5-2463-4C55-8918-E1087DF02812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58" name="AutoShape 208">
          <a:extLst>
            <a:ext uri="{FF2B5EF4-FFF2-40B4-BE49-F238E27FC236}">
              <a16:creationId xmlns:a16="http://schemas.microsoft.com/office/drawing/2014/main" id="{89EEBE60-C9B8-4476-803B-A0A7BCB6B8DE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59" name="AutoShape 208">
          <a:extLst>
            <a:ext uri="{FF2B5EF4-FFF2-40B4-BE49-F238E27FC236}">
              <a16:creationId xmlns:a16="http://schemas.microsoft.com/office/drawing/2014/main" id="{A2BC3D45-6751-402A-ACA9-9E37D9E8046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460" name="AutoShape 208">
          <a:extLst>
            <a:ext uri="{FF2B5EF4-FFF2-40B4-BE49-F238E27FC236}">
              <a16:creationId xmlns:a16="http://schemas.microsoft.com/office/drawing/2014/main" id="{DE5AB2A7-3B6C-4207-AE71-28837CE19F67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61" name="AutoShape 208">
          <a:extLst>
            <a:ext uri="{FF2B5EF4-FFF2-40B4-BE49-F238E27FC236}">
              <a16:creationId xmlns:a16="http://schemas.microsoft.com/office/drawing/2014/main" id="{CC2B6808-814C-449E-9940-E4C0D3A5FA34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62" name="AutoShape 208">
          <a:extLst>
            <a:ext uri="{FF2B5EF4-FFF2-40B4-BE49-F238E27FC236}">
              <a16:creationId xmlns:a16="http://schemas.microsoft.com/office/drawing/2014/main" id="{15A2219D-D305-47F2-AF26-E17EDE8A8BB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63" name="AutoShape 208">
          <a:extLst>
            <a:ext uri="{FF2B5EF4-FFF2-40B4-BE49-F238E27FC236}">
              <a16:creationId xmlns:a16="http://schemas.microsoft.com/office/drawing/2014/main" id="{48A29D6C-82E2-46E1-A6DD-BB24374A146F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64" name="AutoShape 208">
          <a:extLst>
            <a:ext uri="{FF2B5EF4-FFF2-40B4-BE49-F238E27FC236}">
              <a16:creationId xmlns:a16="http://schemas.microsoft.com/office/drawing/2014/main" id="{697089EC-AB54-4E0E-95C0-C048BF31BD4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65" name="AutoShape 208">
          <a:extLst>
            <a:ext uri="{FF2B5EF4-FFF2-40B4-BE49-F238E27FC236}">
              <a16:creationId xmlns:a16="http://schemas.microsoft.com/office/drawing/2014/main" id="{DAE588F8-09D5-4360-97AC-4611E0F7A64A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66" name="AutoShape 208">
          <a:extLst>
            <a:ext uri="{FF2B5EF4-FFF2-40B4-BE49-F238E27FC236}">
              <a16:creationId xmlns:a16="http://schemas.microsoft.com/office/drawing/2014/main" id="{4E7AE0A6-FDBA-47CF-881F-063274F4D5D1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67" name="AutoShape 208">
          <a:extLst>
            <a:ext uri="{FF2B5EF4-FFF2-40B4-BE49-F238E27FC236}">
              <a16:creationId xmlns:a16="http://schemas.microsoft.com/office/drawing/2014/main" id="{3F33EC07-B0C9-46EE-9F63-57828B5ADB8F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68" name="AutoShape 208">
          <a:extLst>
            <a:ext uri="{FF2B5EF4-FFF2-40B4-BE49-F238E27FC236}">
              <a16:creationId xmlns:a16="http://schemas.microsoft.com/office/drawing/2014/main" id="{191BD564-3C17-4C65-A8A9-F83CABEEEEF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69" name="AutoShape 208">
          <a:extLst>
            <a:ext uri="{FF2B5EF4-FFF2-40B4-BE49-F238E27FC236}">
              <a16:creationId xmlns:a16="http://schemas.microsoft.com/office/drawing/2014/main" id="{0D1BE0E5-B3B1-49CE-8534-B26EE2D3F11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70" name="AutoShape 208">
          <a:extLst>
            <a:ext uri="{FF2B5EF4-FFF2-40B4-BE49-F238E27FC236}">
              <a16:creationId xmlns:a16="http://schemas.microsoft.com/office/drawing/2014/main" id="{C58E2B10-FD39-4C17-8DAE-B1D337A5E1B8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71" name="AutoShape 208">
          <a:extLst>
            <a:ext uri="{FF2B5EF4-FFF2-40B4-BE49-F238E27FC236}">
              <a16:creationId xmlns:a16="http://schemas.microsoft.com/office/drawing/2014/main" id="{02E4B263-3165-4A54-8E5B-CD618B2D357A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72" name="AutoShape 208">
          <a:extLst>
            <a:ext uri="{FF2B5EF4-FFF2-40B4-BE49-F238E27FC236}">
              <a16:creationId xmlns:a16="http://schemas.microsoft.com/office/drawing/2014/main" id="{95B211D6-816E-4257-BDCF-8F9A541B7D8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73" name="AutoShape 208">
          <a:extLst>
            <a:ext uri="{FF2B5EF4-FFF2-40B4-BE49-F238E27FC236}">
              <a16:creationId xmlns:a16="http://schemas.microsoft.com/office/drawing/2014/main" id="{DEE6721D-3C96-49A3-9BAE-8DFCB728BD1D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74" name="AutoShape 208">
          <a:extLst>
            <a:ext uri="{FF2B5EF4-FFF2-40B4-BE49-F238E27FC236}">
              <a16:creationId xmlns:a16="http://schemas.microsoft.com/office/drawing/2014/main" id="{5B91FD76-438B-4C43-958C-468F87EE18A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75" name="AutoShape 208">
          <a:extLst>
            <a:ext uri="{FF2B5EF4-FFF2-40B4-BE49-F238E27FC236}">
              <a16:creationId xmlns:a16="http://schemas.microsoft.com/office/drawing/2014/main" id="{D7FEC4EF-88CC-4FEE-897C-20DCD21B278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76" name="AutoShape 208">
          <a:extLst>
            <a:ext uri="{FF2B5EF4-FFF2-40B4-BE49-F238E27FC236}">
              <a16:creationId xmlns:a16="http://schemas.microsoft.com/office/drawing/2014/main" id="{ADCA6935-8C81-46FD-A3A8-255E30E75A7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77" name="AutoShape 208">
          <a:extLst>
            <a:ext uri="{FF2B5EF4-FFF2-40B4-BE49-F238E27FC236}">
              <a16:creationId xmlns:a16="http://schemas.microsoft.com/office/drawing/2014/main" id="{DA152DDE-6269-4C3F-8F7A-E194F7D39CD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78" name="AutoShape 208">
          <a:extLst>
            <a:ext uri="{FF2B5EF4-FFF2-40B4-BE49-F238E27FC236}">
              <a16:creationId xmlns:a16="http://schemas.microsoft.com/office/drawing/2014/main" id="{BF1024C4-4E50-4207-9565-DE5925A2F95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79" name="AutoShape 208">
          <a:extLst>
            <a:ext uri="{FF2B5EF4-FFF2-40B4-BE49-F238E27FC236}">
              <a16:creationId xmlns:a16="http://schemas.microsoft.com/office/drawing/2014/main" id="{7275800F-6794-47F9-9E99-45CB62F28A9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80" name="AutoShape 208">
          <a:extLst>
            <a:ext uri="{FF2B5EF4-FFF2-40B4-BE49-F238E27FC236}">
              <a16:creationId xmlns:a16="http://schemas.microsoft.com/office/drawing/2014/main" id="{F5485E78-D5D4-4048-9E5D-641F2329BA5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81" name="AutoShape 208">
          <a:extLst>
            <a:ext uri="{FF2B5EF4-FFF2-40B4-BE49-F238E27FC236}">
              <a16:creationId xmlns:a16="http://schemas.microsoft.com/office/drawing/2014/main" id="{C7567376-9BFB-4866-846E-E0D9BFCF195F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82" name="AutoShape 208">
          <a:extLst>
            <a:ext uri="{FF2B5EF4-FFF2-40B4-BE49-F238E27FC236}">
              <a16:creationId xmlns:a16="http://schemas.microsoft.com/office/drawing/2014/main" id="{C56E5CC2-EF0F-40FD-969E-5E794F6FA6E2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83" name="AutoShape 208">
          <a:extLst>
            <a:ext uri="{FF2B5EF4-FFF2-40B4-BE49-F238E27FC236}">
              <a16:creationId xmlns:a16="http://schemas.microsoft.com/office/drawing/2014/main" id="{2E84732D-AE7D-4FE1-A439-E1FC9330273A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84" name="AutoShape 208">
          <a:extLst>
            <a:ext uri="{FF2B5EF4-FFF2-40B4-BE49-F238E27FC236}">
              <a16:creationId xmlns:a16="http://schemas.microsoft.com/office/drawing/2014/main" id="{848BF1AD-1AE5-4039-B3FB-82CC590F694A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85" name="AutoShape 208">
          <a:extLst>
            <a:ext uri="{FF2B5EF4-FFF2-40B4-BE49-F238E27FC236}">
              <a16:creationId xmlns:a16="http://schemas.microsoft.com/office/drawing/2014/main" id="{ED4C29A0-E436-4F97-B6AD-446891C14AC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86" name="AutoShape 208">
          <a:extLst>
            <a:ext uri="{FF2B5EF4-FFF2-40B4-BE49-F238E27FC236}">
              <a16:creationId xmlns:a16="http://schemas.microsoft.com/office/drawing/2014/main" id="{A8A7EE78-13B9-4703-A230-2CCFD8FB4A1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87" name="AutoShape 208">
          <a:extLst>
            <a:ext uri="{FF2B5EF4-FFF2-40B4-BE49-F238E27FC236}">
              <a16:creationId xmlns:a16="http://schemas.microsoft.com/office/drawing/2014/main" id="{72C6ED17-6D3D-4F8B-B0C1-AA9162576F6A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88" name="AutoShape 208">
          <a:extLst>
            <a:ext uri="{FF2B5EF4-FFF2-40B4-BE49-F238E27FC236}">
              <a16:creationId xmlns:a16="http://schemas.microsoft.com/office/drawing/2014/main" id="{61797437-4C90-42B2-9CA6-322CAC0ED5B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89" name="AutoShape 208">
          <a:extLst>
            <a:ext uri="{FF2B5EF4-FFF2-40B4-BE49-F238E27FC236}">
              <a16:creationId xmlns:a16="http://schemas.microsoft.com/office/drawing/2014/main" id="{672B10BA-3467-4B63-8D46-65FDB44D678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57150</xdr:rowOff>
    </xdr:to>
    <xdr:sp macro="" textlink="">
      <xdr:nvSpPr>
        <xdr:cNvPr id="1969490" name="AutoShape 208">
          <a:extLst>
            <a:ext uri="{FF2B5EF4-FFF2-40B4-BE49-F238E27FC236}">
              <a16:creationId xmlns:a16="http://schemas.microsoft.com/office/drawing/2014/main" id="{7AD62DE7-6D9F-467C-BB76-2C0844AFCC3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57150</xdr:rowOff>
    </xdr:to>
    <xdr:sp macro="" textlink="">
      <xdr:nvSpPr>
        <xdr:cNvPr id="1969491" name="AutoShape 208">
          <a:extLst>
            <a:ext uri="{FF2B5EF4-FFF2-40B4-BE49-F238E27FC236}">
              <a16:creationId xmlns:a16="http://schemas.microsoft.com/office/drawing/2014/main" id="{763B400A-1BD6-47AE-B2D6-52DC7145ECF8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57150</xdr:rowOff>
    </xdr:to>
    <xdr:sp macro="" textlink="">
      <xdr:nvSpPr>
        <xdr:cNvPr id="1969492" name="AutoShape 208">
          <a:extLst>
            <a:ext uri="{FF2B5EF4-FFF2-40B4-BE49-F238E27FC236}">
              <a16:creationId xmlns:a16="http://schemas.microsoft.com/office/drawing/2014/main" id="{63DEFB2D-1260-4459-8A53-B3CDAAB6D98A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57150</xdr:rowOff>
    </xdr:to>
    <xdr:sp macro="" textlink="">
      <xdr:nvSpPr>
        <xdr:cNvPr id="1969493" name="AutoShape 208">
          <a:extLst>
            <a:ext uri="{FF2B5EF4-FFF2-40B4-BE49-F238E27FC236}">
              <a16:creationId xmlns:a16="http://schemas.microsoft.com/office/drawing/2014/main" id="{24A4CA01-F8EC-4286-B50A-23B53D1A77B1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94" name="AutoShape 208">
          <a:extLst>
            <a:ext uri="{FF2B5EF4-FFF2-40B4-BE49-F238E27FC236}">
              <a16:creationId xmlns:a16="http://schemas.microsoft.com/office/drawing/2014/main" id="{AAE808ED-3B74-4002-BD48-150D0C09403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95" name="AutoShape 208">
          <a:extLst>
            <a:ext uri="{FF2B5EF4-FFF2-40B4-BE49-F238E27FC236}">
              <a16:creationId xmlns:a16="http://schemas.microsoft.com/office/drawing/2014/main" id="{E43EEBFC-3667-4DDC-801D-E91F92017261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96" name="AutoShape 208">
          <a:extLst>
            <a:ext uri="{FF2B5EF4-FFF2-40B4-BE49-F238E27FC236}">
              <a16:creationId xmlns:a16="http://schemas.microsoft.com/office/drawing/2014/main" id="{8FA8629B-45C5-49CA-94B4-CAB21BFE6928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97" name="AutoShape 208">
          <a:extLst>
            <a:ext uri="{FF2B5EF4-FFF2-40B4-BE49-F238E27FC236}">
              <a16:creationId xmlns:a16="http://schemas.microsoft.com/office/drawing/2014/main" id="{F149CA3D-847A-4385-B3A8-3C757D50F95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98" name="AutoShape 208">
          <a:extLst>
            <a:ext uri="{FF2B5EF4-FFF2-40B4-BE49-F238E27FC236}">
              <a16:creationId xmlns:a16="http://schemas.microsoft.com/office/drawing/2014/main" id="{76CCF67B-BF03-491B-9C95-EAFD2FE0ED0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499" name="AutoShape 208">
          <a:extLst>
            <a:ext uri="{FF2B5EF4-FFF2-40B4-BE49-F238E27FC236}">
              <a16:creationId xmlns:a16="http://schemas.microsoft.com/office/drawing/2014/main" id="{667CFE29-7CEC-44FB-A6CF-F9D76874BA5D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00" name="AutoShape 208">
          <a:extLst>
            <a:ext uri="{FF2B5EF4-FFF2-40B4-BE49-F238E27FC236}">
              <a16:creationId xmlns:a16="http://schemas.microsoft.com/office/drawing/2014/main" id="{317AF503-38D2-406E-9F2A-81F92738F431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01" name="AutoShape 208">
          <a:extLst>
            <a:ext uri="{FF2B5EF4-FFF2-40B4-BE49-F238E27FC236}">
              <a16:creationId xmlns:a16="http://schemas.microsoft.com/office/drawing/2014/main" id="{8CDB9750-3ECA-45D1-B746-8ECC3A92096A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02" name="AutoShape 208">
          <a:extLst>
            <a:ext uri="{FF2B5EF4-FFF2-40B4-BE49-F238E27FC236}">
              <a16:creationId xmlns:a16="http://schemas.microsoft.com/office/drawing/2014/main" id="{4F1B6107-3902-4067-9055-7F5FD18499EF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03" name="AutoShape 208">
          <a:extLst>
            <a:ext uri="{FF2B5EF4-FFF2-40B4-BE49-F238E27FC236}">
              <a16:creationId xmlns:a16="http://schemas.microsoft.com/office/drawing/2014/main" id="{2AA563FB-4DE4-4EA0-AFB2-ADB965E19327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04" name="AutoShape 208">
          <a:extLst>
            <a:ext uri="{FF2B5EF4-FFF2-40B4-BE49-F238E27FC236}">
              <a16:creationId xmlns:a16="http://schemas.microsoft.com/office/drawing/2014/main" id="{C21C7C1B-9A84-45B3-9A44-474BDC2EAE6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05" name="AutoShape 208">
          <a:extLst>
            <a:ext uri="{FF2B5EF4-FFF2-40B4-BE49-F238E27FC236}">
              <a16:creationId xmlns:a16="http://schemas.microsoft.com/office/drawing/2014/main" id="{6FAD38FB-64B4-47F4-B3DD-883D527EEEC4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06" name="AutoShape 208">
          <a:extLst>
            <a:ext uri="{FF2B5EF4-FFF2-40B4-BE49-F238E27FC236}">
              <a16:creationId xmlns:a16="http://schemas.microsoft.com/office/drawing/2014/main" id="{FC52C69C-AB97-4D4B-8E26-A97EE346635E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07" name="AutoShape 208">
          <a:extLst>
            <a:ext uri="{FF2B5EF4-FFF2-40B4-BE49-F238E27FC236}">
              <a16:creationId xmlns:a16="http://schemas.microsoft.com/office/drawing/2014/main" id="{DB373BB5-BF6D-463C-984D-62B41949729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08" name="AutoShape 208">
          <a:extLst>
            <a:ext uri="{FF2B5EF4-FFF2-40B4-BE49-F238E27FC236}">
              <a16:creationId xmlns:a16="http://schemas.microsoft.com/office/drawing/2014/main" id="{593649FD-8931-40B7-BD30-A157667A934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09" name="AutoShape 208">
          <a:extLst>
            <a:ext uri="{FF2B5EF4-FFF2-40B4-BE49-F238E27FC236}">
              <a16:creationId xmlns:a16="http://schemas.microsoft.com/office/drawing/2014/main" id="{EE288E2F-0C4B-4A73-84EB-FEBF16A127B8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10" name="AutoShape 208">
          <a:extLst>
            <a:ext uri="{FF2B5EF4-FFF2-40B4-BE49-F238E27FC236}">
              <a16:creationId xmlns:a16="http://schemas.microsoft.com/office/drawing/2014/main" id="{0800A5CA-D7DE-4507-A55F-095D2DC03F42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11" name="AutoShape 208">
          <a:extLst>
            <a:ext uri="{FF2B5EF4-FFF2-40B4-BE49-F238E27FC236}">
              <a16:creationId xmlns:a16="http://schemas.microsoft.com/office/drawing/2014/main" id="{5B127BA0-396B-415F-B7A6-45931A644CE5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12" name="AutoShape 208">
          <a:extLst>
            <a:ext uri="{FF2B5EF4-FFF2-40B4-BE49-F238E27FC236}">
              <a16:creationId xmlns:a16="http://schemas.microsoft.com/office/drawing/2014/main" id="{2A76F616-3BC7-4360-8F54-4C869A5DD69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13" name="AutoShape 208">
          <a:extLst>
            <a:ext uri="{FF2B5EF4-FFF2-40B4-BE49-F238E27FC236}">
              <a16:creationId xmlns:a16="http://schemas.microsoft.com/office/drawing/2014/main" id="{29BD9FF1-AE38-4E7A-8191-E2094B521A2F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14" name="AutoShape 208">
          <a:extLst>
            <a:ext uri="{FF2B5EF4-FFF2-40B4-BE49-F238E27FC236}">
              <a16:creationId xmlns:a16="http://schemas.microsoft.com/office/drawing/2014/main" id="{F9DC9707-80D4-4711-8958-04FA430E5F3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15" name="AutoShape 208">
          <a:extLst>
            <a:ext uri="{FF2B5EF4-FFF2-40B4-BE49-F238E27FC236}">
              <a16:creationId xmlns:a16="http://schemas.microsoft.com/office/drawing/2014/main" id="{3F7489FF-B437-4A4F-BA75-9DA962CC4F1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16" name="AutoShape 208">
          <a:extLst>
            <a:ext uri="{FF2B5EF4-FFF2-40B4-BE49-F238E27FC236}">
              <a16:creationId xmlns:a16="http://schemas.microsoft.com/office/drawing/2014/main" id="{809196EB-ED3E-4C04-8DFA-4E75240A5FA2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17" name="AutoShape 208">
          <a:extLst>
            <a:ext uri="{FF2B5EF4-FFF2-40B4-BE49-F238E27FC236}">
              <a16:creationId xmlns:a16="http://schemas.microsoft.com/office/drawing/2014/main" id="{8A837B2D-F689-4255-A69E-51F0936E8E02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18" name="AutoShape 208">
          <a:extLst>
            <a:ext uri="{FF2B5EF4-FFF2-40B4-BE49-F238E27FC236}">
              <a16:creationId xmlns:a16="http://schemas.microsoft.com/office/drawing/2014/main" id="{4E8C7232-6094-4301-9AFC-5725BD6A53EE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19" name="AutoShape 208">
          <a:extLst>
            <a:ext uri="{FF2B5EF4-FFF2-40B4-BE49-F238E27FC236}">
              <a16:creationId xmlns:a16="http://schemas.microsoft.com/office/drawing/2014/main" id="{B096D26D-994B-4791-8FBF-9883E5447DE5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20" name="AutoShape 208">
          <a:extLst>
            <a:ext uri="{FF2B5EF4-FFF2-40B4-BE49-F238E27FC236}">
              <a16:creationId xmlns:a16="http://schemas.microsoft.com/office/drawing/2014/main" id="{53E592E2-9F5F-4834-8204-5992C655EBB4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21" name="AutoShape 208">
          <a:extLst>
            <a:ext uri="{FF2B5EF4-FFF2-40B4-BE49-F238E27FC236}">
              <a16:creationId xmlns:a16="http://schemas.microsoft.com/office/drawing/2014/main" id="{585C2C5E-D844-4BA4-94FC-DA590597EBB7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22" name="AutoShape 208">
          <a:extLst>
            <a:ext uri="{FF2B5EF4-FFF2-40B4-BE49-F238E27FC236}">
              <a16:creationId xmlns:a16="http://schemas.microsoft.com/office/drawing/2014/main" id="{163896A9-D138-475B-96A5-420B41DDF0E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23" name="AutoShape 208">
          <a:extLst>
            <a:ext uri="{FF2B5EF4-FFF2-40B4-BE49-F238E27FC236}">
              <a16:creationId xmlns:a16="http://schemas.microsoft.com/office/drawing/2014/main" id="{EB0D73BD-B3F8-4760-B3FB-B17F8AC0978E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24" name="AutoShape 208">
          <a:extLst>
            <a:ext uri="{FF2B5EF4-FFF2-40B4-BE49-F238E27FC236}">
              <a16:creationId xmlns:a16="http://schemas.microsoft.com/office/drawing/2014/main" id="{22F5FEC3-30CD-4D74-A6ED-FB76296A18DF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25" name="AutoShape 208">
          <a:extLst>
            <a:ext uri="{FF2B5EF4-FFF2-40B4-BE49-F238E27FC236}">
              <a16:creationId xmlns:a16="http://schemas.microsoft.com/office/drawing/2014/main" id="{533260BF-5872-432A-8428-6CF48CB9D8F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26" name="AutoShape 208">
          <a:extLst>
            <a:ext uri="{FF2B5EF4-FFF2-40B4-BE49-F238E27FC236}">
              <a16:creationId xmlns:a16="http://schemas.microsoft.com/office/drawing/2014/main" id="{4A03286D-B407-4C2D-8908-A7FCACEC030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27" name="AutoShape 208">
          <a:extLst>
            <a:ext uri="{FF2B5EF4-FFF2-40B4-BE49-F238E27FC236}">
              <a16:creationId xmlns:a16="http://schemas.microsoft.com/office/drawing/2014/main" id="{3E9983FF-208B-40B9-976A-B691B7491324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28" name="AutoShape 208">
          <a:extLst>
            <a:ext uri="{FF2B5EF4-FFF2-40B4-BE49-F238E27FC236}">
              <a16:creationId xmlns:a16="http://schemas.microsoft.com/office/drawing/2014/main" id="{B34162CC-4612-4E09-B6C0-F182F4BB334F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29" name="AutoShape 208">
          <a:extLst>
            <a:ext uri="{FF2B5EF4-FFF2-40B4-BE49-F238E27FC236}">
              <a16:creationId xmlns:a16="http://schemas.microsoft.com/office/drawing/2014/main" id="{5A38D559-8C4B-4870-9138-1CF03AFF617F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30" name="AutoShape 208">
          <a:extLst>
            <a:ext uri="{FF2B5EF4-FFF2-40B4-BE49-F238E27FC236}">
              <a16:creationId xmlns:a16="http://schemas.microsoft.com/office/drawing/2014/main" id="{F7E2F2B7-7121-459C-A5D6-6CACFCC54CB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31" name="AutoShape 208">
          <a:extLst>
            <a:ext uri="{FF2B5EF4-FFF2-40B4-BE49-F238E27FC236}">
              <a16:creationId xmlns:a16="http://schemas.microsoft.com/office/drawing/2014/main" id="{2957AEBA-D9BB-4397-989B-F4DFF21111A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32" name="AutoShape 208">
          <a:extLst>
            <a:ext uri="{FF2B5EF4-FFF2-40B4-BE49-F238E27FC236}">
              <a16:creationId xmlns:a16="http://schemas.microsoft.com/office/drawing/2014/main" id="{962162DB-C9F5-4654-A2B9-F82AA2D62C9A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33" name="AutoShape 208">
          <a:extLst>
            <a:ext uri="{FF2B5EF4-FFF2-40B4-BE49-F238E27FC236}">
              <a16:creationId xmlns:a16="http://schemas.microsoft.com/office/drawing/2014/main" id="{DBFAF40C-C48F-4167-ACA4-4B6019484DB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34" name="AutoShape 208">
          <a:extLst>
            <a:ext uri="{FF2B5EF4-FFF2-40B4-BE49-F238E27FC236}">
              <a16:creationId xmlns:a16="http://schemas.microsoft.com/office/drawing/2014/main" id="{B072576E-188F-4614-A8F1-6BFB3AE8D1ED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35" name="AutoShape 208">
          <a:extLst>
            <a:ext uri="{FF2B5EF4-FFF2-40B4-BE49-F238E27FC236}">
              <a16:creationId xmlns:a16="http://schemas.microsoft.com/office/drawing/2014/main" id="{866B8D90-EC32-40C6-B8E9-BB771139165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36" name="AutoShape 208">
          <a:extLst>
            <a:ext uri="{FF2B5EF4-FFF2-40B4-BE49-F238E27FC236}">
              <a16:creationId xmlns:a16="http://schemas.microsoft.com/office/drawing/2014/main" id="{53A4313F-C463-4216-A56D-E3A83028A38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37" name="AutoShape 208">
          <a:extLst>
            <a:ext uri="{FF2B5EF4-FFF2-40B4-BE49-F238E27FC236}">
              <a16:creationId xmlns:a16="http://schemas.microsoft.com/office/drawing/2014/main" id="{C2CBF110-0A27-49F7-AFB5-0A0892C32C67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38" name="AutoShape 208">
          <a:extLst>
            <a:ext uri="{FF2B5EF4-FFF2-40B4-BE49-F238E27FC236}">
              <a16:creationId xmlns:a16="http://schemas.microsoft.com/office/drawing/2014/main" id="{F169A616-DB16-4BBB-A32D-A0AD8AF51692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39" name="AutoShape 208">
          <a:extLst>
            <a:ext uri="{FF2B5EF4-FFF2-40B4-BE49-F238E27FC236}">
              <a16:creationId xmlns:a16="http://schemas.microsoft.com/office/drawing/2014/main" id="{083BCBFA-9D0E-4FC4-AF76-CE39ACD38E32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40" name="AutoShape 208">
          <a:extLst>
            <a:ext uri="{FF2B5EF4-FFF2-40B4-BE49-F238E27FC236}">
              <a16:creationId xmlns:a16="http://schemas.microsoft.com/office/drawing/2014/main" id="{042DE69F-E49B-4B52-A040-BE3F822B7FDF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41" name="AutoShape 208">
          <a:extLst>
            <a:ext uri="{FF2B5EF4-FFF2-40B4-BE49-F238E27FC236}">
              <a16:creationId xmlns:a16="http://schemas.microsoft.com/office/drawing/2014/main" id="{C4B5C4FF-5C6C-49C3-925D-80D25A58FC9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42" name="AutoShape 208">
          <a:extLst>
            <a:ext uri="{FF2B5EF4-FFF2-40B4-BE49-F238E27FC236}">
              <a16:creationId xmlns:a16="http://schemas.microsoft.com/office/drawing/2014/main" id="{952EC3D2-4C02-4A76-9424-CF4E001632D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43" name="AutoShape 208">
          <a:extLst>
            <a:ext uri="{FF2B5EF4-FFF2-40B4-BE49-F238E27FC236}">
              <a16:creationId xmlns:a16="http://schemas.microsoft.com/office/drawing/2014/main" id="{88799A03-BCAC-4FB7-9CD8-1D129A049A3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44" name="AutoShape 208">
          <a:extLst>
            <a:ext uri="{FF2B5EF4-FFF2-40B4-BE49-F238E27FC236}">
              <a16:creationId xmlns:a16="http://schemas.microsoft.com/office/drawing/2014/main" id="{C9C09054-55AC-47C9-A94C-44BF644372F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45" name="AutoShape 208">
          <a:extLst>
            <a:ext uri="{FF2B5EF4-FFF2-40B4-BE49-F238E27FC236}">
              <a16:creationId xmlns:a16="http://schemas.microsoft.com/office/drawing/2014/main" id="{71A353C1-C3CD-46F4-85DC-8BEE91B2AA5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46" name="AutoShape 208">
          <a:extLst>
            <a:ext uri="{FF2B5EF4-FFF2-40B4-BE49-F238E27FC236}">
              <a16:creationId xmlns:a16="http://schemas.microsoft.com/office/drawing/2014/main" id="{29BE9841-7CC9-474B-96FF-1138F24446AD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47" name="AutoShape 208">
          <a:extLst>
            <a:ext uri="{FF2B5EF4-FFF2-40B4-BE49-F238E27FC236}">
              <a16:creationId xmlns:a16="http://schemas.microsoft.com/office/drawing/2014/main" id="{60C56299-41F4-4E1E-B0CE-E85034061D3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48" name="AutoShape 208">
          <a:extLst>
            <a:ext uri="{FF2B5EF4-FFF2-40B4-BE49-F238E27FC236}">
              <a16:creationId xmlns:a16="http://schemas.microsoft.com/office/drawing/2014/main" id="{5FA76F42-2FE3-4572-AD94-BAEB55D8163A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49" name="AutoShape 208">
          <a:extLst>
            <a:ext uri="{FF2B5EF4-FFF2-40B4-BE49-F238E27FC236}">
              <a16:creationId xmlns:a16="http://schemas.microsoft.com/office/drawing/2014/main" id="{83DF0CAB-B6D8-4A34-99CC-9B1C065CACFA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50" name="AutoShape 208">
          <a:extLst>
            <a:ext uri="{FF2B5EF4-FFF2-40B4-BE49-F238E27FC236}">
              <a16:creationId xmlns:a16="http://schemas.microsoft.com/office/drawing/2014/main" id="{A1049AD1-2138-4049-A10C-0889FB1CC2B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51" name="AutoShape 208">
          <a:extLst>
            <a:ext uri="{FF2B5EF4-FFF2-40B4-BE49-F238E27FC236}">
              <a16:creationId xmlns:a16="http://schemas.microsoft.com/office/drawing/2014/main" id="{06FA52DF-2DBF-429A-A67B-B9E74D3A8AC7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52" name="AutoShape 208">
          <a:extLst>
            <a:ext uri="{FF2B5EF4-FFF2-40B4-BE49-F238E27FC236}">
              <a16:creationId xmlns:a16="http://schemas.microsoft.com/office/drawing/2014/main" id="{CB645EDA-BE25-4698-8778-B915A64AD9D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53" name="AutoShape 208">
          <a:extLst>
            <a:ext uri="{FF2B5EF4-FFF2-40B4-BE49-F238E27FC236}">
              <a16:creationId xmlns:a16="http://schemas.microsoft.com/office/drawing/2014/main" id="{8E82F247-74CB-46F9-9B73-53136F716BF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54" name="AutoShape 208">
          <a:extLst>
            <a:ext uri="{FF2B5EF4-FFF2-40B4-BE49-F238E27FC236}">
              <a16:creationId xmlns:a16="http://schemas.microsoft.com/office/drawing/2014/main" id="{6A1CCAE6-E5BA-4C9C-8A19-50BE724A265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55" name="AutoShape 208">
          <a:extLst>
            <a:ext uri="{FF2B5EF4-FFF2-40B4-BE49-F238E27FC236}">
              <a16:creationId xmlns:a16="http://schemas.microsoft.com/office/drawing/2014/main" id="{232F3EDA-F5FF-4465-8439-F9E61841A11D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556" name="AutoShape 208">
          <a:extLst>
            <a:ext uri="{FF2B5EF4-FFF2-40B4-BE49-F238E27FC236}">
              <a16:creationId xmlns:a16="http://schemas.microsoft.com/office/drawing/2014/main" id="{373D2DE9-F4C3-4000-9971-5AE170B57B9A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57" name="AutoShape 208">
          <a:extLst>
            <a:ext uri="{FF2B5EF4-FFF2-40B4-BE49-F238E27FC236}">
              <a16:creationId xmlns:a16="http://schemas.microsoft.com/office/drawing/2014/main" id="{C3D3331B-1676-4BC6-897A-7B95519F296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558" name="AutoShape 208">
          <a:extLst>
            <a:ext uri="{FF2B5EF4-FFF2-40B4-BE49-F238E27FC236}">
              <a16:creationId xmlns:a16="http://schemas.microsoft.com/office/drawing/2014/main" id="{31B1AE53-9EB6-40D3-A40C-4DCEA426EAD0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59" name="AutoShape 208">
          <a:extLst>
            <a:ext uri="{FF2B5EF4-FFF2-40B4-BE49-F238E27FC236}">
              <a16:creationId xmlns:a16="http://schemas.microsoft.com/office/drawing/2014/main" id="{230946BB-D052-43F1-86F3-F6A163B72D7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560" name="AutoShape 208">
          <a:extLst>
            <a:ext uri="{FF2B5EF4-FFF2-40B4-BE49-F238E27FC236}">
              <a16:creationId xmlns:a16="http://schemas.microsoft.com/office/drawing/2014/main" id="{4A792731-CE26-4629-85E6-54725387DF5E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61" name="AutoShape 208">
          <a:extLst>
            <a:ext uri="{FF2B5EF4-FFF2-40B4-BE49-F238E27FC236}">
              <a16:creationId xmlns:a16="http://schemas.microsoft.com/office/drawing/2014/main" id="{8533FF92-484C-4404-94C8-3B7088AE24C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562" name="AutoShape 208">
          <a:extLst>
            <a:ext uri="{FF2B5EF4-FFF2-40B4-BE49-F238E27FC236}">
              <a16:creationId xmlns:a16="http://schemas.microsoft.com/office/drawing/2014/main" id="{0B6AF8EF-2EC1-4A28-B61B-2DF8FEB46DB3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63" name="AutoShape 208">
          <a:extLst>
            <a:ext uri="{FF2B5EF4-FFF2-40B4-BE49-F238E27FC236}">
              <a16:creationId xmlns:a16="http://schemas.microsoft.com/office/drawing/2014/main" id="{5FC6F49F-DF4C-402F-968B-DD730EA2B5E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564" name="AutoShape 208">
          <a:extLst>
            <a:ext uri="{FF2B5EF4-FFF2-40B4-BE49-F238E27FC236}">
              <a16:creationId xmlns:a16="http://schemas.microsoft.com/office/drawing/2014/main" id="{5312F958-C300-4951-972E-2493FA516D25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65" name="AutoShape 208">
          <a:extLst>
            <a:ext uri="{FF2B5EF4-FFF2-40B4-BE49-F238E27FC236}">
              <a16:creationId xmlns:a16="http://schemas.microsoft.com/office/drawing/2014/main" id="{EBA8A7C6-BC8A-4A91-96E6-E8094C56615A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66" name="AutoShape 208">
          <a:extLst>
            <a:ext uri="{FF2B5EF4-FFF2-40B4-BE49-F238E27FC236}">
              <a16:creationId xmlns:a16="http://schemas.microsoft.com/office/drawing/2014/main" id="{695523F1-D5A8-479F-BEFF-867C1920CA45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1770</xdr:row>
      <xdr:rowOff>0</xdr:rowOff>
    </xdr:from>
    <xdr:to>
      <xdr:col>2</xdr:col>
      <xdr:colOff>0</xdr:colOff>
      <xdr:row>1770</xdr:row>
      <xdr:rowOff>28575</xdr:rowOff>
    </xdr:to>
    <xdr:sp macro="" textlink="">
      <xdr:nvSpPr>
        <xdr:cNvPr id="1969567" name="AutoShape 208">
          <a:extLst>
            <a:ext uri="{FF2B5EF4-FFF2-40B4-BE49-F238E27FC236}">
              <a16:creationId xmlns:a16="http://schemas.microsoft.com/office/drawing/2014/main" id="{EC9EAE4F-26B3-49CD-A1DE-18D217858D54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81279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68" name="AutoShape 208">
          <a:extLst>
            <a:ext uri="{FF2B5EF4-FFF2-40B4-BE49-F238E27FC236}">
              <a16:creationId xmlns:a16="http://schemas.microsoft.com/office/drawing/2014/main" id="{67D8F3C7-26FB-4C02-9231-5EEDD099CB6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69" name="AutoShape 208">
          <a:extLst>
            <a:ext uri="{FF2B5EF4-FFF2-40B4-BE49-F238E27FC236}">
              <a16:creationId xmlns:a16="http://schemas.microsoft.com/office/drawing/2014/main" id="{1D4A55C1-ED99-4536-9E5C-132FA8F0C84F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70" name="AutoShape 208">
          <a:extLst>
            <a:ext uri="{FF2B5EF4-FFF2-40B4-BE49-F238E27FC236}">
              <a16:creationId xmlns:a16="http://schemas.microsoft.com/office/drawing/2014/main" id="{2BFC682F-F76B-4DD4-8617-D73AAE3FABBF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71" name="AutoShape 208">
          <a:extLst>
            <a:ext uri="{FF2B5EF4-FFF2-40B4-BE49-F238E27FC236}">
              <a16:creationId xmlns:a16="http://schemas.microsoft.com/office/drawing/2014/main" id="{AEFE17AC-2060-455A-B92A-1C5212457CC5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72" name="AutoShape 208">
          <a:extLst>
            <a:ext uri="{FF2B5EF4-FFF2-40B4-BE49-F238E27FC236}">
              <a16:creationId xmlns:a16="http://schemas.microsoft.com/office/drawing/2014/main" id="{702421AD-8AF7-4867-9335-2E49A269D72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73" name="AutoShape 208">
          <a:extLst>
            <a:ext uri="{FF2B5EF4-FFF2-40B4-BE49-F238E27FC236}">
              <a16:creationId xmlns:a16="http://schemas.microsoft.com/office/drawing/2014/main" id="{6F6CF5B8-4FA7-49DF-8D6D-4153EB038D74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74" name="AutoShape 208">
          <a:extLst>
            <a:ext uri="{FF2B5EF4-FFF2-40B4-BE49-F238E27FC236}">
              <a16:creationId xmlns:a16="http://schemas.microsoft.com/office/drawing/2014/main" id="{F587D8BB-A09D-4AD1-8E27-E42FDCCBB98A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75" name="AutoShape 208">
          <a:extLst>
            <a:ext uri="{FF2B5EF4-FFF2-40B4-BE49-F238E27FC236}">
              <a16:creationId xmlns:a16="http://schemas.microsoft.com/office/drawing/2014/main" id="{BA7AC2D8-E216-411B-B660-381465D8E8ED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76" name="AutoShape 208">
          <a:extLst>
            <a:ext uri="{FF2B5EF4-FFF2-40B4-BE49-F238E27FC236}">
              <a16:creationId xmlns:a16="http://schemas.microsoft.com/office/drawing/2014/main" id="{F692484E-BD58-49B8-94AE-FAD35195DBA4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77" name="AutoShape 208">
          <a:extLst>
            <a:ext uri="{FF2B5EF4-FFF2-40B4-BE49-F238E27FC236}">
              <a16:creationId xmlns:a16="http://schemas.microsoft.com/office/drawing/2014/main" id="{5C678FF1-BC85-4940-A66E-937DB0DEAD9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78" name="AutoShape 208">
          <a:extLst>
            <a:ext uri="{FF2B5EF4-FFF2-40B4-BE49-F238E27FC236}">
              <a16:creationId xmlns:a16="http://schemas.microsoft.com/office/drawing/2014/main" id="{93EE1231-4C4B-4C27-AA74-96B5C0E6DF3F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79" name="AutoShape 208">
          <a:extLst>
            <a:ext uri="{FF2B5EF4-FFF2-40B4-BE49-F238E27FC236}">
              <a16:creationId xmlns:a16="http://schemas.microsoft.com/office/drawing/2014/main" id="{FABED132-20D8-4543-9EE5-0BF0918FFFA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80" name="AutoShape 208">
          <a:extLst>
            <a:ext uri="{FF2B5EF4-FFF2-40B4-BE49-F238E27FC236}">
              <a16:creationId xmlns:a16="http://schemas.microsoft.com/office/drawing/2014/main" id="{9565CA2B-BD99-4907-9998-E1C4F9DE49F8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81" name="AutoShape 208">
          <a:extLst>
            <a:ext uri="{FF2B5EF4-FFF2-40B4-BE49-F238E27FC236}">
              <a16:creationId xmlns:a16="http://schemas.microsoft.com/office/drawing/2014/main" id="{1216F97C-CE52-4AB2-AF96-E9583DBEBAA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82" name="AutoShape 208">
          <a:extLst>
            <a:ext uri="{FF2B5EF4-FFF2-40B4-BE49-F238E27FC236}">
              <a16:creationId xmlns:a16="http://schemas.microsoft.com/office/drawing/2014/main" id="{8D6CD717-E217-4021-A51F-9C1BBF48107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83" name="AutoShape 208">
          <a:extLst>
            <a:ext uri="{FF2B5EF4-FFF2-40B4-BE49-F238E27FC236}">
              <a16:creationId xmlns:a16="http://schemas.microsoft.com/office/drawing/2014/main" id="{BD3AADF2-FCAF-4ECE-B517-61348A635425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84" name="AutoShape 208">
          <a:extLst>
            <a:ext uri="{FF2B5EF4-FFF2-40B4-BE49-F238E27FC236}">
              <a16:creationId xmlns:a16="http://schemas.microsoft.com/office/drawing/2014/main" id="{C228E4C0-E1D4-4ACE-8D2B-DCA9AC69FF5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85" name="AutoShape 208">
          <a:extLst>
            <a:ext uri="{FF2B5EF4-FFF2-40B4-BE49-F238E27FC236}">
              <a16:creationId xmlns:a16="http://schemas.microsoft.com/office/drawing/2014/main" id="{7A697BF6-DD97-4B1A-8CC2-63BF81CE341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86" name="AutoShape 208">
          <a:extLst>
            <a:ext uri="{FF2B5EF4-FFF2-40B4-BE49-F238E27FC236}">
              <a16:creationId xmlns:a16="http://schemas.microsoft.com/office/drawing/2014/main" id="{0D6650F4-CBBD-481F-A2E4-18329322E7C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87" name="AutoShape 208">
          <a:extLst>
            <a:ext uri="{FF2B5EF4-FFF2-40B4-BE49-F238E27FC236}">
              <a16:creationId xmlns:a16="http://schemas.microsoft.com/office/drawing/2014/main" id="{046F64E0-2360-47F1-A3FD-0FB1BBFF101E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88" name="AutoShape 208">
          <a:extLst>
            <a:ext uri="{FF2B5EF4-FFF2-40B4-BE49-F238E27FC236}">
              <a16:creationId xmlns:a16="http://schemas.microsoft.com/office/drawing/2014/main" id="{3EF70231-BBD8-4058-A0A0-39E502B8BB62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89" name="AutoShape 208">
          <a:extLst>
            <a:ext uri="{FF2B5EF4-FFF2-40B4-BE49-F238E27FC236}">
              <a16:creationId xmlns:a16="http://schemas.microsoft.com/office/drawing/2014/main" id="{36EA3EB1-E34F-4320-BF91-F21363574E85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90" name="AutoShape 208">
          <a:extLst>
            <a:ext uri="{FF2B5EF4-FFF2-40B4-BE49-F238E27FC236}">
              <a16:creationId xmlns:a16="http://schemas.microsoft.com/office/drawing/2014/main" id="{CD9ACFA8-76A6-4E66-9A5C-573B3EEB18E7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91" name="AutoShape 208">
          <a:extLst>
            <a:ext uri="{FF2B5EF4-FFF2-40B4-BE49-F238E27FC236}">
              <a16:creationId xmlns:a16="http://schemas.microsoft.com/office/drawing/2014/main" id="{F9D41093-150F-4E7D-8ED7-3BBF9D4B4B22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92" name="AutoShape 208">
          <a:extLst>
            <a:ext uri="{FF2B5EF4-FFF2-40B4-BE49-F238E27FC236}">
              <a16:creationId xmlns:a16="http://schemas.microsoft.com/office/drawing/2014/main" id="{0E67074D-161E-4B15-AE68-759E80C806E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93" name="AutoShape 208">
          <a:extLst>
            <a:ext uri="{FF2B5EF4-FFF2-40B4-BE49-F238E27FC236}">
              <a16:creationId xmlns:a16="http://schemas.microsoft.com/office/drawing/2014/main" id="{9C58A77A-6F94-49B6-80E0-7E5DA97CBF1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94" name="AutoShape 208">
          <a:extLst>
            <a:ext uri="{FF2B5EF4-FFF2-40B4-BE49-F238E27FC236}">
              <a16:creationId xmlns:a16="http://schemas.microsoft.com/office/drawing/2014/main" id="{6BEE1A82-B7DE-45B6-99AA-08AEFFBAB77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95" name="AutoShape 208">
          <a:extLst>
            <a:ext uri="{FF2B5EF4-FFF2-40B4-BE49-F238E27FC236}">
              <a16:creationId xmlns:a16="http://schemas.microsoft.com/office/drawing/2014/main" id="{F0B60060-C500-4E03-9B5C-E62BB27FF1F2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96" name="AutoShape 208">
          <a:extLst>
            <a:ext uri="{FF2B5EF4-FFF2-40B4-BE49-F238E27FC236}">
              <a16:creationId xmlns:a16="http://schemas.microsoft.com/office/drawing/2014/main" id="{21A97123-ADAB-47D1-982E-D08F2C1014D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97" name="AutoShape 208">
          <a:extLst>
            <a:ext uri="{FF2B5EF4-FFF2-40B4-BE49-F238E27FC236}">
              <a16:creationId xmlns:a16="http://schemas.microsoft.com/office/drawing/2014/main" id="{E66C1277-341B-4B49-B267-DEFD21A15731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98" name="AutoShape 208">
          <a:extLst>
            <a:ext uri="{FF2B5EF4-FFF2-40B4-BE49-F238E27FC236}">
              <a16:creationId xmlns:a16="http://schemas.microsoft.com/office/drawing/2014/main" id="{A8D79237-CEC8-49E0-B21B-CA799C624AFA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599" name="AutoShape 208">
          <a:extLst>
            <a:ext uri="{FF2B5EF4-FFF2-40B4-BE49-F238E27FC236}">
              <a16:creationId xmlns:a16="http://schemas.microsoft.com/office/drawing/2014/main" id="{A545A452-5F32-4AA7-A12B-76312F2D8A8D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00" name="AutoShape 208">
          <a:extLst>
            <a:ext uri="{FF2B5EF4-FFF2-40B4-BE49-F238E27FC236}">
              <a16:creationId xmlns:a16="http://schemas.microsoft.com/office/drawing/2014/main" id="{68FF91B6-7992-4D30-8C2A-5649BE2EAE35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01" name="AutoShape 208">
          <a:extLst>
            <a:ext uri="{FF2B5EF4-FFF2-40B4-BE49-F238E27FC236}">
              <a16:creationId xmlns:a16="http://schemas.microsoft.com/office/drawing/2014/main" id="{5981E244-0D49-4FC6-BDA3-34D69161571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02" name="AutoShape 208">
          <a:extLst>
            <a:ext uri="{FF2B5EF4-FFF2-40B4-BE49-F238E27FC236}">
              <a16:creationId xmlns:a16="http://schemas.microsoft.com/office/drawing/2014/main" id="{D7FA92C4-494B-46F4-8DFF-0CD8821CE6F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03" name="AutoShape 208">
          <a:extLst>
            <a:ext uri="{FF2B5EF4-FFF2-40B4-BE49-F238E27FC236}">
              <a16:creationId xmlns:a16="http://schemas.microsoft.com/office/drawing/2014/main" id="{449984A7-CC9F-4B16-B7BF-1128D4B92322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04" name="AutoShape 208">
          <a:extLst>
            <a:ext uri="{FF2B5EF4-FFF2-40B4-BE49-F238E27FC236}">
              <a16:creationId xmlns:a16="http://schemas.microsoft.com/office/drawing/2014/main" id="{2DC0D84E-8CAD-421A-ADC0-73F6CE59E61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05" name="AutoShape 208">
          <a:extLst>
            <a:ext uri="{FF2B5EF4-FFF2-40B4-BE49-F238E27FC236}">
              <a16:creationId xmlns:a16="http://schemas.microsoft.com/office/drawing/2014/main" id="{235E6976-9F8B-4824-8300-0410758626DD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06" name="AutoShape 208">
          <a:extLst>
            <a:ext uri="{FF2B5EF4-FFF2-40B4-BE49-F238E27FC236}">
              <a16:creationId xmlns:a16="http://schemas.microsoft.com/office/drawing/2014/main" id="{2BD52A8F-AF90-4BAC-84E0-E8C948AD42A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07" name="AutoShape 208">
          <a:extLst>
            <a:ext uri="{FF2B5EF4-FFF2-40B4-BE49-F238E27FC236}">
              <a16:creationId xmlns:a16="http://schemas.microsoft.com/office/drawing/2014/main" id="{B22A16CF-81B4-4376-888D-A324DF4A9F3D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08" name="AutoShape 208">
          <a:extLst>
            <a:ext uri="{FF2B5EF4-FFF2-40B4-BE49-F238E27FC236}">
              <a16:creationId xmlns:a16="http://schemas.microsoft.com/office/drawing/2014/main" id="{B2F960D5-FFD6-412E-9EC3-C9B1C19517D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09" name="AutoShape 208">
          <a:extLst>
            <a:ext uri="{FF2B5EF4-FFF2-40B4-BE49-F238E27FC236}">
              <a16:creationId xmlns:a16="http://schemas.microsoft.com/office/drawing/2014/main" id="{6898994C-2642-4F00-A31A-4F550743E87A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10" name="AutoShape 208">
          <a:extLst>
            <a:ext uri="{FF2B5EF4-FFF2-40B4-BE49-F238E27FC236}">
              <a16:creationId xmlns:a16="http://schemas.microsoft.com/office/drawing/2014/main" id="{7CA032E8-87FB-4929-B673-0CC9FF63519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11" name="AutoShape 208">
          <a:extLst>
            <a:ext uri="{FF2B5EF4-FFF2-40B4-BE49-F238E27FC236}">
              <a16:creationId xmlns:a16="http://schemas.microsoft.com/office/drawing/2014/main" id="{B2508251-DA23-4305-883E-56DE892E902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12" name="AutoShape 208">
          <a:extLst>
            <a:ext uri="{FF2B5EF4-FFF2-40B4-BE49-F238E27FC236}">
              <a16:creationId xmlns:a16="http://schemas.microsoft.com/office/drawing/2014/main" id="{6F171A29-23FF-41A7-9847-D29555D03DDD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13" name="AutoShape 208">
          <a:extLst>
            <a:ext uri="{FF2B5EF4-FFF2-40B4-BE49-F238E27FC236}">
              <a16:creationId xmlns:a16="http://schemas.microsoft.com/office/drawing/2014/main" id="{94D5339B-B85D-4B8C-AB38-BFE1D4867C5A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14" name="AutoShape 208">
          <a:extLst>
            <a:ext uri="{FF2B5EF4-FFF2-40B4-BE49-F238E27FC236}">
              <a16:creationId xmlns:a16="http://schemas.microsoft.com/office/drawing/2014/main" id="{61378968-413E-4F1F-82F7-1512BFB04C1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15" name="AutoShape 208">
          <a:extLst>
            <a:ext uri="{FF2B5EF4-FFF2-40B4-BE49-F238E27FC236}">
              <a16:creationId xmlns:a16="http://schemas.microsoft.com/office/drawing/2014/main" id="{B72B5DA6-3EE2-4428-A186-D9C9A04E19DD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16" name="AutoShape 208">
          <a:extLst>
            <a:ext uri="{FF2B5EF4-FFF2-40B4-BE49-F238E27FC236}">
              <a16:creationId xmlns:a16="http://schemas.microsoft.com/office/drawing/2014/main" id="{63443536-0FA2-49EC-B12C-0BD3E56FE7D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17" name="AutoShape 208">
          <a:extLst>
            <a:ext uri="{FF2B5EF4-FFF2-40B4-BE49-F238E27FC236}">
              <a16:creationId xmlns:a16="http://schemas.microsoft.com/office/drawing/2014/main" id="{6914EF7E-D43E-4439-A168-3C7FC3C3F887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18" name="AutoShape 208">
          <a:extLst>
            <a:ext uri="{FF2B5EF4-FFF2-40B4-BE49-F238E27FC236}">
              <a16:creationId xmlns:a16="http://schemas.microsoft.com/office/drawing/2014/main" id="{43E0B81D-00AE-4B00-9566-C1CEAAD761F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19" name="AutoShape 208">
          <a:extLst>
            <a:ext uri="{FF2B5EF4-FFF2-40B4-BE49-F238E27FC236}">
              <a16:creationId xmlns:a16="http://schemas.microsoft.com/office/drawing/2014/main" id="{C1F74880-E578-4BB3-9F46-5DA4438ABDAA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20" name="AutoShape 208">
          <a:extLst>
            <a:ext uri="{FF2B5EF4-FFF2-40B4-BE49-F238E27FC236}">
              <a16:creationId xmlns:a16="http://schemas.microsoft.com/office/drawing/2014/main" id="{E24BA874-9F04-49D0-B982-B9B2EEEB3992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21" name="AutoShape 208">
          <a:extLst>
            <a:ext uri="{FF2B5EF4-FFF2-40B4-BE49-F238E27FC236}">
              <a16:creationId xmlns:a16="http://schemas.microsoft.com/office/drawing/2014/main" id="{DFE961F6-F711-4ED2-9390-5853FA8ED497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22" name="AutoShape 208">
          <a:extLst>
            <a:ext uri="{FF2B5EF4-FFF2-40B4-BE49-F238E27FC236}">
              <a16:creationId xmlns:a16="http://schemas.microsoft.com/office/drawing/2014/main" id="{CA955BBA-A792-41B3-91C4-735FA27417B7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23" name="AutoShape 208">
          <a:extLst>
            <a:ext uri="{FF2B5EF4-FFF2-40B4-BE49-F238E27FC236}">
              <a16:creationId xmlns:a16="http://schemas.microsoft.com/office/drawing/2014/main" id="{DBBA79F0-28BC-4D45-95EE-4896F8D5BDD1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24" name="AutoShape 208">
          <a:extLst>
            <a:ext uri="{FF2B5EF4-FFF2-40B4-BE49-F238E27FC236}">
              <a16:creationId xmlns:a16="http://schemas.microsoft.com/office/drawing/2014/main" id="{6CD29BE4-1E07-4E1D-B6D6-5690A8A3E65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25" name="AutoShape 208">
          <a:extLst>
            <a:ext uri="{FF2B5EF4-FFF2-40B4-BE49-F238E27FC236}">
              <a16:creationId xmlns:a16="http://schemas.microsoft.com/office/drawing/2014/main" id="{B95C1C59-B52F-45FD-98C2-B8F7ECDFEC81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26" name="AutoShape 208">
          <a:extLst>
            <a:ext uri="{FF2B5EF4-FFF2-40B4-BE49-F238E27FC236}">
              <a16:creationId xmlns:a16="http://schemas.microsoft.com/office/drawing/2014/main" id="{4E8A3DDB-5948-414D-9098-15DCF002068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27" name="AutoShape 208">
          <a:extLst>
            <a:ext uri="{FF2B5EF4-FFF2-40B4-BE49-F238E27FC236}">
              <a16:creationId xmlns:a16="http://schemas.microsoft.com/office/drawing/2014/main" id="{7E76BB69-708B-4D44-AA13-A651E9FFDFA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28" name="AutoShape 208">
          <a:extLst>
            <a:ext uri="{FF2B5EF4-FFF2-40B4-BE49-F238E27FC236}">
              <a16:creationId xmlns:a16="http://schemas.microsoft.com/office/drawing/2014/main" id="{BB8C0B06-0C9F-46DB-AF4B-68D06E4EA425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29" name="AutoShape 208">
          <a:extLst>
            <a:ext uri="{FF2B5EF4-FFF2-40B4-BE49-F238E27FC236}">
              <a16:creationId xmlns:a16="http://schemas.microsoft.com/office/drawing/2014/main" id="{E84ECB38-20A9-48AF-9401-C378D3E15388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30" name="AutoShape 208">
          <a:extLst>
            <a:ext uri="{FF2B5EF4-FFF2-40B4-BE49-F238E27FC236}">
              <a16:creationId xmlns:a16="http://schemas.microsoft.com/office/drawing/2014/main" id="{D5E6A529-2ABF-494B-A85F-B6C4CE867A35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31" name="AutoShape 208">
          <a:extLst>
            <a:ext uri="{FF2B5EF4-FFF2-40B4-BE49-F238E27FC236}">
              <a16:creationId xmlns:a16="http://schemas.microsoft.com/office/drawing/2014/main" id="{6CAEDDCF-FAF9-4CC3-B786-940EF5D3487D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32" name="AutoShape 208">
          <a:extLst>
            <a:ext uri="{FF2B5EF4-FFF2-40B4-BE49-F238E27FC236}">
              <a16:creationId xmlns:a16="http://schemas.microsoft.com/office/drawing/2014/main" id="{BBC6FCF6-01B4-410D-9FD8-FB7694350178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33" name="AutoShape 208">
          <a:extLst>
            <a:ext uri="{FF2B5EF4-FFF2-40B4-BE49-F238E27FC236}">
              <a16:creationId xmlns:a16="http://schemas.microsoft.com/office/drawing/2014/main" id="{BA2B2E76-719B-4A0D-A1D9-FB53992ADCEE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34" name="AutoShape 208">
          <a:extLst>
            <a:ext uri="{FF2B5EF4-FFF2-40B4-BE49-F238E27FC236}">
              <a16:creationId xmlns:a16="http://schemas.microsoft.com/office/drawing/2014/main" id="{D3C49ED8-4109-44B6-AD8F-1D01A4DA98B2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35" name="AutoShape 208">
          <a:extLst>
            <a:ext uri="{FF2B5EF4-FFF2-40B4-BE49-F238E27FC236}">
              <a16:creationId xmlns:a16="http://schemas.microsoft.com/office/drawing/2014/main" id="{07AB369D-74F2-4354-A70D-1829840F74CD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36" name="AutoShape 208">
          <a:extLst>
            <a:ext uri="{FF2B5EF4-FFF2-40B4-BE49-F238E27FC236}">
              <a16:creationId xmlns:a16="http://schemas.microsoft.com/office/drawing/2014/main" id="{59F9FCCC-1B35-40D7-9B7F-5D0C08DF483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37" name="AutoShape 208">
          <a:extLst>
            <a:ext uri="{FF2B5EF4-FFF2-40B4-BE49-F238E27FC236}">
              <a16:creationId xmlns:a16="http://schemas.microsoft.com/office/drawing/2014/main" id="{555947EC-58FE-4E91-9A0D-C0D6B489573F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38" name="AutoShape 208">
          <a:extLst>
            <a:ext uri="{FF2B5EF4-FFF2-40B4-BE49-F238E27FC236}">
              <a16:creationId xmlns:a16="http://schemas.microsoft.com/office/drawing/2014/main" id="{08E596C9-E43A-4880-8E21-1B822E74125A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39" name="AutoShape 208">
          <a:extLst>
            <a:ext uri="{FF2B5EF4-FFF2-40B4-BE49-F238E27FC236}">
              <a16:creationId xmlns:a16="http://schemas.microsoft.com/office/drawing/2014/main" id="{891F85A0-C307-4349-9868-DFBAA929D8D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40" name="AutoShape 208">
          <a:extLst>
            <a:ext uri="{FF2B5EF4-FFF2-40B4-BE49-F238E27FC236}">
              <a16:creationId xmlns:a16="http://schemas.microsoft.com/office/drawing/2014/main" id="{EB99E778-F125-401A-8B1A-2D8CC7C90622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41" name="AutoShape 208">
          <a:extLst>
            <a:ext uri="{FF2B5EF4-FFF2-40B4-BE49-F238E27FC236}">
              <a16:creationId xmlns:a16="http://schemas.microsoft.com/office/drawing/2014/main" id="{CB8BFBAB-AEA9-4858-8D8C-855A1CC79BF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42" name="AutoShape 208">
          <a:extLst>
            <a:ext uri="{FF2B5EF4-FFF2-40B4-BE49-F238E27FC236}">
              <a16:creationId xmlns:a16="http://schemas.microsoft.com/office/drawing/2014/main" id="{9D377646-4C33-41F9-A72C-39B1E3EC564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43" name="AutoShape 208">
          <a:extLst>
            <a:ext uri="{FF2B5EF4-FFF2-40B4-BE49-F238E27FC236}">
              <a16:creationId xmlns:a16="http://schemas.microsoft.com/office/drawing/2014/main" id="{9FD62D4F-C5DD-4335-A721-0B153B13B1B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44" name="AutoShape 208">
          <a:extLst>
            <a:ext uri="{FF2B5EF4-FFF2-40B4-BE49-F238E27FC236}">
              <a16:creationId xmlns:a16="http://schemas.microsoft.com/office/drawing/2014/main" id="{CFC854D2-BC9D-456E-B31A-1C6E2C492014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45" name="AutoShape 208">
          <a:extLst>
            <a:ext uri="{FF2B5EF4-FFF2-40B4-BE49-F238E27FC236}">
              <a16:creationId xmlns:a16="http://schemas.microsoft.com/office/drawing/2014/main" id="{BBCD6529-DEF0-46AD-869F-EB925F9E499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46" name="AutoShape 208">
          <a:extLst>
            <a:ext uri="{FF2B5EF4-FFF2-40B4-BE49-F238E27FC236}">
              <a16:creationId xmlns:a16="http://schemas.microsoft.com/office/drawing/2014/main" id="{EA057566-7142-4FA5-87ED-E655E8230ED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47" name="AutoShape 208">
          <a:extLst>
            <a:ext uri="{FF2B5EF4-FFF2-40B4-BE49-F238E27FC236}">
              <a16:creationId xmlns:a16="http://schemas.microsoft.com/office/drawing/2014/main" id="{8C85C734-71BE-482A-BD69-A5EF4D07259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48" name="AutoShape 208">
          <a:extLst>
            <a:ext uri="{FF2B5EF4-FFF2-40B4-BE49-F238E27FC236}">
              <a16:creationId xmlns:a16="http://schemas.microsoft.com/office/drawing/2014/main" id="{B3E6CE9C-6F7F-4C5D-9DF7-A15FE872DF0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49" name="AutoShape 208">
          <a:extLst>
            <a:ext uri="{FF2B5EF4-FFF2-40B4-BE49-F238E27FC236}">
              <a16:creationId xmlns:a16="http://schemas.microsoft.com/office/drawing/2014/main" id="{BB5B9EE1-3CC0-4CFE-8B38-7E3D00E41E0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50" name="AutoShape 208">
          <a:extLst>
            <a:ext uri="{FF2B5EF4-FFF2-40B4-BE49-F238E27FC236}">
              <a16:creationId xmlns:a16="http://schemas.microsoft.com/office/drawing/2014/main" id="{0DDB8F87-4B11-4781-BA16-AF46E6E75801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51" name="AutoShape 208">
          <a:extLst>
            <a:ext uri="{FF2B5EF4-FFF2-40B4-BE49-F238E27FC236}">
              <a16:creationId xmlns:a16="http://schemas.microsoft.com/office/drawing/2014/main" id="{CDFB8F29-B2C3-45E2-9E84-84EF1C7F8CC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52" name="AutoShape 208">
          <a:extLst>
            <a:ext uri="{FF2B5EF4-FFF2-40B4-BE49-F238E27FC236}">
              <a16:creationId xmlns:a16="http://schemas.microsoft.com/office/drawing/2014/main" id="{43528233-52A1-424C-BB02-52667BA4048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53" name="AutoShape 208">
          <a:extLst>
            <a:ext uri="{FF2B5EF4-FFF2-40B4-BE49-F238E27FC236}">
              <a16:creationId xmlns:a16="http://schemas.microsoft.com/office/drawing/2014/main" id="{060BE03E-D56F-435E-A39D-0C3C50533F6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54" name="AutoShape 208">
          <a:extLst>
            <a:ext uri="{FF2B5EF4-FFF2-40B4-BE49-F238E27FC236}">
              <a16:creationId xmlns:a16="http://schemas.microsoft.com/office/drawing/2014/main" id="{173D1D8A-4A0F-4E66-A5FC-AF1FF72F27A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55" name="AutoShape 208">
          <a:extLst>
            <a:ext uri="{FF2B5EF4-FFF2-40B4-BE49-F238E27FC236}">
              <a16:creationId xmlns:a16="http://schemas.microsoft.com/office/drawing/2014/main" id="{A3D4BB68-CDFF-486A-95B7-FAF21442FC1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56" name="AutoShape 208">
          <a:extLst>
            <a:ext uri="{FF2B5EF4-FFF2-40B4-BE49-F238E27FC236}">
              <a16:creationId xmlns:a16="http://schemas.microsoft.com/office/drawing/2014/main" id="{056309B6-73F4-4B27-8725-90D2630CCB51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57" name="AutoShape 208">
          <a:extLst>
            <a:ext uri="{FF2B5EF4-FFF2-40B4-BE49-F238E27FC236}">
              <a16:creationId xmlns:a16="http://schemas.microsoft.com/office/drawing/2014/main" id="{AAE115F2-66A3-4F1E-B624-207B40276A4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58" name="AutoShape 208">
          <a:extLst>
            <a:ext uri="{FF2B5EF4-FFF2-40B4-BE49-F238E27FC236}">
              <a16:creationId xmlns:a16="http://schemas.microsoft.com/office/drawing/2014/main" id="{84E4A218-4578-4ED7-BF7B-B0D26CCC976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59" name="AutoShape 208">
          <a:extLst>
            <a:ext uri="{FF2B5EF4-FFF2-40B4-BE49-F238E27FC236}">
              <a16:creationId xmlns:a16="http://schemas.microsoft.com/office/drawing/2014/main" id="{5DA91C8D-2723-42A9-8129-58ED7082CFC7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60" name="AutoShape 208">
          <a:extLst>
            <a:ext uri="{FF2B5EF4-FFF2-40B4-BE49-F238E27FC236}">
              <a16:creationId xmlns:a16="http://schemas.microsoft.com/office/drawing/2014/main" id="{DF7F1FF2-803D-46BF-80A6-4EA771E3D05F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61" name="AutoShape 208">
          <a:extLst>
            <a:ext uri="{FF2B5EF4-FFF2-40B4-BE49-F238E27FC236}">
              <a16:creationId xmlns:a16="http://schemas.microsoft.com/office/drawing/2014/main" id="{FE0356B0-A4C7-4FA2-8AA5-B98288FE047A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62" name="AutoShape 208">
          <a:extLst>
            <a:ext uri="{FF2B5EF4-FFF2-40B4-BE49-F238E27FC236}">
              <a16:creationId xmlns:a16="http://schemas.microsoft.com/office/drawing/2014/main" id="{E5385E72-0F36-455A-9CED-F329134B7C7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63" name="AutoShape 208">
          <a:extLst>
            <a:ext uri="{FF2B5EF4-FFF2-40B4-BE49-F238E27FC236}">
              <a16:creationId xmlns:a16="http://schemas.microsoft.com/office/drawing/2014/main" id="{7AAC8F02-D0E1-4D99-A886-B5460ED9A4D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64" name="AutoShape 208">
          <a:extLst>
            <a:ext uri="{FF2B5EF4-FFF2-40B4-BE49-F238E27FC236}">
              <a16:creationId xmlns:a16="http://schemas.microsoft.com/office/drawing/2014/main" id="{1FF5F711-D8DB-47D3-8756-A03A47867152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65" name="AutoShape 208">
          <a:extLst>
            <a:ext uri="{FF2B5EF4-FFF2-40B4-BE49-F238E27FC236}">
              <a16:creationId xmlns:a16="http://schemas.microsoft.com/office/drawing/2014/main" id="{A434FE5D-414D-438C-B973-8E3954314A6F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66" name="AutoShape 208">
          <a:extLst>
            <a:ext uri="{FF2B5EF4-FFF2-40B4-BE49-F238E27FC236}">
              <a16:creationId xmlns:a16="http://schemas.microsoft.com/office/drawing/2014/main" id="{BE0A2077-8F8D-4C53-B804-AEBB03F734F4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67" name="AutoShape 208">
          <a:extLst>
            <a:ext uri="{FF2B5EF4-FFF2-40B4-BE49-F238E27FC236}">
              <a16:creationId xmlns:a16="http://schemas.microsoft.com/office/drawing/2014/main" id="{41DBD19C-B81A-41AE-863A-D26B30D1D3BD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68" name="AutoShape 208">
          <a:extLst>
            <a:ext uri="{FF2B5EF4-FFF2-40B4-BE49-F238E27FC236}">
              <a16:creationId xmlns:a16="http://schemas.microsoft.com/office/drawing/2014/main" id="{0ECD8828-FD2F-4883-A9DC-E0C2287167F1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69" name="AutoShape 208">
          <a:extLst>
            <a:ext uri="{FF2B5EF4-FFF2-40B4-BE49-F238E27FC236}">
              <a16:creationId xmlns:a16="http://schemas.microsoft.com/office/drawing/2014/main" id="{C3B1156D-2E45-4353-832C-E61E9A7FF4B5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70" name="AutoShape 208">
          <a:extLst>
            <a:ext uri="{FF2B5EF4-FFF2-40B4-BE49-F238E27FC236}">
              <a16:creationId xmlns:a16="http://schemas.microsoft.com/office/drawing/2014/main" id="{5A48F691-9708-498D-B146-BE38757F7F7F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71" name="AutoShape 208">
          <a:extLst>
            <a:ext uri="{FF2B5EF4-FFF2-40B4-BE49-F238E27FC236}">
              <a16:creationId xmlns:a16="http://schemas.microsoft.com/office/drawing/2014/main" id="{31FAA0F7-BDEF-47CC-95DA-2D21C68D713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72" name="AutoShape 208">
          <a:extLst>
            <a:ext uri="{FF2B5EF4-FFF2-40B4-BE49-F238E27FC236}">
              <a16:creationId xmlns:a16="http://schemas.microsoft.com/office/drawing/2014/main" id="{C7801349-3A90-4EE2-9D8C-B626A654387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73" name="AutoShape 208">
          <a:extLst>
            <a:ext uri="{FF2B5EF4-FFF2-40B4-BE49-F238E27FC236}">
              <a16:creationId xmlns:a16="http://schemas.microsoft.com/office/drawing/2014/main" id="{4D780FA5-3F89-4528-AD0C-0F427C3A4F12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74" name="AutoShape 208">
          <a:extLst>
            <a:ext uri="{FF2B5EF4-FFF2-40B4-BE49-F238E27FC236}">
              <a16:creationId xmlns:a16="http://schemas.microsoft.com/office/drawing/2014/main" id="{17333263-361A-46E2-BD5A-44DF08C20712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75" name="AutoShape 208">
          <a:extLst>
            <a:ext uri="{FF2B5EF4-FFF2-40B4-BE49-F238E27FC236}">
              <a16:creationId xmlns:a16="http://schemas.microsoft.com/office/drawing/2014/main" id="{4A7FAED9-2162-4D49-B39E-764139548545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76" name="AutoShape 208">
          <a:extLst>
            <a:ext uri="{FF2B5EF4-FFF2-40B4-BE49-F238E27FC236}">
              <a16:creationId xmlns:a16="http://schemas.microsoft.com/office/drawing/2014/main" id="{53922081-F577-4D5B-946B-B2AEA4A9F982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77" name="AutoShape 208">
          <a:extLst>
            <a:ext uri="{FF2B5EF4-FFF2-40B4-BE49-F238E27FC236}">
              <a16:creationId xmlns:a16="http://schemas.microsoft.com/office/drawing/2014/main" id="{EB28DA9E-C85F-48A4-ACD1-AC84733D8BF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78" name="AutoShape 208">
          <a:extLst>
            <a:ext uri="{FF2B5EF4-FFF2-40B4-BE49-F238E27FC236}">
              <a16:creationId xmlns:a16="http://schemas.microsoft.com/office/drawing/2014/main" id="{3AADC8A6-C123-4489-9F92-30999CA01645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79" name="AutoShape 208">
          <a:extLst>
            <a:ext uri="{FF2B5EF4-FFF2-40B4-BE49-F238E27FC236}">
              <a16:creationId xmlns:a16="http://schemas.microsoft.com/office/drawing/2014/main" id="{593B4A3D-181B-4E6C-B337-2EDBBCA26C5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80" name="AutoShape 208">
          <a:extLst>
            <a:ext uri="{FF2B5EF4-FFF2-40B4-BE49-F238E27FC236}">
              <a16:creationId xmlns:a16="http://schemas.microsoft.com/office/drawing/2014/main" id="{5E429DD4-422E-4E72-91B1-4C6A73EACA44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81" name="AutoShape 208">
          <a:extLst>
            <a:ext uri="{FF2B5EF4-FFF2-40B4-BE49-F238E27FC236}">
              <a16:creationId xmlns:a16="http://schemas.microsoft.com/office/drawing/2014/main" id="{B804BD3A-821C-4325-B5F0-87FB30DE961E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82" name="AutoShape 208">
          <a:extLst>
            <a:ext uri="{FF2B5EF4-FFF2-40B4-BE49-F238E27FC236}">
              <a16:creationId xmlns:a16="http://schemas.microsoft.com/office/drawing/2014/main" id="{5CF163FF-ACDA-4FFA-812B-19E1B8B59FD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83" name="AutoShape 208">
          <a:extLst>
            <a:ext uri="{FF2B5EF4-FFF2-40B4-BE49-F238E27FC236}">
              <a16:creationId xmlns:a16="http://schemas.microsoft.com/office/drawing/2014/main" id="{FE01CEEE-ABB0-4E15-80BC-EE5FE267EE52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84" name="AutoShape 208">
          <a:extLst>
            <a:ext uri="{FF2B5EF4-FFF2-40B4-BE49-F238E27FC236}">
              <a16:creationId xmlns:a16="http://schemas.microsoft.com/office/drawing/2014/main" id="{6C5EF5CA-0D3B-4560-87D3-AD98CDD57D14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85" name="AutoShape 208">
          <a:extLst>
            <a:ext uri="{FF2B5EF4-FFF2-40B4-BE49-F238E27FC236}">
              <a16:creationId xmlns:a16="http://schemas.microsoft.com/office/drawing/2014/main" id="{397BF48B-0704-4B89-8F02-BCE9F167212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86" name="AutoShape 208">
          <a:extLst>
            <a:ext uri="{FF2B5EF4-FFF2-40B4-BE49-F238E27FC236}">
              <a16:creationId xmlns:a16="http://schemas.microsoft.com/office/drawing/2014/main" id="{7A30D8B9-691E-44CC-935C-14D94723631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87" name="AutoShape 208">
          <a:extLst>
            <a:ext uri="{FF2B5EF4-FFF2-40B4-BE49-F238E27FC236}">
              <a16:creationId xmlns:a16="http://schemas.microsoft.com/office/drawing/2014/main" id="{2FC25B36-3562-48A8-8BE0-55E7D928884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88" name="AutoShape 208">
          <a:extLst>
            <a:ext uri="{FF2B5EF4-FFF2-40B4-BE49-F238E27FC236}">
              <a16:creationId xmlns:a16="http://schemas.microsoft.com/office/drawing/2014/main" id="{917B71F6-A4AC-49AC-B064-825CEF43ACE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89" name="AutoShape 208">
          <a:extLst>
            <a:ext uri="{FF2B5EF4-FFF2-40B4-BE49-F238E27FC236}">
              <a16:creationId xmlns:a16="http://schemas.microsoft.com/office/drawing/2014/main" id="{FB9B3E9F-A288-4339-9571-530FD6ACDB68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90" name="AutoShape 208">
          <a:extLst>
            <a:ext uri="{FF2B5EF4-FFF2-40B4-BE49-F238E27FC236}">
              <a16:creationId xmlns:a16="http://schemas.microsoft.com/office/drawing/2014/main" id="{861CAB90-FE66-428F-8790-35134B210A8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91" name="AutoShape 208">
          <a:extLst>
            <a:ext uri="{FF2B5EF4-FFF2-40B4-BE49-F238E27FC236}">
              <a16:creationId xmlns:a16="http://schemas.microsoft.com/office/drawing/2014/main" id="{ECF2A7EC-5D5C-415B-AAFB-048C4B2A3B3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92" name="AutoShape 208">
          <a:extLst>
            <a:ext uri="{FF2B5EF4-FFF2-40B4-BE49-F238E27FC236}">
              <a16:creationId xmlns:a16="http://schemas.microsoft.com/office/drawing/2014/main" id="{6028DFBC-E038-45D8-9840-96E2F97778CF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93" name="AutoShape 208">
          <a:extLst>
            <a:ext uri="{FF2B5EF4-FFF2-40B4-BE49-F238E27FC236}">
              <a16:creationId xmlns:a16="http://schemas.microsoft.com/office/drawing/2014/main" id="{55F836F8-62CC-4EDF-BCEA-6BE0D5BF6B5D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94" name="AutoShape 208">
          <a:extLst>
            <a:ext uri="{FF2B5EF4-FFF2-40B4-BE49-F238E27FC236}">
              <a16:creationId xmlns:a16="http://schemas.microsoft.com/office/drawing/2014/main" id="{82D21093-4864-47AD-8646-FE77C7011DA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95" name="AutoShape 208">
          <a:extLst>
            <a:ext uri="{FF2B5EF4-FFF2-40B4-BE49-F238E27FC236}">
              <a16:creationId xmlns:a16="http://schemas.microsoft.com/office/drawing/2014/main" id="{D13C43B2-0283-45C1-8030-3FC2D3E89321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96" name="AutoShape 208">
          <a:extLst>
            <a:ext uri="{FF2B5EF4-FFF2-40B4-BE49-F238E27FC236}">
              <a16:creationId xmlns:a16="http://schemas.microsoft.com/office/drawing/2014/main" id="{D412112E-2F69-4A91-9DA0-A1DBD0873CDD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97" name="AutoShape 208">
          <a:extLst>
            <a:ext uri="{FF2B5EF4-FFF2-40B4-BE49-F238E27FC236}">
              <a16:creationId xmlns:a16="http://schemas.microsoft.com/office/drawing/2014/main" id="{38D2E4A2-6CA2-4557-B21C-E202C61BAF3D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98" name="AutoShape 208">
          <a:extLst>
            <a:ext uri="{FF2B5EF4-FFF2-40B4-BE49-F238E27FC236}">
              <a16:creationId xmlns:a16="http://schemas.microsoft.com/office/drawing/2014/main" id="{0BB41840-0083-47E6-B498-83A8DB95011D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699" name="AutoShape 208">
          <a:extLst>
            <a:ext uri="{FF2B5EF4-FFF2-40B4-BE49-F238E27FC236}">
              <a16:creationId xmlns:a16="http://schemas.microsoft.com/office/drawing/2014/main" id="{8C672D0E-724F-4552-95CB-7F50EC776357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700" name="AutoShape 208">
          <a:extLst>
            <a:ext uri="{FF2B5EF4-FFF2-40B4-BE49-F238E27FC236}">
              <a16:creationId xmlns:a16="http://schemas.microsoft.com/office/drawing/2014/main" id="{662B64E6-E126-4916-8DC3-194718CFCBE5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701" name="AutoShape 208">
          <a:extLst>
            <a:ext uri="{FF2B5EF4-FFF2-40B4-BE49-F238E27FC236}">
              <a16:creationId xmlns:a16="http://schemas.microsoft.com/office/drawing/2014/main" id="{518B70B5-4749-4EB4-AA61-56A1A279166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702" name="AutoShape 208">
          <a:extLst>
            <a:ext uri="{FF2B5EF4-FFF2-40B4-BE49-F238E27FC236}">
              <a16:creationId xmlns:a16="http://schemas.microsoft.com/office/drawing/2014/main" id="{00FFD45B-3823-4616-BA84-7D46FDF01E8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703" name="AutoShape 208">
          <a:extLst>
            <a:ext uri="{FF2B5EF4-FFF2-40B4-BE49-F238E27FC236}">
              <a16:creationId xmlns:a16="http://schemas.microsoft.com/office/drawing/2014/main" id="{9DE4E50D-8610-4E5C-99C0-CFBA492AEFAA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704" name="AutoShape 208">
          <a:extLst>
            <a:ext uri="{FF2B5EF4-FFF2-40B4-BE49-F238E27FC236}">
              <a16:creationId xmlns:a16="http://schemas.microsoft.com/office/drawing/2014/main" id="{2D393C8A-EC18-4717-B433-E4D589A6113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705" name="AutoShape 208">
          <a:extLst>
            <a:ext uri="{FF2B5EF4-FFF2-40B4-BE49-F238E27FC236}">
              <a16:creationId xmlns:a16="http://schemas.microsoft.com/office/drawing/2014/main" id="{03745D2D-DE09-4820-B69E-4B7F10DF952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706" name="AutoShape 208">
          <a:extLst>
            <a:ext uri="{FF2B5EF4-FFF2-40B4-BE49-F238E27FC236}">
              <a16:creationId xmlns:a16="http://schemas.microsoft.com/office/drawing/2014/main" id="{FDBDCA74-642C-4E53-ABCB-FDD1D2678AD1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707" name="AutoShape 208">
          <a:extLst>
            <a:ext uri="{FF2B5EF4-FFF2-40B4-BE49-F238E27FC236}">
              <a16:creationId xmlns:a16="http://schemas.microsoft.com/office/drawing/2014/main" id="{2546F93D-4244-4BCA-8E45-6E7C4EB9F518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1770</xdr:row>
      <xdr:rowOff>0</xdr:rowOff>
    </xdr:from>
    <xdr:to>
      <xdr:col>4</xdr:col>
      <xdr:colOff>304800</xdr:colOff>
      <xdr:row>1770</xdr:row>
      <xdr:rowOff>28575</xdr:rowOff>
    </xdr:to>
    <xdr:sp macro="" textlink="">
      <xdr:nvSpPr>
        <xdr:cNvPr id="1969708" name="AutoShape 208">
          <a:extLst>
            <a:ext uri="{FF2B5EF4-FFF2-40B4-BE49-F238E27FC236}">
              <a16:creationId xmlns:a16="http://schemas.microsoft.com/office/drawing/2014/main" id="{DC504353-B9C0-46BB-BF2C-421710EB7D1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81279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09" name="AutoShape 208">
          <a:extLst>
            <a:ext uri="{FF2B5EF4-FFF2-40B4-BE49-F238E27FC236}">
              <a16:creationId xmlns:a16="http://schemas.microsoft.com/office/drawing/2014/main" id="{3D6501E3-7F07-4938-A9C7-73872E828BF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1743</xdr:row>
      <xdr:rowOff>0</xdr:rowOff>
    </xdr:from>
    <xdr:to>
      <xdr:col>2</xdr:col>
      <xdr:colOff>0</xdr:colOff>
      <xdr:row>1743</xdr:row>
      <xdr:rowOff>28575</xdr:rowOff>
    </xdr:to>
    <xdr:sp macro="" textlink="">
      <xdr:nvSpPr>
        <xdr:cNvPr id="1969710" name="AutoShape 208">
          <a:extLst>
            <a:ext uri="{FF2B5EF4-FFF2-40B4-BE49-F238E27FC236}">
              <a16:creationId xmlns:a16="http://schemas.microsoft.com/office/drawing/2014/main" id="{624FBE19-0BBA-4C49-B37C-462FF9A40070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29463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11" name="AutoShape 208">
          <a:extLst>
            <a:ext uri="{FF2B5EF4-FFF2-40B4-BE49-F238E27FC236}">
              <a16:creationId xmlns:a16="http://schemas.microsoft.com/office/drawing/2014/main" id="{412ED67F-CDD8-4A38-939B-3FB76F294F72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12" name="AutoShape 208">
          <a:extLst>
            <a:ext uri="{FF2B5EF4-FFF2-40B4-BE49-F238E27FC236}">
              <a16:creationId xmlns:a16="http://schemas.microsoft.com/office/drawing/2014/main" id="{143D0ECD-9287-4AF1-8EA1-1DA0065F422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1743</xdr:row>
      <xdr:rowOff>0</xdr:rowOff>
    </xdr:from>
    <xdr:to>
      <xdr:col>2</xdr:col>
      <xdr:colOff>0</xdr:colOff>
      <xdr:row>1743</xdr:row>
      <xdr:rowOff>28575</xdr:rowOff>
    </xdr:to>
    <xdr:sp macro="" textlink="">
      <xdr:nvSpPr>
        <xdr:cNvPr id="1969713" name="AutoShape 208">
          <a:extLst>
            <a:ext uri="{FF2B5EF4-FFF2-40B4-BE49-F238E27FC236}">
              <a16:creationId xmlns:a16="http://schemas.microsoft.com/office/drawing/2014/main" id="{196BCA18-9437-4441-A68A-BB3FAA2E1711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29463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14" name="AutoShape 208">
          <a:extLst>
            <a:ext uri="{FF2B5EF4-FFF2-40B4-BE49-F238E27FC236}">
              <a16:creationId xmlns:a16="http://schemas.microsoft.com/office/drawing/2014/main" id="{934712AF-38F4-4F63-A5E1-EB94DDBD62E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15" name="AutoShape 208">
          <a:extLst>
            <a:ext uri="{FF2B5EF4-FFF2-40B4-BE49-F238E27FC236}">
              <a16:creationId xmlns:a16="http://schemas.microsoft.com/office/drawing/2014/main" id="{EA19CE73-9AB5-40AB-9E34-63B3C67F07D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1743</xdr:row>
      <xdr:rowOff>0</xdr:rowOff>
    </xdr:from>
    <xdr:to>
      <xdr:col>2</xdr:col>
      <xdr:colOff>0</xdr:colOff>
      <xdr:row>1743</xdr:row>
      <xdr:rowOff>28575</xdr:rowOff>
    </xdr:to>
    <xdr:sp macro="" textlink="">
      <xdr:nvSpPr>
        <xdr:cNvPr id="1969716" name="AutoShape 208">
          <a:extLst>
            <a:ext uri="{FF2B5EF4-FFF2-40B4-BE49-F238E27FC236}">
              <a16:creationId xmlns:a16="http://schemas.microsoft.com/office/drawing/2014/main" id="{72E341F0-0C94-4E68-B78F-2A8FEE9B3AE8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29463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17" name="AutoShape 208">
          <a:extLst>
            <a:ext uri="{FF2B5EF4-FFF2-40B4-BE49-F238E27FC236}">
              <a16:creationId xmlns:a16="http://schemas.microsoft.com/office/drawing/2014/main" id="{E2AC1FE2-2C82-439F-B8E7-C0255B5D7B1F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18" name="AutoShape 208">
          <a:extLst>
            <a:ext uri="{FF2B5EF4-FFF2-40B4-BE49-F238E27FC236}">
              <a16:creationId xmlns:a16="http://schemas.microsoft.com/office/drawing/2014/main" id="{4A832E05-4889-482E-BD26-F57F66A6170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19" name="AutoShape 208">
          <a:extLst>
            <a:ext uri="{FF2B5EF4-FFF2-40B4-BE49-F238E27FC236}">
              <a16:creationId xmlns:a16="http://schemas.microsoft.com/office/drawing/2014/main" id="{3DC0F15E-BE5B-43A2-9545-5280BD34865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1743</xdr:row>
      <xdr:rowOff>0</xdr:rowOff>
    </xdr:from>
    <xdr:to>
      <xdr:col>2</xdr:col>
      <xdr:colOff>0</xdr:colOff>
      <xdr:row>1743</xdr:row>
      <xdr:rowOff>28575</xdr:rowOff>
    </xdr:to>
    <xdr:sp macro="" textlink="">
      <xdr:nvSpPr>
        <xdr:cNvPr id="1969720" name="AutoShape 208">
          <a:extLst>
            <a:ext uri="{FF2B5EF4-FFF2-40B4-BE49-F238E27FC236}">
              <a16:creationId xmlns:a16="http://schemas.microsoft.com/office/drawing/2014/main" id="{904AB5AB-CFFA-407D-BEB7-A02F7F392F4F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29463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21" name="AutoShape 208">
          <a:extLst>
            <a:ext uri="{FF2B5EF4-FFF2-40B4-BE49-F238E27FC236}">
              <a16:creationId xmlns:a16="http://schemas.microsoft.com/office/drawing/2014/main" id="{EEEC9747-0158-45C5-A8E4-C74C9257EE6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22" name="AutoShape 208">
          <a:extLst>
            <a:ext uri="{FF2B5EF4-FFF2-40B4-BE49-F238E27FC236}">
              <a16:creationId xmlns:a16="http://schemas.microsoft.com/office/drawing/2014/main" id="{422BD833-D981-41DE-A4B7-BB23B6F9986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1743</xdr:row>
      <xdr:rowOff>0</xdr:rowOff>
    </xdr:from>
    <xdr:to>
      <xdr:col>2</xdr:col>
      <xdr:colOff>0</xdr:colOff>
      <xdr:row>1743</xdr:row>
      <xdr:rowOff>28575</xdr:rowOff>
    </xdr:to>
    <xdr:sp macro="" textlink="">
      <xdr:nvSpPr>
        <xdr:cNvPr id="1969723" name="AutoShape 208">
          <a:extLst>
            <a:ext uri="{FF2B5EF4-FFF2-40B4-BE49-F238E27FC236}">
              <a16:creationId xmlns:a16="http://schemas.microsoft.com/office/drawing/2014/main" id="{CB27779B-6DA0-406C-BF98-CAB3A156F100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29463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24" name="AutoShape 208">
          <a:extLst>
            <a:ext uri="{FF2B5EF4-FFF2-40B4-BE49-F238E27FC236}">
              <a16:creationId xmlns:a16="http://schemas.microsoft.com/office/drawing/2014/main" id="{13D5F8C9-1250-4DCB-9E58-406FA149A276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25" name="AutoShape 208">
          <a:extLst>
            <a:ext uri="{FF2B5EF4-FFF2-40B4-BE49-F238E27FC236}">
              <a16:creationId xmlns:a16="http://schemas.microsoft.com/office/drawing/2014/main" id="{996933CE-2037-45CD-941F-5A53564E352D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1743</xdr:row>
      <xdr:rowOff>0</xdr:rowOff>
    </xdr:from>
    <xdr:to>
      <xdr:col>2</xdr:col>
      <xdr:colOff>0</xdr:colOff>
      <xdr:row>1743</xdr:row>
      <xdr:rowOff>28575</xdr:rowOff>
    </xdr:to>
    <xdr:sp macro="" textlink="">
      <xdr:nvSpPr>
        <xdr:cNvPr id="1969726" name="AutoShape 208">
          <a:extLst>
            <a:ext uri="{FF2B5EF4-FFF2-40B4-BE49-F238E27FC236}">
              <a16:creationId xmlns:a16="http://schemas.microsoft.com/office/drawing/2014/main" id="{853D299F-415B-426A-8A7A-C0B0B56D52B4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29463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27" name="AutoShape 208">
          <a:extLst>
            <a:ext uri="{FF2B5EF4-FFF2-40B4-BE49-F238E27FC236}">
              <a16:creationId xmlns:a16="http://schemas.microsoft.com/office/drawing/2014/main" id="{F5D161E1-28B6-4B4F-9B63-043C5D4A0E4F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28" name="AutoShape 208">
          <a:extLst>
            <a:ext uri="{FF2B5EF4-FFF2-40B4-BE49-F238E27FC236}">
              <a16:creationId xmlns:a16="http://schemas.microsoft.com/office/drawing/2014/main" id="{4E8D1047-DA00-488E-A0F0-9BA68EF2EE94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29" name="AutoShape 208">
          <a:extLst>
            <a:ext uri="{FF2B5EF4-FFF2-40B4-BE49-F238E27FC236}">
              <a16:creationId xmlns:a16="http://schemas.microsoft.com/office/drawing/2014/main" id="{FCB26288-7EC1-400B-9AF2-72E5C3959414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30" name="AutoShape 208">
          <a:extLst>
            <a:ext uri="{FF2B5EF4-FFF2-40B4-BE49-F238E27FC236}">
              <a16:creationId xmlns:a16="http://schemas.microsoft.com/office/drawing/2014/main" id="{9B386276-A5D0-4F5C-9892-30A04BE6C2F2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1743</xdr:row>
      <xdr:rowOff>0</xdr:rowOff>
    </xdr:from>
    <xdr:to>
      <xdr:col>2</xdr:col>
      <xdr:colOff>0</xdr:colOff>
      <xdr:row>1743</xdr:row>
      <xdr:rowOff>28575</xdr:rowOff>
    </xdr:to>
    <xdr:sp macro="" textlink="">
      <xdr:nvSpPr>
        <xdr:cNvPr id="1969731" name="AutoShape 208">
          <a:extLst>
            <a:ext uri="{FF2B5EF4-FFF2-40B4-BE49-F238E27FC236}">
              <a16:creationId xmlns:a16="http://schemas.microsoft.com/office/drawing/2014/main" id="{D53006D5-EC7F-4700-945A-28C41A16168E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29463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32" name="AutoShape 208">
          <a:extLst>
            <a:ext uri="{FF2B5EF4-FFF2-40B4-BE49-F238E27FC236}">
              <a16:creationId xmlns:a16="http://schemas.microsoft.com/office/drawing/2014/main" id="{D73C02F6-583D-4C9E-A854-D758C2DE0EAA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33" name="AutoShape 208">
          <a:extLst>
            <a:ext uri="{FF2B5EF4-FFF2-40B4-BE49-F238E27FC236}">
              <a16:creationId xmlns:a16="http://schemas.microsoft.com/office/drawing/2014/main" id="{C6638C5F-E83B-43C6-AE0E-7E3C7E5956B5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1743</xdr:row>
      <xdr:rowOff>0</xdr:rowOff>
    </xdr:from>
    <xdr:to>
      <xdr:col>2</xdr:col>
      <xdr:colOff>0</xdr:colOff>
      <xdr:row>1743</xdr:row>
      <xdr:rowOff>28575</xdr:rowOff>
    </xdr:to>
    <xdr:sp macro="" textlink="">
      <xdr:nvSpPr>
        <xdr:cNvPr id="1969734" name="AutoShape 208">
          <a:extLst>
            <a:ext uri="{FF2B5EF4-FFF2-40B4-BE49-F238E27FC236}">
              <a16:creationId xmlns:a16="http://schemas.microsoft.com/office/drawing/2014/main" id="{135C2309-883F-49E6-B34D-EF52C1BEFBBC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29463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35" name="AutoShape 208">
          <a:extLst>
            <a:ext uri="{FF2B5EF4-FFF2-40B4-BE49-F238E27FC236}">
              <a16:creationId xmlns:a16="http://schemas.microsoft.com/office/drawing/2014/main" id="{9FC85089-19A3-46CB-A2B5-6D21F02955C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36" name="AutoShape 208">
          <a:extLst>
            <a:ext uri="{FF2B5EF4-FFF2-40B4-BE49-F238E27FC236}">
              <a16:creationId xmlns:a16="http://schemas.microsoft.com/office/drawing/2014/main" id="{6A21FEFB-E877-4A77-BA80-239E01E20655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1743</xdr:row>
      <xdr:rowOff>0</xdr:rowOff>
    </xdr:from>
    <xdr:to>
      <xdr:col>2</xdr:col>
      <xdr:colOff>0</xdr:colOff>
      <xdr:row>1743</xdr:row>
      <xdr:rowOff>28575</xdr:rowOff>
    </xdr:to>
    <xdr:sp macro="" textlink="">
      <xdr:nvSpPr>
        <xdr:cNvPr id="1969737" name="AutoShape 208">
          <a:extLst>
            <a:ext uri="{FF2B5EF4-FFF2-40B4-BE49-F238E27FC236}">
              <a16:creationId xmlns:a16="http://schemas.microsoft.com/office/drawing/2014/main" id="{7B8FDCAE-1C5C-4C00-9BFA-21DC503C0209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29463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38" name="AutoShape 208">
          <a:extLst>
            <a:ext uri="{FF2B5EF4-FFF2-40B4-BE49-F238E27FC236}">
              <a16:creationId xmlns:a16="http://schemas.microsoft.com/office/drawing/2014/main" id="{3B936D01-1F7B-44A6-962B-6F375498859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39" name="AutoShape 208">
          <a:extLst>
            <a:ext uri="{FF2B5EF4-FFF2-40B4-BE49-F238E27FC236}">
              <a16:creationId xmlns:a16="http://schemas.microsoft.com/office/drawing/2014/main" id="{B0CB6481-B8DB-4715-80E7-8F546B5BF542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40" name="AutoShape 208">
          <a:extLst>
            <a:ext uri="{FF2B5EF4-FFF2-40B4-BE49-F238E27FC236}">
              <a16:creationId xmlns:a16="http://schemas.microsoft.com/office/drawing/2014/main" id="{EF9B288C-DFCB-4C6A-BDEB-2F7AEAC816E9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1743</xdr:row>
      <xdr:rowOff>0</xdr:rowOff>
    </xdr:from>
    <xdr:to>
      <xdr:col>2</xdr:col>
      <xdr:colOff>0</xdr:colOff>
      <xdr:row>1743</xdr:row>
      <xdr:rowOff>28575</xdr:rowOff>
    </xdr:to>
    <xdr:sp macro="" textlink="">
      <xdr:nvSpPr>
        <xdr:cNvPr id="1969741" name="AutoShape 208">
          <a:extLst>
            <a:ext uri="{FF2B5EF4-FFF2-40B4-BE49-F238E27FC236}">
              <a16:creationId xmlns:a16="http://schemas.microsoft.com/office/drawing/2014/main" id="{182B2F36-AF84-4184-9C25-52359EF0E183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29463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42" name="AutoShape 208">
          <a:extLst>
            <a:ext uri="{FF2B5EF4-FFF2-40B4-BE49-F238E27FC236}">
              <a16:creationId xmlns:a16="http://schemas.microsoft.com/office/drawing/2014/main" id="{801FFBFE-05E0-47E0-8EA8-CD0B8E6CEE8A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43" name="AutoShape 208">
          <a:extLst>
            <a:ext uri="{FF2B5EF4-FFF2-40B4-BE49-F238E27FC236}">
              <a16:creationId xmlns:a16="http://schemas.microsoft.com/office/drawing/2014/main" id="{B658F354-A1BC-413E-BF69-0E218B313B62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1743</xdr:row>
      <xdr:rowOff>0</xdr:rowOff>
    </xdr:from>
    <xdr:to>
      <xdr:col>2</xdr:col>
      <xdr:colOff>0</xdr:colOff>
      <xdr:row>1743</xdr:row>
      <xdr:rowOff>28575</xdr:rowOff>
    </xdr:to>
    <xdr:sp macro="" textlink="">
      <xdr:nvSpPr>
        <xdr:cNvPr id="1969744" name="AutoShape 208">
          <a:extLst>
            <a:ext uri="{FF2B5EF4-FFF2-40B4-BE49-F238E27FC236}">
              <a16:creationId xmlns:a16="http://schemas.microsoft.com/office/drawing/2014/main" id="{DC6FD7E3-40D3-441F-AE7F-C1DAA3EC40D6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29463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45" name="AutoShape 208">
          <a:extLst>
            <a:ext uri="{FF2B5EF4-FFF2-40B4-BE49-F238E27FC236}">
              <a16:creationId xmlns:a16="http://schemas.microsoft.com/office/drawing/2014/main" id="{012D4CFA-8A97-4193-851B-3B07086317E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46" name="AutoShape 208">
          <a:extLst>
            <a:ext uri="{FF2B5EF4-FFF2-40B4-BE49-F238E27FC236}">
              <a16:creationId xmlns:a16="http://schemas.microsoft.com/office/drawing/2014/main" id="{6B250124-E2D3-4CF7-85F3-E18F531B70AD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1743</xdr:row>
      <xdr:rowOff>0</xdr:rowOff>
    </xdr:from>
    <xdr:to>
      <xdr:col>2</xdr:col>
      <xdr:colOff>0</xdr:colOff>
      <xdr:row>1743</xdr:row>
      <xdr:rowOff>28575</xdr:rowOff>
    </xdr:to>
    <xdr:sp macro="" textlink="">
      <xdr:nvSpPr>
        <xdr:cNvPr id="1969747" name="AutoShape 208">
          <a:extLst>
            <a:ext uri="{FF2B5EF4-FFF2-40B4-BE49-F238E27FC236}">
              <a16:creationId xmlns:a16="http://schemas.microsoft.com/office/drawing/2014/main" id="{D3C79C6E-970A-45F9-A7E6-471AAE34C9A2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29463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48" name="AutoShape 208">
          <a:extLst>
            <a:ext uri="{FF2B5EF4-FFF2-40B4-BE49-F238E27FC236}">
              <a16:creationId xmlns:a16="http://schemas.microsoft.com/office/drawing/2014/main" id="{1723D6B5-225D-45E6-BB2E-F3D5E62F099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49" name="AutoShape 208">
          <a:extLst>
            <a:ext uri="{FF2B5EF4-FFF2-40B4-BE49-F238E27FC236}">
              <a16:creationId xmlns:a16="http://schemas.microsoft.com/office/drawing/2014/main" id="{58BA1C7C-1691-4404-BDF3-F7B3E1AEB598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50" name="AutoShape 208">
          <a:extLst>
            <a:ext uri="{FF2B5EF4-FFF2-40B4-BE49-F238E27FC236}">
              <a16:creationId xmlns:a16="http://schemas.microsoft.com/office/drawing/2014/main" id="{2A503FA9-86CC-4628-A5B8-72117D8144F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51" name="AutoShape 208">
          <a:extLst>
            <a:ext uri="{FF2B5EF4-FFF2-40B4-BE49-F238E27FC236}">
              <a16:creationId xmlns:a16="http://schemas.microsoft.com/office/drawing/2014/main" id="{56E73BE1-57F9-4005-B770-F1E46B3E370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1743</xdr:row>
      <xdr:rowOff>0</xdr:rowOff>
    </xdr:from>
    <xdr:to>
      <xdr:col>2</xdr:col>
      <xdr:colOff>0</xdr:colOff>
      <xdr:row>1743</xdr:row>
      <xdr:rowOff>28575</xdr:rowOff>
    </xdr:to>
    <xdr:sp macro="" textlink="">
      <xdr:nvSpPr>
        <xdr:cNvPr id="1969752" name="AutoShape 208">
          <a:extLst>
            <a:ext uri="{FF2B5EF4-FFF2-40B4-BE49-F238E27FC236}">
              <a16:creationId xmlns:a16="http://schemas.microsoft.com/office/drawing/2014/main" id="{D832791E-59CF-447D-97A0-7F50D70A99DA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29463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53" name="AutoShape 208">
          <a:extLst>
            <a:ext uri="{FF2B5EF4-FFF2-40B4-BE49-F238E27FC236}">
              <a16:creationId xmlns:a16="http://schemas.microsoft.com/office/drawing/2014/main" id="{7149387B-32CD-47CB-A804-7D5D0A21AD31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54" name="AutoShape 208">
          <a:extLst>
            <a:ext uri="{FF2B5EF4-FFF2-40B4-BE49-F238E27FC236}">
              <a16:creationId xmlns:a16="http://schemas.microsoft.com/office/drawing/2014/main" id="{BDB261FB-C3D8-464C-ADEB-07D92F22A84E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1743</xdr:row>
      <xdr:rowOff>0</xdr:rowOff>
    </xdr:from>
    <xdr:to>
      <xdr:col>2</xdr:col>
      <xdr:colOff>0</xdr:colOff>
      <xdr:row>1743</xdr:row>
      <xdr:rowOff>28575</xdr:rowOff>
    </xdr:to>
    <xdr:sp macro="" textlink="">
      <xdr:nvSpPr>
        <xdr:cNvPr id="1969755" name="AutoShape 208">
          <a:extLst>
            <a:ext uri="{FF2B5EF4-FFF2-40B4-BE49-F238E27FC236}">
              <a16:creationId xmlns:a16="http://schemas.microsoft.com/office/drawing/2014/main" id="{ECC3F52B-BDEC-4D20-8C1F-70BEA6A47F16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29463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56" name="AutoShape 208">
          <a:extLst>
            <a:ext uri="{FF2B5EF4-FFF2-40B4-BE49-F238E27FC236}">
              <a16:creationId xmlns:a16="http://schemas.microsoft.com/office/drawing/2014/main" id="{BE2223A9-E523-46B0-BCF0-2E02C4EB4DC4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57" name="AutoShape 208">
          <a:extLst>
            <a:ext uri="{FF2B5EF4-FFF2-40B4-BE49-F238E27FC236}">
              <a16:creationId xmlns:a16="http://schemas.microsoft.com/office/drawing/2014/main" id="{D8B65532-565D-4AC7-9E27-2484D06CE615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1743</xdr:row>
      <xdr:rowOff>0</xdr:rowOff>
    </xdr:from>
    <xdr:to>
      <xdr:col>2</xdr:col>
      <xdr:colOff>0</xdr:colOff>
      <xdr:row>1743</xdr:row>
      <xdr:rowOff>28575</xdr:rowOff>
    </xdr:to>
    <xdr:sp macro="" textlink="">
      <xdr:nvSpPr>
        <xdr:cNvPr id="1969758" name="AutoShape 208">
          <a:extLst>
            <a:ext uri="{FF2B5EF4-FFF2-40B4-BE49-F238E27FC236}">
              <a16:creationId xmlns:a16="http://schemas.microsoft.com/office/drawing/2014/main" id="{E3A7085E-D15C-4468-BCFA-8BB1A9358378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29463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59" name="AutoShape 208">
          <a:extLst>
            <a:ext uri="{FF2B5EF4-FFF2-40B4-BE49-F238E27FC236}">
              <a16:creationId xmlns:a16="http://schemas.microsoft.com/office/drawing/2014/main" id="{208309D1-5E67-4D59-8176-5D98BB97208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60" name="AutoShape 208">
          <a:extLst>
            <a:ext uri="{FF2B5EF4-FFF2-40B4-BE49-F238E27FC236}">
              <a16:creationId xmlns:a16="http://schemas.microsoft.com/office/drawing/2014/main" id="{E886492E-E6A1-4909-93A6-A626F9A9EF6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61" name="AutoShape 208">
          <a:extLst>
            <a:ext uri="{FF2B5EF4-FFF2-40B4-BE49-F238E27FC236}">
              <a16:creationId xmlns:a16="http://schemas.microsoft.com/office/drawing/2014/main" id="{17434394-1C8D-465C-989D-C3435B0DA99B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1743</xdr:row>
      <xdr:rowOff>0</xdr:rowOff>
    </xdr:from>
    <xdr:to>
      <xdr:col>2</xdr:col>
      <xdr:colOff>0</xdr:colOff>
      <xdr:row>1743</xdr:row>
      <xdr:rowOff>28575</xdr:rowOff>
    </xdr:to>
    <xdr:sp macro="" textlink="">
      <xdr:nvSpPr>
        <xdr:cNvPr id="1969762" name="AutoShape 208">
          <a:extLst>
            <a:ext uri="{FF2B5EF4-FFF2-40B4-BE49-F238E27FC236}">
              <a16:creationId xmlns:a16="http://schemas.microsoft.com/office/drawing/2014/main" id="{BCE3F24E-B1F7-4480-A200-6600EDB52DAE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29463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63" name="AutoShape 208">
          <a:extLst>
            <a:ext uri="{FF2B5EF4-FFF2-40B4-BE49-F238E27FC236}">
              <a16:creationId xmlns:a16="http://schemas.microsoft.com/office/drawing/2014/main" id="{BD7B33BA-117D-4DEC-9EE9-61EF5B306F5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64" name="AutoShape 208">
          <a:extLst>
            <a:ext uri="{FF2B5EF4-FFF2-40B4-BE49-F238E27FC236}">
              <a16:creationId xmlns:a16="http://schemas.microsoft.com/office/drawing/2014/main" id="{31BA7978-E6A7-4D71-AD88-C304AC81DDF7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1743</xdr:row>
      <xdr:rowOff>0</xdr:rowOff>
    </xdr:from>
    <xdr:to>
      <xdr:col>2</xdr:col>
      <xdr:colOff>0</xdr:colOff>
      <xdr:row>1743</xdr:row>
      <xdr:rowOff>28575</xdr:rowOff>
    </xdr:to>
    <xdr:sp macro="" textlink="">
      <xdr:nvSpPr>
        <xdr:cNvPr id="1969765" name="AutoShape 208">
          <a:extLst>
            <a:ext uri="{FF2B5EF4-FFF2-40B4-BE49-F238E27FC236}">
              <a16:creationId xmlns:a16="http://schemas.microsoft.com/office/drawing/2014/main" id="{92186DCB-5C3C-4E78-921E-6EB57679D3F6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29463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66" name="AutoShape 208">
          <a:extLst>
            <a:ext uri="{FF2B5EF4-FFF2-40B4-BE49-F238E27FC236}">
              <a16:creationId xmlns:a16="http://schemas.microsoft.com/office/drawing/2014/main" id="{38A4F469-1535-42FF-9752-6DAC686D4B80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67" name="AutoShape 208">
          <a:extLst>
            <a:ext uri="{FF2B5EF4-FFF2-40B4-BE49-F238E27FC236}">
              <a16:creationId xmlns:a16="http://schemas.microsoft.com/office/drawing/2014/main" id="{FC661202-E455-404D-9B80-96DCFBEA75A1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1743</xdr:row>
      <xdr:rowOff>0</xdr:rowOff>
    </xdr:from>
    <xdr:to>
      <xdr:col>2</xdr:col>
      <xdr:colOff>0</xdr:colOff>
      <xdr:row>1743</xdr:row>
      <xdr:rowOff>28575</xdr:rowOff>
    </xdr:to>
    <xdr:sp macro="" textlink="">
      <xdr:nvSpPr>
        <xdr:cNvPr id="1969768" name="AutoShape 208">
          <a:extLst>
            <a:ext uri="{FF2B5EF4-FFF2-40B4-BE49-F238E27FC236}">
              <a16:creationId xmlns:a16="http://schemas.microsoft.com/office/drawing/2014/main" id="{A79F15A7-1AB0-4DB7-BEE1-7B5C172CAE55}"/>
            </a:ext>
          </a:extLst>
        </xdr:cNvPr>
        <xdr:cNvSpPr>
          <a:spLocks noChangeAspect="1" noChangeArrowheads="1"/>
        </xdr:cNvSpPr>
      </xdr:nvSpPr>
      <xdr:spPr bwMode="auto">
        <a:xfrm>
          <a:off x="2162175" y="332946375"/>
          <a:ext cx="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69" name="AutoShape 208">
          <a:extLst>
            <a:ext uri="{FF2B5EF4-FFF2-40B4-BE49-F238E27FC236}">
              <a16:creationId xmlns:a16="http://schemas.microsoft.com/office/drawing/2014/main" id="{94CBA8F8-BDBC-49D7-877A-31124602D573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70" name="AutoShape 208">
          <a:extLst>
            <a:ext uri="{FF2B5EF4-FFF2-40B4-BE49-F238E27FC236}">
              <a16:creationId xmlns:a16="http://schemas.microsoft.com/office/drawing/2014/main" id="{886C8F0C-C476-4BB2-82DE-39B6482ECC5A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1743</xdr:row>
      <xdr:rowOff>0</xdr:rowOff>
    </xdr:from>
    <xdr:to>
      <xdr:col>4</xdr:col>
      <xdr:colOff>304800</xdr:colOff>
      <xdr:row>1743</xdr:row>
      <xdr:rowOff>28575</xdr:rowOff>
    </xdr:to>
    <xdr:sp macro="" textlink="">
      <xdr:nvSpPr>
        <xdr:cNvPr id="1969771" name="AutoShape 208">
          <a:extLst>
            <a:ext uri="{FF2B5EF4-FFF2-40B4-BE49-F238E27FC236}">
              <a16:creationId xmlns:a16="http://schemas.microsoft.com/office/drawing/2014/main" id="{2196C197-DFF8-4C9B-AE82-1E8FF813D8BC}"/>
            </a:ext>
          </a:extLst>
        </xdr:cNvPr>
        <xdr:cNvSpPr>
          <a:spLocks noChangeAspect="1" noChangeArrowheads="1"/>
        </xdr:cNvSpPr>
      </xdr:nvSpPr>
      <xdr:spPr bwMode="auto">
        <a:xfrm>
          <a:off x="2657475" y="332946375"/>
          <a:ext cx="3048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63807687%20Rev01.TIF" TargetMode="External"/><Relationship Id="rId21" Type="http://schemas.openxmlformats.org/officeDocument/2006/relationships/hyperlink" Target="NACRTI\63806244.TIF" TargetMode="External"/><Relationship Id="rId170" Type="http://schemas.openxmlformats.org/officeDocument/2006/relationships/hyperlink" Target="NACRTI\069-00027-E...63801048.TIF" TargetMode="External"/><Relationship Id="rId268" Type="http://schemas.openxmlformats.org/officeDocument/2006/relationships/hyperlink" Target="NACRTI\080-0-4-003-101a%20Bl.001...63805923.TIF" TargetMode="External"/><Relationship Id="rId475" Type="http://schemas.openxmlformats.org/officeDocument/2006/relationships/hyperlink" Target="082-1-2-024-101...63800156.tif" TargetMode="External"/><Relationship Id="rId682" Type="http://schemas.openxmlformats.org/officeDocument/2006/relationships/hyperlink" Target="089-0-0-012-023a%20Bl.001...63807810.TIF" TargetMode="External"/><Relationship Id="rId128" Type="http://schemas.openxmlformats.org/officeDocument/2006/relationships/hyperlink" Target="NACRTI\052-00007-Z...63804276.TIF" TargetMode="External"/><Relationship Id="rId335" Type="http://schemas.openxmlformats.org/officeDocument/2006/relationships/hyperlink" Target="082-0-0-016-102...63800610.TIF" TargetMode="External"/><Relationship Id="rId542" Type="http://schemas.openxmlformats.org/officeDocument/2006/relationships/hyperlink" Target="082-1-8-023-006c...63800493.TIF" TargetMode="External"/><Relationship Id="rId987" Type="http://schemas.openxmlformats.org/officeDocument/2006/relationships/hyperlink" Target="401-00118-E...63803871.TIF" TargetMode="External"/><Relationship Id="rId1172" Type="http://schemas.openxmlformats.org/officeDocument/2006/relationships/hyperlink" Target="430-00003-E...63801694%20Rev01.TIF" TargetMode="External"/><Relationship Id="rId402" Type="http://schemas.openxmlformats.org/officeDocument/2006/relationships/hyperlink" Target="082-00221-E...63806520.tif" TargetMode="External"/><Relationship Id="rId847" Type="http://schemas.openxmlformats.org/officeDocument/2006/relationships/hyperlink" Target="233-090-1-36-01-012d...63804746%20Rev02.TIF" TargetMode="External"/><Relationship Id="rId1032" Type="http://schemas.openxmlformats.org/officeDocument/2006/relationships/hyperlink" Target="406-00053-E...63803028.TIF" TargetMode="External"/><Relationship Id="rId1477" Type="http://schemas.openxmlformats.org/officeDocument/2006/relationships/hyperlink" Target="499-00256-E...63807325.TIF" TargetMode="External"/><Relationship Id="rId707" Type="http://schemas.openxmlformats.org/officeDocument/2006/relationships/hyperlink" Target="089-00027-E...63806013.TIF" TargetMode="External"/><Relationship Id="rId914" Type="http://schemas.openxmlformats.org/officeDocument/2006/relationships/hyperlink" Target="400-00132-E...63802424%20Rev01.TIF" TargetMode="External"/><Relationship Id="rId1337" Type="http://schemas.openxmlformats.org/officeDocument/2006/relationships/hyperlink" Target="499-00008-E...63800322.TIF" TargetMode="External"/><Relationship Id="rId1544" Type="http://schemas.openxmlformats.org/officeDocument/2006/relationships/hyperlink" Target="905-00035-E...63804132.TIF" TargetMode="External"/><Relationship Id="rId43" Type="http://schemas.openxmlformats.org/officeDocument/2006/relationships/hyperlink" Target="NACRTI\63806720.TIF" TargetMode="External"/><Relationship Id="rId1404" Type="http://schemas.openxmlformats.org/officeDocument/2006/relationships/hyperlink" Target="499-00126-E...63802417.TIF" TargetMode="External"/><Relationship Id="rId1611" Type="http://schemas.openxmlformats.org/officeDocument/2006/relationships/hyperlink" Target="428-00023-E...63800279%20Rev04.TIF" TargetMode="External"/><Relationship Id="rId192" Type="http://schemas.openxmlformats.org/officeDocument/2006/relationships/hyperlink" Target="NACRTI\078-00013-E...63805924.TIF" TargetMode="External"/><Relationship Id="rId497" Type="http://schemas.openxmlformats.org/officeDocument/2006/relationships/hyperlink" Target="082-1-2-066-001...63800139.TIF" TargetMode="External"/><Relationship Id="rId357" Type="http://schemas.openxmlformats.org/officeDocument/2006/relationships/hyperlink" Target="082-00095-E...63801827.TIF" TargetMode="External"/><Relationship Id="rId1194" Type="http://schemas.openxmlformats.org/officeDocument/2006/relationships/hyperlink" Target="430-0-3-004-121...63805406%20Rev04.TIF" TargetMode="External"/><Relationship Id="rId217" Type="http://schemas.openxmlformats.org/officeDocument/2006/relationships/hyperlink" Target="NACRTI\080-00042-E...63804534.TIF" TargetMode="External"/><Relationship Id="rId564" Type="http://schemas.openxmlformats.org/officeDocument/2006/relationships/hyperlink" Target="082-RT-1-004-109.pdf" TargetMode="External"/><Relationship Id="rId771" Type="http://schemas.openxmlformats.org/officeDocument/2006/relationships/hyperlink" Target="092-00131-E...63808447.TIF" TargetMode="External"/><Relationship Id="rId869" Type="http://schemas.openxmlformats.org/officeDocument/2006/relationships/hyperlink" Target="400-00034-E...63801973.TIF" TargetMode="External"/><Relationship Id="rId1499" Type="http://schemas.openxmlformats.org/officeDocument/2006/relationships/hyperlink" Target="63806556%20Rev01.TIF" TargetMode="External"/><Relationship Id="rId424" Type="http://schemas.openxmlformats.org/officeDocument/2006/relationships/hyperlink" Target="082-1-0-000-002%20Bl.014...63805299.TIF" TargetMode="External"/><Relationship Id="rId631" Type="http://schemas.openxmlformats.org/officeDocument/2006/relationships/hyperlink" Target="085-S-0-022-004.pdf" TargetMode="External"/><Relationship Id="rId729" Type="http://schemas.openxmlformats.org/officeDocument/2006/relationships/hyperlink" Target="090-00068-E...63804338.TIF" TargetMode="External"/><Relationship Id="rId1054" Type="http://schemas.openxmlformats.org/officeDocument/2006/relationships/hyperlink" Target="409-00024-E...63804209.TIF" TargetMode="External"/><Relationship Id="rId1261" Type="http://schemas.openxmlformats.org/officeDocument/2006/relationships/hyperlink" Target="439-00077-E...63807877.TIF" TargetMode="External"/><Relationship Id="rId1359" Type="http://schemas.openxmlformats.org/officeDocument/2006/relationships/hyperlink" Target="499-00021-E...63800332.TIF" TargetMode="External"/><Relationship Id="rId936" Type="http://schemas.openxmlformats.org/officeDocument/2006/relationships/hyperlink" Target="400-00222-E...63805531.TIF" TargetMode="External"/><Relationship Id="rId1121" Type="http://schemas.openxmlformats.org/officeDocument/2006/relationships/hyperlink" Target="424-00074-E...63803830.TIF" TargetMode="External"/><Relationship Id="rId1219" Type="http://schemas.openxmlformats.org/officeDocument/2006/relationships/hyperlink" Target="438-00003-E...63800774.TIF" TargetMode="External"/><Relationship Id="rId1566" Type="http://schemas.openxmlformats.org/officeDocument/2006/relationships/hyperlink" Target="63809405.TIF" TargetMode="External"/><Relationship Id="rId65" Type="http://schemas.openxmlformats.org/officeDocument/2006/relationships/hyperlink" Target="NACRTI\63807858.TIF" TargetMode="External"/><Relationship Id="rId1426" Type="http://schemas.openxmlformats.org/officeDocument/2006/relationships/hyperlink" Target="499-00152-E...63803661.TIF" TargetMode="External"/><Relationship Id="rId1633" Type="http://schemas.openxmlformats.org/officeDocument/2006/relationships/hyperlink" Target="NACRTI\080-0-0-013-101...63800134.TIF" TargetMode="External"/><Relationship Id="rId281" Type="http://schemas.openxmlformats.org/officeDocument/2006/relationships/hyperlink" Target="080-0-4-011-104c...63802569%20Rev01.TIF" TargetMode="External"/><Relationship Id="rId141" Type="http://schemas.openxmlformats.org/officeDocument/2006/relationships/hyperlink" Target="NACRTI\055-00018-E...63802131.TIF" TargetMode="External"/><Relationship Id="rId379" Type="http://schemas.openxmlformats.org/officeDocument/2006/relationships/hyperlink" Target="082-00164-E...63805235.TIF" TargetMode="External"/><Relationship Id="rId586" Type="http://schemas.openxmlformats.org/officeDocument/2006/relationships/hyperlink" Target="085-00022-E...63802148.TIF" TargetMode="External"/><Relationship Id="rId793" Type="http://schemas.openxmlformats.org/officeDocument/2006/relationships/hyperlink" Target="092-0-1-000-124L...63804853.dwg" TargetMode="External"/><Relationship Id="rId7" Type="http://schemas.openxmlformats.org/officeDocument/2006/relationships/hyperlink" Target="NACRTI\63806559.TIF" TargetMode="External"/><Relationship Id="rId239" Type="http://schemas.openxmlformats.org/officeDocument/2006/relationships/hyperlink" Target="NACRTI\080-00078-E...63805985.TIF" TargetMode="External"/><Relationship Id="rId446" Type="http://schemas.openxmlformats.org/officeDocument/2006/relationships/hyperlink" Target="082-1-1-072-002f...63802364%20Rev04.TIF" TargetMode="External"/><Relationship Id="rId653" Type="http://schemas.openxmlformats.org/officeDocument/2006/relationships/hyperlink" Target="088-0-0-022-101...63800668.TIF" TargetMode="External"/><Relationship Id="rId1076" Type="http://schemas.openxmlformats.org/officeDocument/2006/relationships/hyperlink" Target="415-00102-E...63807894%20Rev01.TIF" TargetMode="External"/><Relationship Id="rId1283" Type="http://schemas.openxmlformats.org/officeDocument/2006/relationships/hyperlink" Target="454-00053-E...63806409.TIF" TargetMode="External"/><Relationship Id="rId1490" Type="http://schemas.openxmlformats.org/officeDocument/2006/relationships/hyperlink" Target="63806258%20Bl.001.TIF" TargetMode="External"/><Relationship Id="rId306" Type="http://schemas.openxmlformats.org/officeDocument/2006/relationships/hyperlink" Target="080-0-8-025-101...63807376.TIF" TargetMode="External"/><Relationship Id="rId860" Type="http://schemas.openxmlformats.org/officeDocument/2006/relationships/hyperlink" Target="400-00011-E...63801182%20Rev01.TIF" TargetMode="External"/><Relationship Id="rId958" Type="http://schemas.openxmlformats.org/officeDocument/2006/relationships/hyperlink" Target="401-00014-E...63801177%20Rev01.TIF" TargetMode="External"/><Relationship Id="rId1143" Type="http://schemas.openxmlformats.org/officeDocument/2006/relationships/hyperlink" Target="428-00023-E...63800279%20Rev02.TIF" TargetMode="External"/><Relationship Id="rId1588" Type="http://schemas.openxmlformats.org/officeDocument/2006/relationships/hyperlink" Target="082-1-8-033-101b...63802658%20Rev01.TIF" TargetMode="External"/><Relationship Id="rId87" Type="http://schemas.openxmlformats.org/officeDocument/2006/relationships/hyperlink" Target="NACRTI\050-00034-E...63801992.TIF" TargetMode="External"/><Relationship Id="rId513" Type="http://schemas.openxmlformats.org/officeDocument/2006/relationships/hyperlink" Target="082-1-3-014-101%20Bl.001...63801055.TIF" TargetMode="External"/><Relationship Id="rId720" Type="http://schemas.openxmlformats.org/officeDocument/2006/relationships/hyperlink" Target="089-0-1Y-101%20Bl.002...63800919.TIF" TargetMode="External"/><Relationship Id="rId818" Type="http://schemas.openxmlformats.org/officeDocument/2006/relationships/hyperlink" Target="093-0-0-021-101...63802843.TIF" TargetMode="External"/><Relationship Id="rId1350" Type="http://schemas.openxmlformats.org/officeDocument/2006/relationships/hyperlink" Target="499-00016-E...63800329.TIF" TargetMode="External"/><Relationship Id="rId1448" Type="http://schemas.openxmlformats.org/officeDocument/2006/relationships/hyperlink" Target="499-00213-E...63804806.TIF" TargetMode="External"/><Relationship Id="rId1655" Type="http://schemas.openxmlformats.org/officeDocument/2006/relationships/hyperlink" Target="NACRTI\010.054.1-01...66.tif" TargetMode="External"/><Relationship Id="rId1003" Type="http://schemas.openxmlformats.org/officeDocument/2006/relationships/hyperlink" Target="406-00023-E-A...63801462%20Rev01.TIF" TargetMode="External"/><Relationship Id="rId1210" Type="http://schemas.openxmlformats.org/officeDocument/2006/relationships/hyperlink" Target="436-00038-E...63805659.TIF" TargetMode="External"/><Relationship Id="rId1308" Type="http://schemas.openxmlformats.org/officeDocument/2006/relationships/hyperlink" Target="480-00020-E...63804513%20Rev01.TIF" TargetMode="External"/><Relationship Id="rId1515" Type="http://schemas.openxmlformats.org/officeDocument/2006/relationships/hyperlink" Target="63806822%20Rev01.TIF" TargetMode="External"/><Relationship Id="rId14" Type="http://schemas.openxmlformats.org/officeDocument/2006/relationships/hyperlink" Target="NACRTI\63806642.pdf" TargetMode="External"/><Relationship Id="rId163" Type="http://schemas.openxmlformats.org/officeDocument/2006/relationships/hyperlink" Target="NACRTI\069-00018-E...63800591.TIF" TargetMode="External"/><Relationship Id="rId370" Type="http://schemas.openxmlformats.org/officeDocument/2006/relationships/hyperlink" Target="082-00135-E...63804964%20L.TIF" TargetMode="External"/><Relationship Id="rId230" Type="http://schemas.openxmlformats.org/officeDocument/2006/relationships/hyperlink" Target="NACRTI\080-00069-E...63805546.TIF" TargetMode="External"/><Relationship Id="rId468" Type="http://schemas.openxmlformats.org/officeDocument/2006/relationships/hyperlink" Target="082-1-2-018-002...63801844%20Rev01.TIF" TargetMode="External"/><Relationship Id="rId675" Type="http://schemas.openxmlformats.org/officeDocument/2006/relationships/hyperlink" Target="089-0-0-010-006%20Bl.001...63801066.TIF" TargetMode="External"/><Relationship Id="rId882" Type="http://schemas.openxmlformats.org/officeDocument/2006/relationships/hyperlink" Target="400-00078-E...63801970.TIF" TargetMode="External"/><Relationship Id="rId1098" Type="http://schemas.openxmlformats.org/officeDocument/2006/relationships/hyperlink" Target="424-00022-E...63800750.TIF" TargetMode="External"/><Relationship Id="rId328" Type="http://schemas.openxmlformats.org/officeDocument/2006/relationships/hyperlink" Target="082-0-0-006-103.1...63807677.TIF" TargetMode="External"/><Relationship Id="rId535" Type="http://schemas.openxmlformats.org/officeDocument/2006/relationships/hyperlink" Target="082-1-5-002-010%20Bl.004...63802698.TIF" TargetMode="External"/><Relationship Id="rId742" Type="http://schemas.openxmlformats.org/officeDocument/2006/relationships/hyperlink" Target="092-00007-Z...63803020.pdf" TargetMode="External"/><Relationship Id="rId1165" Type="http://schemas.openxmlformats.org/officeDocument/2006/relationships/hyperlink" Target="430-00002-E...63801693.TIF" TargetMode="External"/><Relationship Id="rId1372" Type="http://schemas.openxmlformats.org/officeDocument/2006/relationships/hyperlink" Target="499-00035-E...63803221%20Rev01.TIF" TargetMode="External"/><Relationship Id="rId602" Type="http://schemas.openxmlformats.org/officeDocument/2006/relationships/hyperlink" Target="085-00028-E...63802792.TIF" TargetMode="External"/><Relationship Id="rId1025" Type="http://schemas.openxmlformats.org/officeDocument/2006/relationships/hyperlink" Target="406-00042-E...63802274.TIF" TargetMode="External"/><Relationship Id="rId1232" Type="http://schemas.openxmlformats.org/officeDocument/2006/relationships/hyperlink" Target="438-00024-E...63803030.TIF" TargetMode="External"/><Relationship Id="rId907" Type="http://schemas.openxmlformats.org/officeDocument/2006/relationships/hyperlink" Target="400-00124-E...63802199.TIF" TargetMode="External"/><Relationship Id="rId1537" Type="http://schemas.openxmlformats.org/officeDocument/2006/relationships/hyperlink" Target="905-00017-E...63804123%20Rev01.TIF" TargetMode="External"/><Relationship Id="rId36" Type="http://schemas.openxmlformats.org/officeDocument/2006/relationships/hyperlink" Target="NACRTI\63806664.TIF" TargetMode="External"/><Relationship Id="rId1604" Type="http://schemas.openxmlformats.org/officeDocument/2006/relationships/hyperlink" Target="NACRTI\080-0-1-002-008a%20Bl.004...63807964.TIF" TargetMode="External"/><Relationship Id="rId185" Type="http://schemas.openxmlformats.org/officeDocument/2006/relationships/hyperlink" Target="NACRTI\069-0-0-180-150%20Unterlippe%20dritter%20Ausblasring.pdf" TargetMode="External"/><Relationship Id="rId392" Type="http://schemas.openxmlformats.org/officeDocument/2006/relationships/hyperlink" Target="082-00196-E...63805924.TIF" TargetMode="External"/><Relationship Id="rId697" Type="http://schemas.openxmlformats.org/officeDocument/2006/relationships/hyperlink" Target="089-0-0-015-110...63807812.TIF" TargetMode="External"/><Relationship Id="rId252" Type="http://schemas.openxmlformats.org/officeDocument/2006/relationships/hyperlink" Target="NACRTI\080-0-1-002-008%20Bl.003...63807297.TIF" TargetMode="External"/><Relationship Id="rId1187" Type="http://schemas.openxmlformats.org/officeDocument/2006/relationships/hyperlink" Target="430-00028-E...63805367.TIF" TargetMode="External"/><Relationship Id="rId112" Type="http://schemas.openxmlformats.org/officeDocument/2006/relationships/hyperlink" Target="NACRTI\050-00093-E...63806004.TIF" TargetMode="External"/><Relationship Id="rId557" Type="http://schemas.openxmlformats.org/officeDocument/2006/relationships/hyperlink" Target="082-1-8-039-101b...63802634%20Rev02.TIF" TargetMode="External"/><Relationship Id="rId764" Type="http://schemas.openxmlformats.org/officeDocument/2006/relationships/hyperlink" Target="092-00110-E...63807845.TIF" TargetMode="External"/><Relationship Id="rId971" Type="http://schemas.openxmlformats.org/officeDocument/2006/relationships/hyperlink" Target="401-00055-E...63801982.TIF" TargetMode="External"/><Relationship Id="rId1394" Type="http://schemas.openxmlformats.org/officeDocument/2006/relationships/hyperlink" Target="499-00071-E...63803084.TIF" TargetMode="External"/><Relationship Id="rId417" Type="http://schemas.openxmlformats.org/officeDocument/2006/relationships/hyperlink" Target="082-0-5-104-106%20Bl.002...63800140.TIF" TargetMode="External"/><Relationship Id="rId624" Type="http://schemas.openxmlformats.org/officeDocument/2006/relationships/hyperlink" Target="085-0-3-022-101d...63803652.TIF" TargetMode="External"/><Relationship Id="rId831" Type="http://schemas.openxmlformats.org/officeDocument/2006/relationships/hyperlink" Target="201-003-0-00-00-323H...63801925.TIF" TargetMode="External"/><Relationship Id="rId1047" Type="http://schemas.openxmlformats.org/officeDocument/2006/relationships/hyperlink" Target="406-00105-E...63808084.TIF" TargetMode="External"/><Relationship Id="rId1254" Type="http://schemas.openxmlformats.org/officeDocument/2006/relationships/hyperlink" Target="439-00045-E...63802520.TIF" TargetMode="External"/><Relationship Id="rId1461" Type="http://schemas.openxmlformats.org/officeDocument/2006/relationships/hyperlink" Target="499-00236-E...63806430.TIF" TargetMode="External"/><Relationship Id="rId929" Type="http://schemas.openxmlformats.org/officeDocument/2006/relationships/hyperlink" Target="400-00197-E...63804634.TIF" TargetMode="External"/><Relationship Id="rId1114" Type="http://schemas.openxmlformats.org/officeDocument/2006/relationships/hyperlink" Target="424-00049-E...63802236%20Rev01.TIF" TargetMode="External"/><Relationship Id="rId1321" Type="http://schemas.openxmlformats.org/officeDocument/2006/relationships/hyperlink" Target="490-00005-E...63803823.TIF" TargetMode="External"/><Relationship Id="rId1559" Type="http://schemas.openxmlformats.org/officeDocument/2006/relationships/hyperlink" Target="63809279.TIF" TargetMode="External"/><Relationship Id="rId58" Type="http://schemas.openxmlformats.org/officeDocument/2006/relationships/hyperlink" Target="NACRTI\63806972.TIF" TargetMode="External"/><Relationship Id="rId1419" Type="http://schemas.openxmlformats.org/officeDocument/2006/relationships/hyperlink" Target="499-00140-E...63802739.TIF" TargetMode="External"/><Relationship Id="rId1626" Type="http://schemas.openxmlformats.org/officeDocument/2006/relationships/hyperlink" Target="499-00017-E...63800331%20Rev01.TIF" TargetMode="External"/><Relationship Id="rId274" Type="http://schemas.openxmlformats.org/officeDocument/2006/relationships/hyperlink" Target="080-0-4-003-101b%20Bl.002...63805927.TIF" TargetMode="External"/><Relationship Id="rId481" Type="http://schemas.openxmlformats.org/officeDocument/2006/relationships/hyperlink" Target="082-1-2-024-103...63800494.TIF" TargetMode="External"/><Relationship Id="rId134" Type="http://schemas.openxmlformats.org/officeDocument/2006/relationships/hyperlink" Target="NACRTI\055-00006-E...63801933.TIF" TargetMode="External"/><Relationship Id="rId579" Type="http://schemas.openxmlformats.org/officeDocument/2006/relationships/hyperlink" Target="085-0-0-019-011...63806563%20Rev02.TIF" TargetMode="External"/><Relationship Id="rId786" Type="http://schemas.openxmlformats.org/officeDocument/2006/relationships/hyperlink" Target="092-0-1-000-107R...63803540.TIF" TargetMode="External"/><Relationship Id="rId993" Type="http://schemas.openxmlformats.org/officeDocument/2006/relationships/hyperlink" Target="401-00154-E...63805703.TIF" TargetMode="External"/><Relationship Id="rId341" Type="http://schemas.openxmlformats.org/officeDocument/2006/relationships/hyperlink" Target="082-00016-E...63802320.TIF" TargetMode="External"/><Relationship Id="rId439" Type="http://schemas.openxmlformats.org/officeDocument/2006/relationships/hyperlink" Target="082-1-1-053-001a.pdf" TargetMode="External"/><Relationship Id="rId646" Type="http://schemas.openxmlformats.org/officeDocument/2006/relationships/hyperlink" Target="087-00125-E...63805268%20Rev01.TIF" TargetMode="External"/><Relationship Id="rId1069" Type="http://schemas.openxmlformats.org/officeDocument/2006/relationships/hyperlink" Target="415-00059-E...63804981.TIF" TargetMode="External"/><Relationship Id="rId1276" Type="http://schemas.openxmlformats.org/officeDocument/2006/relationships/hyperlink" Target="454-00025-E...63802459.TIF" TargetMode="External"/><Relationship Id="rId1483" Type="http://schemas.openxmlformats.org/officeDocument/2006/relationships/hyperlink" Target="499-00266-E...63807976.TIF" TargetMode="External"/><Relationship Id="rId201" Type="http://schemas.openxmlformats.org/officeDocument/2006/relationships/hyperlink" Target="NACRTI\078-0-1-001-004%20Bl.002...63804753.TIF" TargetMode="External"/><Relationship Id="rId506" Type="http://schemas.openxmlformats.org/officeDocument/2006/relationships/hyperlink" Target="082-1-3-004-101...63800629.TIF" TargetMode="External"/><Relationship Id="rId853" Type="http://schemas.openxmlformats.org/officeDocument/2006/relationships/hyperlink" Target="233-100-3-70-00-003...63802841%20Rev01.TIF" TargetMode="External"/><Relationship Id="rId1136" Type="http://schemas.openxmlformats.org/officeDocument/2006/relationships/hyperlink" Target="428-00012-E...63800276.TIF" TargetMode="External"/><Relationship Id="rId713" Type="http://schemas.openxmlformats.org/officeDocument/2006/relationships/hyperlink" Target="089-00035-E...63806880.TIF" TargetMode="External"/><Relationship Id="rId920" Type="http://schemas.openxmlformats.org/officeDocument/2006/relationships/hyperlink" Target="400-00151-E...63802993.TIF" TargetMode="External"/><Relationship Id="rId1343" Type="http://schemas.openxmlformats.org/officeDocument/2006/relationships/hyperlink" Target="499-00012-E...63800325.TIF" TargetMode="External"/><Relationship Id="rId1550" Type="http://schemas.openxmlformats.org/officeDocument/2006/relationships/hyperlink" Target="905-00059-E...63804355.TIF" TargetMode="External"/><Relationship Id="rId1648" Type="http://schemas.openxmlformats.org/officeDocument/2006/relationships/hyperlink" Target="60740519.TIF" TargetMode="External"/><Relationship Id="rId1203" Type="http://schemas.openxmlformats.org/officeDocument/2006/relationships/hyperlink" Target="436-00005-E...63800288.TIF" TargetMode="External"/><Relationship Id="rId1410" Type="http://schemas.openxmlformats.org/officeDocument/2006/relationships/hyperlink" Target="499-00131-E...63802415.TIF" TargetMode="External"/><Relationship Id="rId1508" Type="http://schemas.openxmlformats.org/officeDocument/2006/relationships/hyperlink" Target="63806685%20Rev01.TIF" TargetMode="External"/><Relationship Id="rId296" Type="http://schemas.openxmlformats.org/officeDocument/2006/relationships/hyperlink" Target="080-0-8-011-101...63807358.TIF" TargetMode="External"/><Relationship Id="rId156" Type="http://schemas.openxmlformats.org/officeDocument/2006/relationships/hyperlink" Target="NACRTI\064-00060-E...63802002.TIF" TargetMode="External"/><Relationship Id="rId363" Type="http://schemas.openxmlformats.org/officeDocument/2006/relationships/hyperlink" Target="082-00123-E...63804744.TIF" TargetMode="External"/><Relationship Id="rId570" Type="http://schemas.openxmlformats.org/officeDocument/2006/relationships/hyperlink" Target="083-0-0-010-001...63802524.TIF" TargetMode="External"/><Relationship Id="rId223" Type="http://schemas.openxmlformats.org/officeDocument/2006/relationships/hyperlink" Target="NACRTI\080-00056-E...63805109.TIF" TargetMode="External"/><Relationship Id="rId430" Type="http://schemas.openxmlformats.org/officeDocument/2006/relationships/hyperlink" Target="082-1-1-002-002.pdf" TargetMode="External"/><Relationship Id="rId668" Type="http://schemas.openxmlformats.org/officeDocument/2006/relationships/hyperlink" Target="089-0-0-002-028%20Bl.003...63806310.TIF" TargetMode="External"/><Relationship Id="rId875" Type="http://schemas.openxmlformats.org/officeDocument/2006/relationships/hyperlink" Target="400-00047-E...63800189%20Rev01.TIF" TargetMode="External"/><Relationship Id="rId1060" Type="http://schemas.openxmlformats.org/officeDocument/2006/relationships/hyperlink" Target="412-00028-E...63802518.TIF" TargetMode="External"/><Relationship Id="rId1298" Type="http://schemas.openxmlformats.org/officeDocument/2006/relationships/hyperlink" Target="460-00028-E...63803332.TIF" TargetMode="External"/><Relationship Id="rId528" Type="http://schemas.openxmlformats.org/officeDocument/2006/relationships/hyperlink" Target="082-1-3-145-102...63802306.TIF" TargetMode="External"/><Relationship Id="rId735" Type="http://schemas.openxmlformats.org/officeDocument/2006/relationships/hyperlink" Target="091-0-0-009-003%20Bl.001...63807821.TIF" TargetMode="External"/><Relationship Id="rId942" Type="http://schemas.openxmlformats.org/officeDocument/2006/relationships/hyperlink" Target="400-00234-E...63805776.TIF" TargetMode="External"/><Relationship Id="rId1158" Type="http://schemas.openxmlformats.org/officeDocument/2006/relationships/hyperlink" Target="428-00067-E...63806686.TIF" TargetMode="External"/><Relationship Id="rId1365" Type="http://schemas.openxmlformats.org/officeDocument/2006/relationships/hyperlink" Target="499-00027-E...63800340.TIF" TargetMode="External"/><Relationship Id="rId1572" Type="http://schemas.openxmlformats.org/officeDocument/2006/relationships/hyperlink" Target="63809542.TIF" TargetMode="External"/><Relationship Id="rId1018" Type="http://schemas.openxmlformats.org/officeDocument/2006/relationships/hyperlink" Target="406-00033-E...63800216.TIF" TargetMode="External"/><Relationship Id="rId1225" Type="http://schemas.openxmlformats.org/officeDocument/2006/relationships/hyperlink" Target="438-00010-E...63801741.TIF" TargetMode="External"/><Relationship Id="rId1432" Type="http://schemas.openxmlformats.org/officeDocument/2006/relationships/hyperlink" Target="499-00181-E...63804374.TIF" TargetMode="External"/><Relationship Id="rId71" Type="http://schemas.openxmlformats.org/officeDocument/2006/relationships/hyperlink" Target="NACRTI\63809118.pdf" TargetMode="External"/><Relationship Id="rId802" Type="http://schemas.openxmlformats.org/officeDocument/2006/relationships/hyperlink" Target="092-0-1-000-138...63805883.TIF" TargetMode="External"/><Relationship Id="rId29" Type="http://schemas.openxmlformats.org/officeDocument/2006/relationships/hyperlink" Target="NACRTI\63806257.TIF" TargetMode="External"/><Relationship Id="rId178" Type="http://schemas.openxmlformats.org/officeDocument/2006/relationships/hyperlink" Target="NACRTI\069-0-0-150-230%20Ansaugring.pdf" TargetMode="External"/><Relationship Id="rId385" Type="http://schemas.openxmlformats.org/officeDocument/2006/relationships/hyperlink" Target="082-00185-E...63805558.TIF" TargetMode="External"/><Relationship Id="rId592" Type="http://schemas.openxmlformats.org/officeDocument/2006/relationships/hyperlink" Target="085-0-0-025-102...63802173.TIF" TargetMode="External"/><Relationship Id="rId245" Type="http://schemas.openxmlformats.org/officeDocument/2006/relationships/hyperlink" Target="NACRTI\080-00086-E...63806147.TIF" TargetMode="External"/><Relationship Id="rId452" Type="http://schemas.openxmlformats.org/officeDocument/2006/relationships/hyperlink" Target="082-1-1-072-002q...63805272%20Rev03.TIF" TargetMode="External"/><Relationship Id="rId897" Type="http://schemas.openxmlformats.org/officeDocument/2006/relationships/hyperlink" Target="400-00107-E...63801735%20Rev01.TIF" TargetMode="External"/><Relationship Id="rId1082" Type="http://schemas.openxmlformats.org/officeDocument/2006/relationships/hyperlink" Target="418-00003-E...63801196%20Rev03.TIF" TargetMode="External"/><Relationship Id="rId105" Type="http://schemas.openxmlformats.org/officeDocument/2006/relationships/hyperlink" Target="NACRTI\050-00079-E...63805048.TIF" TargetMode="External"/><Relationship Id="rId312" Type="http://schemas.openxmlformats.org/officeDocument/2006/relationships/hyperlink" Target="080-0-9-001-113%20Bl.002...63806274.TIF" TargetMode="External"/><Relationship Id="rId757" Type="http://schemas.openxmlformats.org/officeDocument/2006/relationships/hyperlink" Target="092-00097-E...63807253.TIF" TargetMode="External"/><Relationship Id="rId964" Type="http://schemas.openxmlformats.org/officeDocument/2006/relationships/hyperlink" Target="401-00047-E...63801180%20Rev01.TIF" TargetMode="External"/><Relationship Id="rId1387" Type="http://schemas.openxmlformats.org/officeDocument/2006/relationships/hyperlink" Target="499-00061-E...63800525.TIF" TargetMode="External"/><Relationship Id="rId1594" Type="http://schemas.openxmlformats.org/officeDocument/2006/relationships/hyperlink" Target="NACRTI\050009462%20Bl.004...63802761.TIF" TargetMode="External"/><Relationship Id="rId93" Type="http://schemas.openxmlformats.org/officeDocument/2006/relationships/hyperlink" Target="NACRTI\050-00050-E...63803813.pdf" TargetMode="External"/><Relationship Id="rId617" Type="http://schemas.openxmlformats.org/officeDocument/2006/relationships/hyperlink" Target="085-00123-E...63805097.TIF" TargetMode="External"/><Relationship Id="rId824" Type="http://schemas.openxmlformats.org/officeDocument/2006/relationships/hyperlink" Target="094-0-3-005-001%20Bl.001...63800903.TIF" TargetMode="External"/><Relationship Id="rId1247" Type="http://schemas.openxmlformats.org/officeDocument/2006/relationships/hyperlink" Target="439-00001-E...63800783%20Rev01.TIF" TargetMode="External"/><Relationship Id="rId1454" Type="http://schemas.openxmlformats.org/officeDocument/2006/relationships/hyperlink" Target="499-00226-E...63805464.TIF" TargetMode="External"/><Relationship Id="rId1661" Type="http://schemas.openxmlformats.org/officeDocument/2006/relationships/comments" Target="../comments1.xml"/><Relationship Id="rId1107" Type="http://schemas.openxmlformats.org/officeDocument/2006/relationships/hyperlink" Target="424-00035-E...63801487%20Rev01.TIF" TargetMode="External"/><Relationship Id="rId1314" Type="http://schemas.openxmlformats.org/officeDocument/2006/relationships/hyperlink" Target="480-00022-E...63804515.TIF" TargetMode="External"/><Relationship Id="rId1521" Type="http://schemas.openxmlformats.org/officeDocument/2006/relationships/hyperlink" Target="63807676%20Rev02.TIF" TargetMode="External"/><Relationship Id="rId1619" Type="http://schemas.openxmlformats.org/officeDocument/2006/relationships/hyperlink" Target="499-00011-E...63800324%20Rev01.TIF" TargetMode="External"/><Relationship Id="rId20" Type="http://schemas.openxmlformats.org/officeDocument/2006/relationships/hyperlink" Target="NACRTI\63806241.TIF" TargetMode="External"/><Relationship Id="rId267" Type="http://schemas.openxmlformats.org/officeDocument/2006/relationships/hyperlink" Target="NACRTI\080-0-4-003-101%20Bl.011...63807154.TIF" TargetMode="External"/><Relationship Id="rId474" Type="http://schemas.openxmlformats.org/officeDocument/2006/relationships/hyperlink" Target="082-1-2-023-002%20Bl.002...63801053.TIF" TargetMode="External"/><Relationship Id="rId127" Type="http://schemas.openxmlformats.org/officeDocument/2006/relationships/hyperlink" Target="NACRTI\050-810-0-02-22-013A...63801915.TIF" TargetMode="External"/><Relationship Id="rId681" Type="http://schemas.openxmlformats.org/officeDocument/2006/relationships/hyperlink" Target="089-0-0-011-109A...63800675.TIF" TargetMode="External"/><Relationship Id="rId779" Type="http://schemas.openxmlformats.org/officeDocument/2006/relationships/hyperlink" Target="092-0-1-000-102...63803546.TIF" TargetMode="External"/><Relationship Id="rId986" Type="http://schemas.openxmlformats.org/officeDocument/2006/relationships/hyperlink" Target="401-00101-E...63803210.TIF" TargetMode="External"/><Relationship Id="rId334" Type="http://schemas.openxmlformats.org/officeDocument/2006/relationships/hyperlink" Target="082-0-0-013-002...63800609.TIF" TargetMode="External"/><Relationship Id="rId541" Type="http://schemas.openxmlformats.org/officeDocument/2006/relationships/hyperlink" Target="082-1-8-023-006a...63802648%20Rev01.TIF" TargetMode="External"/><Relationship Id="rId639" Type="http://schemas.openxmlformats.org/officeDocument/2006/relationships/hyperlink" Target="086-0-0-066-003...63800662.TIF" TargetMode="External"/><Relationship Id="rId1171" Type="http://schemas.openxmlformats.org/officeDocument/2006/relationships/hyperlink" Target="430-00003-E...63801694%20Rev01.TIF" TargetMode="External"/><Relationship Id="rId1269" Type="http://schemas.openxmlformats.org/officeDocument/2006/relationships/hyperlink" Target="448-00065-E...63803551.pdf" TargetMode="External"/><Relationship Id="rId1476" Type="http://schemas.openxmlformats.org/officeDocument/2006/relationships/hyperlink" Target="499-00254-E...63807324.TIF" TargetMode="External"/><Relationship Id="rId401" Type="http://schemas.openxmlformats.org/officeDocument/2006/relationships/hyperlink" Target="082-00220-E...63806165.TIF" TargetMode="External"/><Relationship Id="rId846" Type="http://schemas.openxmlformats.org/officeDocument/2006/relationships/hyperlink" Target="233-090-1-36-01-012c...63804084%20Rev02.TIF" TargetMode="External"/><Relationship Id="rId1031" Type="http://schemas.openxmlformats.org/officeDocument/2006/relationships/hyperlink" Target="406-00053-E...63803028.TIF" TargetMode="External"/><Relationship Id="rId1129" Type="http://schemas.openxmlformats.org/officeDocument/2006/relationships/hyperlink" Target="424-0-5-002-101.pdf" TargetMode="External"/><Relationship Id="rId706" Type="http://schemas.openxmlformats.org/officeDocument/2006/relationships/hyperlink" Target="089-00026-E...63806012.TIF" TargetMode="External"/><Relationship Id="rId913" Type="http://schemas.openxmlformats.org/officeDocument/2006/relationships/hyperlink" Target="400-00131-E...63802416%20Rev01.TIF" TargetMode="External"/><Relationship Id="rId1336" Type="http://schemas.openxmlformats.org/officeDocument/2006/relationships/hyperlink" Target="499-00007-E...63800321.TIF" TargetMode="External"/><Relationship Id="rId1543" Type="http://schemas.openxmlformats.org/officeDocument/2006/relationships/hyperlink" Target="905-00034-E...63804125%20Rev01.TIF" TargetMode="External"/><Relationship Id="rId42" Type="http://schemas.openxmlformats.org/officeDocument/2006/relationships/hyperlink" Target="NACRTI\63806710.TIF" TargetMode="External"/><Relationship Id="rId1403" Type="http://schemas.openxmlformats.org/officeDocument/2006/relationships/hyperlink" Target="499-00112-E...63802170.TIF" TargetMode="External"/><Relationship Id="rId1610" Type="http://schemas.openxmlformats.org/officeDocument/2006/relationships/hyperlink" Target="428-00012-E...63800276%20Rev02.TIF" TargetMode="External"/><Relationship Id="rId191" Type="http://schemas.openxmlformats.org/officeDocument/2006/relationships/hyperlink" Target="NACRTI\078-00006-E...63804719.TIF" TargetMode="External"/><Relationship Id="rId289" Type="http://schemas.openxmlformats.org/officeDocument/2006/relationships/hyperlink" Target="080-0-4-027-104d...63805150%20Rev01.TIF" TargetMode="External"/><Relationship Id="rId496" Type="http://schemas.openxmlformats.org/officeDocument/2006/relationships/hyperlink" Target="082-1-2-065-001...63800138.TIF" TargetMode="External"/><Relationship Id="rId149" Type="http://schemas.openxmlformats.org/officeDocument/2006/relationships/hyperlink" Target="NACRTI\056-00028-E...63801996.TIF" TargetMode="External"/><Relationship Id="rId356" Type="http://schemas.openxmlformats.org/officeDocument/2006/relationships/hyperlink" Target="082-0-0-073-004b%20NB1300...6380xxxx.pdf" TargetMode="External"/><Relationship Id="rId563" Type="http://schemas.openxmlformats.org/officeDocument/2006/relationships/hyperlink" Target="082-RT-1-004-106a...6380xxxx.pdf" TargetMode="External"/><Relationship Id="rId770" Type="http://schemas.openxmlformats.org/officeDocument/2006/relationships/hyperlink" Target="092-00117-E...63807969.TIF" TargetMode="External"/><Relationship Id="rId1193" Type="http://schemas.openxmlformats.org/officeDocument/2006/relationships/hyperlink" Target="430-0-3-004-121...63805406%20Rev04.TIF" TargetMode="External"/><Relationship Id="rId216" Type="http://schemas.openxmlformats.org/officeDocument/2006/relationships/hyperlink" Target="NACRTI\080-00031-E...63804035%20Rev01.pdf" TargetMode="External"/><Relationship Id="rId423" Type="http://schemas.openxmlformats.org/officeDocument/2006/relationships/hyperlink" Target="082-1-0-000-002%20Bl.012...63804691.TIF" TargetMode="External"/><Relationship Id="rId868" Type="http://schemas.openxmlformats.org/officeDocument/2006/relationships/hyperlink" Target="400-00034-E...63801973.TIF" TargetMode="External"/><Relationship Id="rId1053" Type="http://schemas.openxmlformats.org/officeDocument/2006/relationships/hyperlink" Target="409-00012-E...63800234.TIF" TargetMode="External"/><Relationship Id="rId1260" Type="http://schemas.openxmlformats.org/officeDocument/2006/relationships/hyperlink" Target="439-00071-E...63806396.TIF" TargetMode="External"/><Relationship Id="rId1498" Type="http://schemas.openxmlformats.org/officeDocument/2006/relationships/hyperlink" Target="63806555%20Rev02.TIF" TargetMode="External"/><Relationship Id="rId630" Type="http://schemas.openxmlformats.org/officeDocument/2006/relationships/hyperlink" Target="085-S-0-022-004a%20Bl.3.pdf" TargetMode="External"/><Relationship Id="rId728" Type="http://schemas.openxmlformats.org/officeDocument/2006/relationships/hyperlink" Target="089-1x-0-005-009...63800641%20Rev01.TIF" TargetMode="External"/><Relationship Id="rId935" Type="http://schemas.openxmlformats.org/officeDocument/2006/relationships/hyperlink" Target="400-00217-E...63805414.TIF" TargetMode="External"/><Relationship Id="rId1358" Type="http://schemas.openxmlformats.org/officeDocument/2006/relationships/hyperlink" Target="499-00020-E...63800333.TIF" TargetMode="External"/><Relationship Id="rId1565" Type="http://schemas.openxmlformats.org/officeDocument/2006/relationships/hyperlink" Target="63809404.TIF" TargetMode="External"/><Relationship Id="rId64" Type="http://schemas.openxmlformats.org/officeDocument/2006/relationships/hyperlink" Target="NACRTI\63807856.TIF" TargetMode="External"/><Relationship Id="rId1120" Type="http://schemas.openxmlformats.org/officeDocument/2006/relationships/hyperlink" Target="424-00073-E...63803829.TIF" TargetMode="External"/><Relationship Id="rId1218" Type="http://schemas.openxmlformats.org/officeDocument/2006/relationships/hyperlink" Target="438-00003-E...63800774.TIF" TargetMode="External"/><Relationship Id="rId1425" Type="http://schemas.openxmlformats.org/officeDocument/2006/relationships/hyperlink" Target="499-00149-E...63803283.TIF" TargetMode="External"/><Relationship Id="rId1632" Type="http://schemas.openxmlformats.org/officeDocument/2006/relationships/hyperlink" Target="480-00018-E...63801759%20Rev01.TIF" TargetMode="External"/><Relationship Id="rId280" Type="http://schemas.openxmlformats.org/officeDocument/2006/relationships/hyperlink" Target="080-0-4-003-101c%20Bl.003...63805920.TIF" TargetMode="External"/><Relationship Id="rId140" Type="http://schemas.openxmlformats.org/officeDocument/2006/relationships/hyperlink" Target="NACRTI\055-00016-E...63802101.TIF" TargetMode="External"/><Relationship Id="rId378" Type="http://schemas.openxmlformats.org/officeDocument/2006/relationships/hyperlink" Target="082-00162-E...63805228.TIF" TargetMode="External"/><Relationship Id="rId585" Type="http://schemas.openxmlformats.org/officeDocument/2006/relationships/hyperlink" Target="085-0-0-022-007.1%20Bl.005...6380xxxx.pdf" TargetMode="External"/><Relationship Id="rId792" Type="http://schemas.openxmlformats.org/officeDocument/2006/relationships/hyperlink" Target="092-0-1-000-116...63804088.TIF" TargetMode="External"/><Relationship Id="rId6" Type="http://schemas.openxmlformats.org/officeDocument/2006/relationships/hyperlink" Target="NACRTI\63806558.pdf" TargetMode="External"/><Relationship Id="rId238" Type="http://schemas.openxmlformats.org/officeDocument/2006/relationships/hyperlink" Target="NACRTI\080-00075-E%20Bl.002...63807362.TIF" TargetMode="External"/><Relationship Id="rId445" Type="http://schemas.openxmlformats.org/officeDocument/2006/relationships/hyperlink" Target="082-1-1-072-002d...63802362%20Rev01.TIF" TargetMode="External"/><Relationship Id="rId652" Type="http://schemas.openxmlformats.org/officeDocument/2006/relationships/hyperlink" Target="088-0-0-019-101...63800667.TIF" TargetMode="External"/><Relationship Id="rId1075" Type="http://schemas.openxmlformats.org/officeDocument/2006/relationships/hyperlink" Target="415-00102-E...63807894.TIF" TargetMode="External"/><Relationship Id="rId1282" Type="http://schemas.openxmlformats.org/officeDocument/2006/relationships/hyperlink" Target="454-00045-E...63805455.TIF" TargetMode="External"/><Relationship Id="rId305" Type="http://schemas.openxmlformats.org/officeDocument/2006/relationships/hyperlink" Target="080-0-8-025-101...63807376.TIF" TargetMode="External"/><Relationship Id="rId512" Type="http://schemas.openxmlformats.org/officeDocument/2006/relationships/hyperlink" Target="082-1-3-013-102...63801054.TIF" TargetMode="External"/><Relationship Id="rId957" Type="http://schemas.openxmlformats.org/officeDocument/2006/relationships/hyperlink" Target="401-00014-E...63801177.TIF" TargetMode="External"/><Relationship Id="rId1142" Type="http://schemas.openxmlformats.org/officeDocument/2006/relationships/hyperlink" Target="428-00023-E...63800279%20Rev01.TIF" TargetMode="External"/><Relationship Id="rId1587" Type="http://schemas.openxmlformats.org/officeDocument/2006/relationships/hyperlink" Target="092-00162-E...63809549.TIF" TargetMode="External"/><Relationship Id="rId86" Type="http://schemas.openxmlformats.org/officeDocument/2006/relationships/hyperlink" Target="NACRTI\050-00014-E...63802905%20Rev01.TIF" TargetMode="External"/><Relationship Id="rId817" Type="http://schemas.openxmlformats.org/officeDocument/2006/relationships/hyperlink" Target="093-0-0-020-101...63802842.TIF" TargetMode="External"/><Relationship Id="rId1002" Type="http://schemas.openxmlformats.org/officeDocument/2006/relationships/hyperlink" Target="406-00023-E-A...63801462.TIF" TargetMode="External"/><Relationship Id="rId1447" Type="http://schemas.openxmlformats.org/officeDocument/2006/relationships/hyperlink" Target="499-00211-E...63804805.TIF" TargetMode="External"/><Relationship Id="rId1654" Type="http://schemas.openxmlformats.org/officeDocument/2006/relationships/hyperlink" Target="NACRTI\010.054.1-01...66.tif" TargetMode="External"/><Relationship Id="rId1307" Type="http://schemas.openxmlformats.org/officeDocument/2006/relationships/hyperlink" Target="480-00020-E...63804513%20Rev01.TIF" TargetMode="External"/><Relationship Id="rId1514" Type="http://schemas.openxmlformats.org/officeDocument/2006/relationships/hyperlink" Target="63806720%20Rev01.TIF" TargetMode="External"/><Relationship Id="rId13" Type="http://schemas.openxmlformats.org/officeDocument/2006/relationships/hyperlink" Target="NACRTI\63806622.TIF" TargetMode="External"/><Relationship Id="rId162" Type="http://schemas.openxmlformats.org/officeDocument/2006/relationships/hyperlink" Target="NACRTI\069-00017-E...63800590.TIF" TargetMode="External"/><Relationship Id="rId467" Type="http://schemas.openxmlformats.org/officeDocument/2006/relationships/hyperlink" Target="082-1-2-018-002...63801844.TIF" TargetMode="External"/><Relationship Id="rId1097" Type="http://schemas.openxmlformats.org/officeDocument/2006/relationships/hyperlink" Target="424-00014-E-A...63801778.TIF" TargetMode="External"/><Relationship Id="rId674" Type="http://schemas.openxmlformats.org/officeDocument/2006/relationships/hyperlink" Target="089-0-0-010-005%20Bl.001...63801065.TIF" TargetMode="External"/><Relationship Id="rId881" Type="http://schemas.openxmlformats.org/officeDocument/2006/relationships/hyperlink" Target="400-00048-E...63800190%20Rev02.TIF" TargetMode="External"/><Relationship Id="rId979" Type="http://schemas.openxmlformats.org/officeDocument/2006/relationships/hyperlink" Target="401-00077-E...63802432.TIF" TargetMode="External"/><Relationship Id="rId327" Type="http://schemas.openxmlformats.org/officeDocument/2006/relationships/hyperlink" Target="082-00005-E...63802822.TIF" TargetMode="External"/><Relationship Id="rId534" Type="http://schemas.openxmlformats.org/officeDocument/2006/relationships/hyperlink" Target="082-1-5-002-008...638xxxx.pdf" TargetMode="External"/><Relationship Id="rId741" Type="http://schemas.openxmlformats.org/officeDocument/2006/relationships/hyperlink" Target="092-00002-E...63802337.TIF" TargetMode="External"/><Relationship Id="rId839" Type="http://schemas.openxmlformats.org/officeDocument/2006/relationships/hyperlink" Target="202-077-0-00-00-092...63802835.TIF" TargetMode="External"/><Relationship Id="rId1164" Type="http://schemas.openxmlformats.org/officeDocument/2006/relationships/hyperlink" Target="428-S-0-044-101a.pdf" TargetMode="External"/><Relationship Id="rId1371" Type="http://schemas.openxmlformats.org/officeDocument/2006/relationships/hyperlink" Target="499-00035-E...63803221.TIF" TargetMode="External"/><Relationship Id="rId1469" Type="http://schemas.openxmlformats.org/officeDocument/2006/relationships/hyperlink" Target="499-00246-E...63806701.TIF" TargetMode="External"/><Relationship Id="rId601" Type="http://schemas.openxmlformats.org/officeDocument/2006/relationships/hyperlink" Target="085-0-0-028-106...63803607.TIF" TargetMode="External"/><Relationship Id="rId1024" Type="http://schemas.openxmlformats.org/officeDocument/2006/relationships/hyperlink" Target="406-00041-E...63802275%20Rev01.TIF" TargetMode="External"/><Relationship Id="rId1231" Type="http://schemas.openxmlformats.org/officeDocument/2006/relationships/hyperlink" Target="438-00017-E...63803170.TIF" TargetMode="External"/><Relationship Id="rId906" Type="http://schemas.openxmlformats.org/officeDocument/2006/relationships/hyperlink" Target="400-00114-E...63801971.TIF" TargetMode="External"/><Relationship Id="rId1329" Type="http://schemas.openxmlformats.org/officeDocument/2006/relationships/hyperlink" Target="490-00026-E...63806368.TIF" TargetMode="External"/><Relationship Id="rId1536" Type="http://schemas.openxmlformats.org/officeDocument/2006/relationships/hyperlink" Target="905-00006-E...63804360.pdf" TargetMode="External"/><Relationship Id="rId35" Type="http://schemas.openxmlformats.org/officeDocument/2006/relationships/hyperlink" Target="NACRTI\63806553.TIF" TargetMode="External"/><Relationship Id="rId1603" Type="http://schemas.openxmlformats.org/officeDocument/2006/relationships/hyperlink" Target="NACRTI\050-00050-E...63803813%20Rev01.TIF" TargetMode="External"/><Relationship Id="rId184" Type="http://schemas.openxmlformats.org/officeDocument/2006/relationships/hyperlink" Target="NACRTI\069-0-0-180-120%20Oberlippe%20zweiter%20Ausblasring.pdf" TargetMode="External"/><Relationship Id="rId391" Type="http://schemas.openxmlformats.org/officeDocument/2006/relationships/hyperlink" Target="082-00192-E...63805542.TIF" TargetMode="External"/><Relationship Id="rId251" Type="http://schemas.openxmlformats.org/officeDocument/2006/relationships/hyperlink" Target="NACRTI\080-0-1-002-008%20Bl.002...63807294.TIF" TargetMode="External"/><Relationship Id="rId489" Type="http://schemas.openxmlformats.org/officeDocument/2006/relationships/hyperlink" Target="082-1-2-060-003A...63800136%20Rev03.TIF" TargetMode="External"/><Relationship Id="rId696" Type="http://schemas.openxmlformats.org/officeDocument/2006/relationships/hyperlink" Target="089-0-0-015-110...63807812.TIF" TargetMode="External"/><Relationship Id="rId349" Type="http://schemas.openxmlformats.org/officeDocument/2006/relationships/hyperlink" Target="082-00032-E...%2063802319.TIF" TargetMode="External"/><Relationship Id="rId556" Type="http://schemas.openxmlformats.org/officeDocument/2006/relationships/hyperlink" Target="082-1-8-039-101...63802632%20Rev02.TIF" TargetMode="External"/><Relationship Id="rId763" Type="http://schemas.openxmlformats.org/officeDocument/2006/relationships/hyperlink" Target="092-00109-E...63807844.TIF" TargetMode="External"/><Relationship Id="rId1186" Type="http://schemas.openxmlformats.org/officeDocument/2006/relationships/hyperlink" Target="430-00024-E...63804504%20Rev01.TIF" TargetMode="External"/><Relationship Id="rId1393" Type="http://schemas.openxmlformats.org/officeDocument/2006/relationships/hyperlink" Target="499-00070-E...63803083.TIF" TargetMode="External"/><Relationship Id="rId111" Type="http://schemas.openxmlformats.org/officeDocument/2006/relationships/hyperlink" Target="NACRTI\050-00085-E...63805645.TIF" TargetMode="External"/><Relationship Id="rId209" Type="http://schemas.openxmlformats.org/officeDocument/2006/relationships/hyperlink" Target="NACRTI\079-0-0-002-001.3%20Bl.001...63803795.TIF" TargetMode="External"/><Relationship Id="rId416" Type="http://schemas.openxmlformats.org/officeDocument/2006/relationships/hyperlink" Target="082-0-5-104-106%20Bl.002...63800140.TIF" TargetMode="External"/><Relationship Id="rId970" Type="http://schemas.openxmlformats.org/officeDocument/2006/relationships/hyperlink" Target="401-00053-E...63801801.TIF" TargetMode="External"/><Relationship Id="rId1046" Type="http://schemas.openxmlformats.org/officeDocument/2006/relationships/hyperlink" Target="406-00095-E...63806631.TIF" TargetMode="External"/><Relationship Id="rId1253" Type="http://schemas.openxmlformats.org/officeDocument/2006/relationships/hyperlink" Target="439-00047-E...63802720.TIF" TargetMode="External"/><Relationship Id="rId623" Type="http://schemas.openxmlformats.org/officeDocument/2006/relationships/hyperlink" Target="085-0-3-022-007%20Bl.003...63803602.TIF" TargetMode="External"/><Relationship Id="rId830" Type="http://schemas.openxmlformats.org/officeDocument/2006/relationships/hyperlink" Target="201-003-0-00-00-323H...63801925.TIF" TargetMode="External"/><Relationship Id="rId928" Type="http://schemas.openxmlformats.org/officeDocument/2006/relationships/hyperlink" Target="400-00188-E...63804479.TIF" TargetMode="External"/><Relationship Id="rId1460" Type="http://schemas.openxmlformats.org/officeDocument/2006/relationships/hyperlink" Target="499-00235-E...63806438.TIF" TargetMode="External"/><Relationship Id="rId1558" Type="http://schemas.openxmlformats.org/officeDocument/2006/relationships/hyperlink" Target="63809278.TIF" TargetMode="External"/><Relationship Id="rId57" Type="http://schemas.openxmlformats.org/officeDocument/2006/relationships/hyperlink" Target="NACRTI\63806849.TIF" TargetMode="External"/><Relationship Id="rId1113" Type="http://schemas.openxmlformats.org/officeDocument/2006/relationships/hyperlink" Target="424-00049-E...63802236.TIF" TargetMode="External"/><Relationship Id="rId1320" Type="http://schemas.openxmlformats.org/officeDocument/2006/relationships/hyperlink" Target="490-00004-E...63803820.TIF" TargetMode="External"/><Relationship Id="rId1418" Type="http://schemas.openxmlformats.org/officeDocument/2006/relationships/hyperlink" Target="499-00139-E...63802738.TIF" TargetMode="External"/><Relationship Id="rId1625" Type="http://schemas.openxmlformats.org/officeDocument/2006/relationships/hyperlink" Target="499-00030-E...63800330%20Rev01.TIF" TargetMode="External"/><Relationship Id="rId273" Type="http://schemas.openxmlformats.org/officeDocument/2006/relationships/hyperlink" Target="080-0-4-003-101a%20Bl.004...63805318.TIF" TargetMode="External"/><Relationship Id="rId480" Type="http://schemas.openxmlformats.org/officeDocument/2006/relationships/hyperlink" Target="082-1-2-025-101...63800157.tif" TargetMode="External"/><Relationship Id="rId133" Type="http://schemas.openxmlformats.org/officeDocument/2006/relationships/hyperlink" Target="NACRTI\053-00032-E...63802001.TIF" TargetMode="External"/><Relationship Id="rId340" Type="http://schemas.openxmlformats.org/officeDocument/2006/relationships/hyperlink" Target="082-0-0-016-105...63804181.TIF" TargetMode="External"/><Relationship Id="rId578" Type="http://schemas.openxmlformats.org/officeDocument/2006/relationships/hyperlink" Target="085-0-0-019-010...63806306%20Rev01.TIF" TargetMode="External"/><Relationship Id="rId785" Type="http://schemas.openxmlformats.org/officeDocument/2006/relationships/hyperlink" Target="092-0-1-000-107L...63803539.TIF" TargetMode="External"/><Relationship Id="rId992" Type="http://schemas.openxmlformats.org/officeDocument/2006/relationships/hyperlink" Target="401-00143-E...63805404.TIF" TargetMode="External"/><Relationship Id="rId200" Type="http://schemas.openxmlformats.org/officeDocument/2006/relationships/hyperlink" Target="NACRTI\078-0-1-001-002%20Bl.002...63802929.pdf" TargetMode="External"/><Relationship Id="rId438" Type="http://schemas.openxmlformats.org/officeDocument/2006/relationships/hyperlink" Target="082-1-1-053-001...63800616%20Rev01.TIF" TargetMode="External"/><Relationship Id="rId645" Type="http://schemas.openxmlformats.org/officeDocument/2006/relationships/hyperlink" Target="086-S-0-019-003B...63800658.TIF" TargetMode="External"/><Relationship Id="rId852" Type="http://schemas.openxmlformats.org/officeDocument/2006/relationships/hyperlink" Target="233-100-3-70-00-003...63802841%20Rev01.TIF" TargetMode="External"/><Relationship Id="rId1068" Type="http://schemas.openxmlformats.org/officeDocument/2006/relationships/hyperlink" Target="415-00059-E...63804981.TIF" TargetMode="External"/><Relationship Id="rId1275" Type="http://schemas.openxmlformats.org/officeDocument/2006/relationships/hyperlink" Target="454-00017-E...63803111.TIF" TargetMode="External"/><Relationship Id="rId1482" Type="http://schemas.openxmlformats.org/officeDocument/2006/relationships/hyperlink" Target="499-00265-E...63807975.TIF" TargetMode="External"/><Relationship Id="rId505" Type="http://schemas.openxmlformats.org/officeDocument/2006/relationships/hyperlink" Target="082-1-2-130-102...63807940.TIF" TargetMode="External"/><Relationship Id="rId712" Type="http://schemas.openxmlformats.org/officeDocument/2006/relationships/hyperlink" Target="089-00034-E...63806879.TIF" TargetMode="External"/><Relationship Id="rId1135" Type="http://schemas.openxmlformats.org/officeDocument/2006/relationships/hyperlink" Target="428-00009-E...63800762.TIF" TargetMode="External"/><Relationship Id="rId1342" Type="http://schemas.openxmlformats.org/officeDocument/2006/relationships/hyperlink" Target="499-00011-E...63800324%20Rev01.TIF" TargetMode="External"/><Relationship Id="rId79" Type="http://schemas.openxmlformats.org/officeDocument/2006/relationships/hyperlink" Target="NACRTI\050-00008-E...63800849%20Rev01.TIF" TargetMode="External"/><Relationship Id="rId1202" Type="http://schemas.openxmlformats.org/officeDocument/2006/relationships/hyperlink" Target="436-00002-E...63803164.TIF" TargetMode="External"/><Relationship Id="rId1647" Type="http://schemas.openxmlformats.org/officeDocument/2006/relationships/hyperlink" Target="60745086.TIF" TargetMode="External"/><Relationship Id="rId1507" Type="http://schemas.openxmlformats.org/officeDocument/2006/relationships/hyperlink" Target="63806677%20Rev01.TIF" TargetMode="External"/><Relationship Id="rId295" Type="http://schemas.openxmlformats.org/officeDocument/2006/relationships/hyperlink" Target="080-0-8-011-101...63807358.TIF" TargetMode="External"/><Relationship Id="rId155" Type="http://schemas.openxmlformats.org/officeDocument/2006/relationships/hyperlink" Target="NACRTI\064-00059-E...63802020.TIF" TargetMode="External"/><Relationship Id="rId362" Type="http://schemas.openxmlformats.org/officeDocument/2006/relationships/hyperlink" Target="082-00121-E...63804743.TIF" TargetMode="External"/><Relationship Id="rId1297" Type="http://schemas.openxmlformats.org/officeDocument/2006/relationships/hyperlink" Target="460-00015-E...63800314%20Rev01.TIF" TargetMode="External"/><Relationship Id="rId222" Type="http://schemas.openxmlformats.org/officeDocument/2006/relationships/hyperlink" Target="NACRTI\080-00055-E...63805108.TIF" TargetMode="External"/><Relationship Id="rId667" Type="http://schemas.openxmlformats.org/officeDocument/2006/relationships/hyperlink" Target="089-0-0-002-028%20Bl.002...63806309.TIF" TargetMode="External"/><Relationship Id="rId874" Type="http://schemas.openxmlformats.org/officeDocument/2006/relationships/hyperlink" Target="400-00046-E...63800188%20Rev01.TIF" TargetMode="External"/><Relationship Id="rId527" Type="http://schemas.openxmlformats.org/officeDocument/2006/relationships/hyperlink" Target="082-1-3-143-101...63800635.TIF" TargetMode="External"/><Relationship Id="rId734" Type="http://schemas.openxmlformats.org/officeDocument/2006/relationships/hyperlink" Target="091-0-0-009-003%20Bl.001...63807821.TIF" TargetMode="External"/><Relationship Id="rId941" Type="http://schemas.openxmlformats.org/officeDocument/2006/relationships/hyperlink" Target="400-00233-E...63805707.TIF" TargetMode="External"/><Relationship Id="rId1157" Type="http://schemas.openxmlformats.org/officeDocument/2006/relationships/hyperlink" Target="428-00063-E...63806345.TIF" TargetMode="External"/><Relationship Id="rId1364" Type="http://schemas.openxmlformats.org/officeDocument/2006/relationships/hyperlink" Target="499-00025-E...63802296%20Rev01.TIF" TargetMode="External"/><Relationship Id="rId1571" Type="http://schemas.openxmlformats.org/officeDocument/2006/relationships/hyperlink" Target="63809541.TIF" TargetMode="External"/><Relationship Id="rId70" Type="http://schemas.openxmlformats.org/officeDocument/2006/relationships/hyperlink" Target="NACRTI\63809032.TIF" TargetMode="External"/><Relationship Id="rId801" Type="http://schemas.openxmlformats.org/officeDocument/2006/relationships/hyperlink" Target="092-0-1-000-133...63805158.TIF" TargetMode="External"/><Relationship Id="rId1017" Type="http://schemas.openxmlformats.org/officeDocument/2006/relationships/hyperlink" Target="406-00033-E...63800216.TIF" TargetMode="External"/><Relationship Id="rId1224" Type="http://schemas.openxmlformats.org/officeDocument/2006/relationships/hyperlink" Target="438-00010-E...63801741.TIF" TargetMode="External"/><Relationship Id="rId1431" Type="http://schemas.openxmlformats.org/officeDocument/2006/relationships/hyperlink" Target="499-00181-E...63804374.TIF" TargetMode="External"/><Relationship Id="rId1529" Type="http://schemas.openxmlformats.org/officeDocument/2006/relationships/hyperlink" Target="899-00023-E...63803288.TIF" TargetMode="External"/><Relationship Id="rId28" Type="http://schemas.openxmlformats.org/officeDocument/2006/relationships/hyperlink" Target="NACRTI\63806256.TIF" TargetMode="External"/><Relationship Id="rId177" Type="http://schemas.openxmlformats.org/officeDocument/2006/relationships/hyperlink" Target="NACRTI\069-0-0-150-220%20Sicherungsmutter.pdf" TargetMode="External"/><Relationship Id="rId384" Type="http://schemas.openxmlformats.org/officeDocument/2006/relationships/hyperlink" Target="082-00179-E...63805551.TIF" TargetMode="External"/><Relationship Id="rId591" Type="http://schemas.openxmlformats.org/officeDocument/2006/relationships/hyperlink" Target="085-0-0-024-007%20Bl.006...63805856.TIF" TargetMode="External"/><Relationship Id="rId244" Type="http://schemas.openxmlformats.org/officeDocument/2006/relationships/hyperlink" Target="NACRTI\080-00084-E...63806146.TIF" TargetMode="External"/><Relationship Id="rId689" Type="http://schemas.openxmlformats.org/officeDocument/2006/relationships/hyperlink" Target="089-0-0-013-017A...63800678.TIF" TargetMode="External"/><Relationship Id="rId896" Type="http://schemas.openxmlformats.org/officeDocument/2006/relationships/hyperlink" Target="400-00106-E...63801734%20Rev02.TIF" TargetMode="External"/><Relationship Id="rId1081" Type="http://schemas.openxmlformats.org/officeDocument/2006/relationships/hyperlink" Target="418-00003-E...63801196%20Rev03.TIF" TargetMode="External"/><Relationship Id="rId451" Type="http://schemas.openxmlformats.org/officeDocument/2006/relationships/hyperlink" Target="082-1-1-072-002p...63804648%20Rev04.TIF" TargetMode="External"/><Relationship Id="rId549" Type="http://schemas.openxmlformats.org/officeDocument/2006/relationships/hyperlink" Target="082-1-8-023-104...63800155.TIF" TargetMode="External"/><Relationship Id="rId756" Type="http://schemas.openxmlformats.org/officeDocument/2006/relationships/hyperlink" Target="092-00097-E...63807252.TIF" TargetMode="External"/><Relationship Id="rId1179" Type="http://schemas.openxmlformats.org/officeDocument/2006/relationships/hyperlink" Target="430-00012-E...63803150.TIF" TargetMode="External"/><Relationship Id="rId1386" Type="http://schemas.openxmlformats.org/officeDocument/2006/relationships/hyperlink" Target="499-00059-E...63800337.TIF" TargetMode="External"/><Relationship Id="rId1593" Type="http://schemas.openxmlformats.org/officeDocument/2006/relationships/hyperlink" Target="NACRTI\050009462%20Bl.003...63802760.TIF" TargetMode="External"/><Relationship Id="rId104" Type="http://schemas.openxmlformats.org/officeDocument/2006/relationships/hyperlink" Target="NACRTI\050-00068-E...63804274%20Rev01.TIF" TargetMode="External"/><Relationship Id="rId311" Type="http://schemas.openxmlformats.org/officeDocument/2006/relationships/hyperlink" Target="080-0-9-001-110a%20NB1300...6380xxxx.pdf" TargetMode="External"/><Relationship Id="rId409" Type="http://schemas.openxmlformats.org/officeDocument/2006/relationships/hyperlink" Target="082-0-5-029-101...63804318.TIF" TargetMode="External"/><Relationship Id="rId963" Type="http://schemas.openxmlformats.org/officeDocument/2006/relationships/hyperlink" Target="401-00029-E...63800407.TIF" TargetMode="External"/><Relationship Id="rId1039" Type="http://schemas.openxmlformats.org/officeDocument/2006/relationships/hyperlink" Target="406-00068-E...63803828.TIF" TargetMode="External"/><Relationship Id="rId1246" Type="http://schemas.openxmlformats.org/officeDocument/2006/relationships/hyperlink" Target="438-00055-E...63807878.TIF" TargetMode="External"/><Relationship Id="rId92" Type="http://schemas.openxmlformats.org/officeDocument/2006/relationships/hyperlink" Target="NACRTI\050-00049-E...63803877%20Rev01.TIF" TargetMode="External"/><Relationship Id="rId616" Type="http://schemas.openxmlformats.org/officeDocument/2006/relationships/hyperlink" Target="085-00113-E...63805066.TIF" TargetMode="External"/><Relationship Id="rId823" Type="http://schemas.openxmlformats.org/officeDocument/2006/relationships/hyperlink" Target="201-003-0-00-00-084H...63801918.TIF" TargetMode="External"/><Relationship Id="rId1453" Type="http://schemas.openxmlformats.org/officeDocument/2006/relationships/hyperlink" Target="499-00225-E...63805463.TIF" TargetMode="External"/><Relationship Id="rId1660" Type="http://schemas.openxmlformats.org/officeDocument/2006/relationships/vmlDrawing" Target="../drawings/vmlDrawing1.vml"/><Relationship Id="rId1106" Type="http://schemas.openxmlformats.org/officeDocument/2006/relationships/hyperlink" Target="424-00035-E...63801487.TIF" TargetMode="External"/><Relationship Id="rId1313" Type="http://schemas.openxmlformats.org/officeDocument/2006/relationships/hyperlink" Target="480-00022-E...63804515.TIF" TargetMode="External"/><Relationship Id="rId1520" Type="http://schemas.openxmlformats.org/officeDocument/2006/relationships/hyperlink" Target="63807676%20Rev01.TIF" TargetMode="External"/><Relationship Id="rId1618" Type="http://schemas.openxmlformats.org/officeDocument/2006/relationships/hyperlink" Target="499-00009-E...63800323%20Rev01.TIF" TargetMode="External"/><Relationship Id="rId199" Type="http://schemas.openxmlformats.org/officeDocument/2006/relationships/hyperlink" Target="NACRTI\078-0-1-001-003%20Bl.002...63803538.TIF" TargetMode="External"/><Relationship Id="rId266" Type="http://schemas.openxmlformats.org/officeDocument/2006/relationships/hyperlink" Target="NACRTI\080-0-4-003-101%20Bl.010...63807155.TIF" TargetMode="External"/><Relationship Id="rId473" Type="http://schemas.openxmlformats.org/officeDocument/2006/relationships/hyperlink" Target="082-1-2-023-002%20Bl.002...63801053.TIF" TargetMode="External"/><Relationship Id="rId680" Type="http://schemas.openxmlformats.org/officeDocument/2006/relationships/hyperlink" Target="089-0-0-011-109A...63800675.TIF" TargetMode="External"/><Relationship Id="rId126" Type="http://schemas.openxmlformats.org/officeDocument/2006/relationships/hyperlink" Target="NACRTI\050-210-0-00-60-013.pdf" TargetMode="External"/><Relationship Id="rId333" Type="http://schemas.openxmlformats.org/officeDocument/2006/relationships/hyperlink" Target="082-0-0-013-002...63800609.TIF" TargetMode="External"/><Relationship Id="rId540" Type="http://schemas.openxmlformats.org/officeDocument/2006/relationships/hyperlink" Target="082-1-8-023-006a...63802648.TIF" TargetMode="External"/><Relationship Id="rId778" Type="http://schemas.openxmlformats.org/officeDocument/2006/relationships/hyperlink" Target="092-0-1-000-101...63803545.TIF" TargetMode="External"/><Relationship Id="rId985" Type="http://schemas.openxmlformats.org/officeDocument/2006/relationships/hyperlink" Target="401-00099-E...63803211.TIF" TargetMode="External"/><Relationship Id="rId1170" Type="http://schemas.openxmlformats.org/officeDocument/2006/relationships/hyperlink" Target="430-00003-E.pdf" TargetMode="External"/><Relationship Id="rId638" Type="http://schemas.openxmlformats.org/officeDocument/2006/relationships/hyperlink" Target="086-0-0-066-003...63800662.TIF" TargetMode="External"/><Relationship Id="rId845" Type="http://schemas.openxmlformats.org/officeDocument/2006/relationships/hyperlink" Target="233-090-1-36-01-012a...63802095%20Rev02.TIF" TargetMode="External"/><Relationship Id="rId1030" Type="http://schemas.openxmlformats.org/officeDocument/2006/relationships/hyperlink" Target="406-00043-E...63802273%20Rev01.TIF" TargetMode="External"/><Relationship Id="rId1268" Type="http://schemas.openxmlformats.org/officeDocument/2006/relationships/hyperlink" Target="448-00056-E...63803127.TIF" TargetMode="External"/><Relationship Id="rId1475" Type="http://schemas.openxmlformats.org/officeDocument/2006/relationships/hyperlink" Target="499-00253-E...63807314.TIF" TargetMode="External"/><Relationship Id="rId400" Type="http://schemas.openxmlformats.org/officeDocument/2006/relationships/hyperlink" Target="082-00219-E...63806160.TIF" TargetMode="External"/><Relationship Id="rId705" Type="http://schemas.openxmlformats.org/officeDocument/2006/relationships/hyperlink" Target="089-00025-E...63806008.TIF" TargetMode="External"/><Relationship Id="rId1128" Type="http://schemas.openxmlformats.org/officeDocument/2006/relationships/hyperlink" Target="424-00100-E...63807869.TIF" TargetMode="External"/><Relationship Id="rId1335" Type="http://schemas.openxmlformats.org/officeDocument/2006/relationships/hyperlink" Target="499-00003-E...63800318.TIF" TargetMode="External"/><Relationship Id="rId1542" Type="http://schemas.openxmlformats.org/officeDocument/2006/relationships/hyperlink" Target="905-00034-E...63804125.TIF" TargetMode="External"/><Relationship Id="rId912" Type="http://schemas.openxmlformats.org/officeDocument/2006/relationships/hyperlink" Target="400-00130-E...63802423%20Rev02.TIF" TargetMode="External"/><Relationship Id="rId41" Type="http://schemas.openxmlformats.org/officeDocument/2006/relationships/hyperlink" Target="NACRTI\63806704.TIF" TargetMode="External"/><Relationship Id="rId1402" Type="http://schemas.openxmlformats.org/officeDocument/2006/relationships/hyperlink" Target="499-00112-E...63802170.TIF" TargetMode="External"/><Relationship Id="rId190" Type="http://schemas.openxmlformats.org/officeDocument/2006/relationships/hyperlink" Target="NACRTI\078-00004-E...63804585%20Rev01.tif" TargetMode="External"/><Relationship Id="rId288" Type="http://schemas.openxmlformats.org/officeDocument/2006/relationships/hyperlink" Target="080-0-4-027-104c...63802581%20Rev01.TIF" TargetMode="External"/><Relationship Id="rId495" Type="http://schemas.openxmlformats.org/officeDocument/2006/relationships/hyperlink" Target="082-1-2-065-001...63800138.TIF" TargetMode="External"/><Relationship Id="rId148" Type="http://schemas.openxmlformats.org/officeDocument/2006/relationships/hyperlink" Target="NACRTI\056-00005-E...63801852.TIF" TargetMode="External"/><Relationship Id="rId355" Type="http://schemas.openxmlformats.org/officeDocument/2006/relationships/hyperlink" Target="082-0-0-072-004...004b.pdf" TargetMode="External"/><Relationship Id="rId562" Type="http://schemas.openxmlformats.org/officeDocument/2006/relationships/hyperlink" Target="082-RT-1-004-105a...6380xxxx.pdf" TargetMode="External"/><Relationship Id="rId1192" Type="http://schemas.openxmlformats.org/officeDocument/2006/relationships/hyperlink" Target="430-0-3-004-118...63804062%20Rev04.TIF" TargetMode="External"/><Relationship Id="rId215" Type="http://schemas.openxmlformats.org/officeDocument/2006/relationships/hyperlink" Target="NACRTI\080-00027-E%20001.4...63803905.TIF" TargetMode="External"/><Relationship Id="rId422" Type="http://schemas.openxmlformats.org/officeDocument/2006/relationships/hyperlink" Target="082-1-0-000-002%20Bl.008...63804086.TIF" TargetMode="External"/><Relationship Id="rId867" Type="http://schemas.openxmlformats.org/officeDocument/2006/relationships/hyperlink" Target="400-0-0-031-101...63807692.TIF" TargetMode="External"/><Relationship Id="rId1052" Type="http://schemas.openxmlformats.org/officeDocument/2006/relationships/hyperlink" Target="409-00009-E...63801467%20Rev03.TIF" TargetMode="External"/><Relationship Id="rId1497" Type="http://schemas.openxmlformats.org/officeDocument/2006/relationships/hyperlink" Target="63806555%20Rev01.TIF" TargetMode="External"/><Relationship Id="rId727" Type="http://schemas.openxmlformats.org/officeDocument/2006/relationships/hyperlink" Target="089-1x-0-005-009...63800641%20Rev01.TIF" TargetMode="External"/><Relationship Id="rId934" Type="http://schemas.openxmlformats.org/officeDocument/2006/relationships/hyperlink" Target="400-00214-E...63805413.TIF" TargetMode="External"/><Relationship Id="rId1357" Type="http://schemas.openxmlformats.org/officeDocument/2006/relationships/hyperlink" Target="499-00020-E...63800333.TIF" TargetMode="External"/><Relationship Id="rId1564" Type="http://schemas.openxmlformats.org/officeDocument/2006/relationships/hyperlink" Target="63809403.TIF" TargetMode="External"/><Relationship Id="rId63" Type="http://schemas.openxmlformats.org/officeDocument/2006/relationships/hyperlink" Target="NACRTI\63807855.TIF" TargetMode="External"/><Relationship Id="rId1217" Type="http://schemas.openxmlformats.org/officeDocument/2006/relationships/hyperlink" Target="438-00002-E...63800773%20Rev02.TIF" TargetMode="External"/><Relationship Id="rId1424" Type="http://schemas.openxmlformats.org/officeDocument/2006/relationships/hyperlink" Target="499-00147-E...63803089.TIF" TargetMode="External"/><Relationship Id="rId1631" Type="http://schemas.openxmlformats.org/officeDocument/2006/relationships/hyperlink" Target="424-00014-E-A...63801778%20Rev01.TIF" TargetMode="External"/><Relationship Id="rId377" Type="http://schemas.openxmlformats.org/officeDocument/2006/relationships/hyperlink" Target="082-00161-E...63805203%20L.TIF" TargetMode="External"/><Relationship Id="rId584" Type="http://schemas.openxmlformats.org/officeDocument/2006/relationships/hyperlink" Target="085-0-0-022-007.1%20Bl.004...6380xxxx.pdf" TargetMode="External"/><Relationship Id="rId5" Type="http://schemas.openxmlformats.org/officeDocument/2006/relationships/hyperlink" Target="NACRTI\63806558.pdf" TargetMode="External"/><Relationship Id="rId237" Type="http://schemas.openxmlformats.org/officeDocument/2006/relationships/hyperlink" Target="NACRTI\080-00077-E...63805984.TIF" TargetMode="External"/><Relationship Id="rId791" Type="http://schemas.openxmlformats.org/officeDocument/2006/relationships/hyperlink" Target="092-0-1-000-114...63804113.TIF" TargetMode="External"/><Relationship Id="rId889" Type="http://schemas.openxmlformats.org/officeDocument/2006/relationships/hyperlink" Target="400-00100-E...63801691%20Rev01.TIF" TargetMode="External"/><Relationship Id="rId1074" Type="http://schemas.openxmlformats.org/officeDocument/2006/relationships/hyperlink" Target="415-00077-E...63806219.TIF" TargetMode="External"/><Relationship Id="rId444" Type="http://schemas.openxmlformats.org/officeDocument/2006/relationships/hyperlink" Target="082-1-1-072-002...63802359%20Rev04.TIF" TargetMode="External"/><Relationship Id="rId651" Type="http://schemas.openxmlformats.org/officeDocument/2006/relationships/hyperlink" Target="088-0-0-019-101...63800667.TIF" TargetMode="External"/><Relationship Id="rId749" Type="http://schemas.openxmlformats.org/officeDocument/2006/relationships/hyperlink" Target="092-00033-E...63805572.TIF" TargetMode="External"/><Relationship Id="rId1281" Type="http://schemas.openxmlformats.org/officeDocument/2006/relationships/hyperlink" Target="454-00038-E...63803216%20Rev01.TIF" TargetMode="External"/><Relationship Id="rId1379" Type="http://schemas.openxmlformats.org/officeDocument/2006/relationships/hyperlink" Target="499-00039-E...63800341.TIF" TargetMode="External"/><Relationship Id="rId1586" Type="http://schemas.openxmlformats.org/officeDocument/2006/relationships/hyperlink" Target="092-00012-E...63804752.TIF" TargetMode="External"/><Relationship Id="rId304" Type="http://schemas.openxmlformats.org/officeDocument/2006/relationships/hyperlink" Target="080-0-8-021-101...63807342.TIF" TargetMode="External"/><Relationship Id="rId511" Type="http://schemas.openxmlformats.org/officeDocument/2006/relationships/hyperlink" Target="082-1-3-005-101...63800630.TIF" TargetMode="External"/><Relationship Id="rId609" Type="http://schemas.openxmlformats.org/officeDocument/2006/relationships/hyperlink" Target="085-0-0-079-101a...63801845.TIF" TargetMode="External"/><Relationship Id="rId956" Type="http://schemas.openxmlformats.org/officeDocument/2006/relationships/hyperlink" Target="401-00014-E...63801177.TIF" TargetMode="External"/><Relationship Id="rId1141" Type="http://schemas.openxmlformats.org/officeDocument/2006/relationships/hyperlink" Target="428-00023-E.pdf" TargetMode="External"/><Relationship Id="rId1239" Type="http://schemas.openxmlformats.org/officeDocument/2006/relationships/hyperlink" Target="438-00042-E...63804522.TIF" TargetMode="External"/><Relationship Id="rId85" Type="http://schemas.openxmlformats.org/officeDocument/2006/relationships/hyperlink" Target="NACRTI\050-00014-E...63802905%20Rev01.TIF" TargetMode="External"/><Relationship Id="rId816" Type="http://schemas.openxmlformats.org/officeDocument/2006/relationships/hyperlink" Target="093-0-0-020-101...63802842.TIF" TargetMode="External"/><Relationship Id="rId1001" Type="http://schemas.openxmlformats.org/officeDocument/2006/relationships/hyperlink" Target="401-00171-E...63809260.TIF" TargetMode="External"/><Relationship Id="rId1446" Type="http://schemas.openxmlformats.org/officeDocument/2006/relationships/hyperlink" Target="499-00211-E...63804805.TIF" TargetMode="External"/><Relationship Id="rId1653" Type="http://schemas.openxmlformats.org/officeDocument/2006/relationships/hyperlink" Target="NACRTI\010.054.1-01...66.tif" TargetMode="External"/><Relationship Id="rId1306" Type="http://schemas.openxmlformats.org/officeDocument/2006/relationships/hyperlink" Target="480-00020-E...63804513.TIF" TargetMode="External"/><Relationship Id="rId1513" Type="http://schemas.openxmlformats.org/officeDocument/2006/relationships/hyperlink" Target="63806710%20Rev02.TIF" TargetMode="External"/><Relationship Id="rId12" Type="http://schemas.openxmlformats.org/officeDocument/2006/relationships/hyperlink" Target="NACRTI\63806612.TIF" TargetMode="External"/><Relationship Id="rId161" Type="http://schemas.openxmlformats.org/officeDocument/2006/relationships/hyperlink" Target="NACRTI\069-00016-E...63800589.TIF" TargetMode="External"/><Relationship Id="rId399" Type="http://schemas.openxmlformats.org/officeDocument/2006/relationships/hyperlink" Target="082-00218-E...63806164.TIF" TargetMode="External"/><Relationship Id="rId259" Type="http://schemas.openxmlformats.org/officeDocument/2006/relationships/hyperlink" Target="NACRTI\080-0-4-002-106a1...63802562.tif" TargetMode="External"/><Relationship Id="rId466" Type="http://schemas.openxmlformats.org/officeDocument/2006/relationships/hyperlink" Target="082-1-2-018-002...63801844.TIF" TargetMode="External"/><Relationship Id="rId673" Type="http://schemas.openxmlformats.org/officeDocument/2006/relationships/hyperlink" Target="089-0-0-010-005%20Bl.001...63801065.TIF" TargetMode="External"/><Relationship Id="rId880" Type="http://schemas.openxmlformats.org/officeDocument/2006/relationships/hyperlink" Target="400-00048-E...63800190%20Rev01.TIF" TargetMode="External"/><Relationship Id="rId1096" Type="http://schemas.openxmlformats.org/officeDocument/2006/relationships/hyperlink" Target="424-00014-E-A...63801778.TIF" TargetMode="External"/><Relationship Id="rId119" Type="http://schemas.openxmlformats.org/officeDocument/2006/relationships/hyperlink" Target="NACRTI\050009462%20Bl.004...63802761.TIF" TargetMode="External"/><Relationship Id="rId326" Type="http://schemas.openxmlformats.org/officeDocument/2006/relationships/hyperlink" Target="082-00003-E...63802821.TIF" TargetMode="External"/><Relationship Id="rId533" Type="http://schemas.openxmlformats.org/officeDocument/2006/relationships/hyperlink" Target="082-1-5-002-005b...63803799.TIF" TargetMode="External"/><Relationship Id="rId978" Type="http://schemas.openxmlformats.org/officeDocument/2006/relationships/hyperlink" Target="401-00076-E...63802431.TIF" TargetMode="External"/><Relationship Id="rId1163" Type="http://schemas.openxmlformats.org/officeDocument/2006/relationships/hyperlink" Target="428-00077-E...63809241.TIF" TargetMode="External"/><Relationship Id="rId1370" Type="http://schemas.openxmlformats.org/officeDocument/2006/relationships/hyperlink" Target="499-00032-E...63803222%20Rev02.TIF" TargetMode="External"/><Relationship Id="rId740" Type="http://schemas.openxmlformats.org/officeDocument/2006/relationships/hyperlink" Target="092-0-0-000-104...63806944.TIF" TargetMode="External"/><Relationship Id="rId838" Type="http://schemas.openxmlformats.org/officeDocument/2006/relationships/hyperlink" Target="202-077-3-70-00-004...63802840.TIF" TargetMode="External"/><Relationship Id="rId1023" Type="http://schemas.openxmlformats.org/officeDocument/2006/relationships/hyperlink" Target="406-00041-E...63802275.TIF" TargetMode="External"/><Relationship Id="rId1468" Type="http://schemas.openxmlformats.org/officeDocument/2006/relationships/hyperlink" Target="499-00245-E...63806700.TIF" TargetMode="External"/><Relationship Id="rId600" Type="http://schemas.openxmlformats.org/officeDocument/2006/relationships/hyperlink" Target="085-0-0-028-105...63800502.pdf" TargetMode="External"/><Relationship Id="rId1230" Type="http://schemas.openxmlformats.org/officeDocument/2006/relationships/hyperlink" Target="438-00014-E...63803167%20Rev02.TIF" TargetMode="External"/><Relationship Id="rId1328" Type="http://schemas.openxmlformats.org/officeDocument/2006/relationships/hyperlink" Target="490-00023-E...63806189.TIF" TargetMode="External"/><Relationship Id="rId1535" Type="http://schemas.openxmlformats.org/officeDocument/2006/relationships/hyperlink" Target="902-1-1-001-101...63804198.TIF" TargetMode="External"/><Relationship Id="rId905" Type="http://schemas.openxmlformats.org/officeDocument/2006/relationships/hyperlink" Target="400-00114-E...63801971.TIF" TargetMode="External"/><Relationship Id="rId34" Type="http://schemas.openxmlformats.org/officeDocument/2006/relationships/hyperlink" Target="NACRTI\63806334.TIF" TargetMode="External"/><Relationship Id="rId1602" Type="http://schemas.openxmlformats.org/officeDocument/2006/relationships/hyperlink" Target="082-1-2-116-003...63800498.TIF" TargetMode="External"/><Relationship Id="rId183" Type="http://schemas.openxmlformats.org/officeDocument/2006/relationships/hyperlink" Target="NACRTI\069-0-0-180-110%20Unterlippe%20zweiter%20Ausblasring.pdf" TargetMode="External"/><Relationship Id="rId390" Type="http://schemas.openxmlformats.org/officeDocument/2006/relationships/hyperlink" Target="082-00192-E...63805542.TIF" TargetMode="External"/><Relationship Id="rId250" Type="http://schemas.openxmlformats.org/officeDocument/2006/relationships/hyperlink" Target="NACRTI\080-0-1-002-008%20Bl.001...63807293.TIF" TargetMode="External"/><Relationship Id="rId488" Type="http://schemas.openxmlformats.org/officeDocument/2006/relationships/hyperlink" Target="082-1-2-060-003...63800608%20Rev03.TIF" TargetMode="External"/><Relationship Id="rId695" Type="http://schemas.openxmlformats.org/officeDocument/2006/relationships/hyperlink" Target="089-0-0-015-104...63807811.TIF" TargetMode="External"/><Relationship Id="rId110" Type="http://schemas.openxmlformats.org/officeDocument/2006/relationships/hyperlink" Target="NACRTI\050-00083-E...63805604.TIF" TargetMode="External"/><Relationship Id="rId348" Type="http://schemas.openxmlformats.org/officeDocument/2006/relationships/hyperlink" Target="082-00031-E...%2063802317.TIF" TargetMode="External"/><Relationship Id="rId555" Type="http://schemas.openxmlformats.org/officeDocument/2006/relationships/hyperlink" Target="082-1-8-033-101f...63804661%20Rev01.TIF" TargetMode="External"/><Relationship Id="rId762" Type="http://schemas.openxmlformats.org/officeDocument/2006/relationships/hyperlink" Target="092-00108-E...63807843.TIF" TargetMode="External"/><Relationship Id="rId1185" Type="http://schemas.openxmlformats.org/officeDocument/2006/relationships/hyperlink" Target="430-00027-E...63805180.TIF" TargetMode="External"/><Relationship Id="rId1392" Type="http://schemas.openxmlformats.org/officeDocument/2006/relationships/hyperlink" Target="499-00063-E...63800320.TIF" TargetMode="External"/><Relationship Id="rId208" Type="http://schemas.openxmlformats.org/officeDocument/2006/relationships/hyperlink" Target="NACRTI\078-1-3-002-002...63802902.TIF" TargetMode="External"/><Relationship Id="rId415" Type="http://schemas.openxmlformats.org/officeDocument/2006/relationships/hyperlink" Target="082-0-5-104-106%20Bl.001...63801283%20Rev01.TIF" TargetMode="External"/><Relationship Id="rId622" Type="http://schemas.openxmlformats.org/officeDocument/2006/relationships/hyperlink" Target="085-0-3-022-007%20Bl.002...6380xxxx.pdf" TargetMode="External"/><Relationship Id="rId1045" Type="http://schemas.openxmlformats.org/officeDocument/2006/relationships/hyperlink" Target="406-00098-E...63807274.TIF" TargetMode="External"/><Relationship Id="rId1252" Type="http://schemas.openxmlformats.org/officeDocument/2006/relationships/hyperlink" Target="439-00045-E...63802520.TIF" TargetMode="External"/><Relationship Id="rId927" Type="http://schemas.openxmlformats.org/officeDocument/2006/relationships/hyperlink" Target="400-00187-E...63804478.TIF" TargetMode="External"/><Relationship Id="rId1112" Type="http://schemas.openxmlformats.org/officeDocument/2006/relationships/hyperlink" Target="424-00049-E...63802236.TIF" TargetMode="External"/><Relationship Id="rId1557" Type="http://schemas.openxmlformats.org/officeDocument/2006/relationships/hyperlink" Target="63809229%20Rev01.TIF" TargetMode="External"/><Relationship Id="rId56" Type="http://schemas.openxmlformats.org/officeDocument/2006/relationships/hyperlink" Target="NACRTI\63806844.TIF" TargetMode="External"/><Relationship Id="rId1417" Type="http://schemas.openxmlformats.org/officeDocument/2006/relationships/hyperlink" Target="499-00138-E...63802737.TIF" TargetMode="External"/><Relationship Id="rId1624" Type="http://schemas.openxmlformats.org/officeDocument/2006/relationships/hyperlink" Target="499-00016-E...63800329%20Rev01.TIF" TargetMode="External"/><Relationship Id="rId272" Type="http://schemas.openxmlformats.org/officeDocument/2006/relationships/hyperlink" Target="080-0-4-003-101b%20Bl.001...63806927%20Rev01.TIF" TargetMode="External"/><Relationship Id="rId577" Type="http://schemas.openxmlformats.org/officeDocument/2006/relationships/hyperlink" Target="085-0-0-019-009...63805822%20Rev01.TIF" TargetMode="External"/><Relationship Id="rId132" Type="http://schemas.openxmlformats.org/officeDocument/2006/relationships/hyperlink" Target="NACRTI\052-P-600-001...63802023.TIF" TargetMode="External"/><Relationship Id="rId784" Type="http://schemas.openxmlformats.org/officeDocument/2006/relationships/hyperlink" Target="092-0-1-000-106...63803541.TIF" TargetMode="External"/><Relationship Id="rId991" Type="http://schemas.openxmlformats.org/officeDocument/2006/relationships/hyperlink" Target="401-00134-E...63804544.TIF" TargetMode="External"/><Relationship Id="rId1067" Type="http://schemas.openxmlformats.org/officeDocument/2006/relationships/hyperlink" Target="415-00037-E...63803154.TIF" TargetMode="External"/><Relationship Id="rId437" Type="http://schemas.openxmlformats.org/officeDocument/2006/relationships/hyperlink" Target="082-1-1-039-103a...63800489.TIF" TargetMode="External"/><Relationship Id="rId644" Type="http://schemas.openxmlformats.org/officeDocument/2006/relationships/hyperlink" Target="086-S-0-019-003B...63800658.TIF" TargetMode="External"/><Relationship Id="rId851" Type="http://schemas.openxmlformats.org/officeDocument/2006/relationships/hyperlink" Target="233-090-1-36-04-040...63801912.TIF" TargetMode="External"/><Relationship Id="rId1274" Type="http://schemas.openxmlformats.org/officeDocument/2006/relationships/hyperlink" Target="454-00010-E...63800301.TIF" TargetMode="External"/><Relationship Id="rId1481" Type="http://schemas.openxmlformats.org/officeDocument/2006/relationships/hyperlink" Target="499-00265-E...63807975.TIF" TargetMode="External"/><Relationship Id="rId1579" Type="http://schemas.openxmlformats.org/officeDocument/2006/relationships/hyperlink" Target="E-BU-15.0001...700005804%20Rev02.TIF" TargetMode="External"/><Relationship Id="rId504" Type="http://schemas.openxmlformats.org/officeDocument/2006/relationships/hyperlink" Target="082-1-2-130-102...63807940.TIF" TargetMode="External"/><Relationship Id="rId711" Type="http://schemas.openxmlformats.org/officeDocument/2006/relationships/hyperlink" Target="089-0-0-033-102A...63807797.TIF" TargetMode="External"/><Relationship Id="rId949" Type="http://schemas.openxmlformats.org/officeDocument/2006/relationships/hyperlink" Target="400-00252-E...63806627%20Rev01.TIF" TargetMode="External"/><Relationship Id="rId1134" Type="http://schemas.openxmlformats.org/officeDocument/2006/relationships/hyperlink" Target="428-00008-E.pdf" TargetMode="External"/><Relationship Id="rId1341" Type="http://schemas.openxmlformats.org/officeDocument/2006/relationships/hyperlink" Target="499-00011-E...63800324.TIF" TargetMode="External"/><Relationship Id="rId78" Type="http://schemas.openxmlformats.org/officeDocument/2006/relationships/hyperlink" Target="NACRTI\050-00008-E...63800849%20Rev01.TIF" TargetMode="External"/><Relationship Id="rId809" Type="http://schemas.openxmlformats.org/officeDocument/2006/relationships/hyperlink" Target="093-00002-E...63802810.TIF" TargetMode="External"/><Relationship Id="rId1201" Type="http://schemas.openxmlformats.org/officeDocument/2006/relationships/hyperlink" Target="430-0-3-004-129...63807264%20Rev04.TIF" TargetMode="External"/><Relationship Id="rId1439" Type="http://schemas.openxmlformats.org/officeDocument/2006/relationships/hyperlink" Target="499-00198-E...63804431.TIF" TargetMode="External"/><Relationship Id="rId1646" Type="http://schemas.openxmlformats.org/officeDocument/2006/relationships/hyperlink" Target="082-00230-E...63809230.TIF" TargetMode="External"/><Relationship Id="rId1506" Type="http://schemas.openxmlformats.org/officeDocument/2006/relationships/hyperlink" Target="63806675%20Rev02.dxf" TargetMode="External"/><Relationship Id="rId294" Type="http://schemas.openxmlformats.org/officeDocument/2006/relationships/hyperlink" Target="080-0-8-002-101%20Bl.001...63807368.TIF" TargetMode="External"/><Relationship Id="rId308" Type="http://schemas.openxmlformats.org/officeDocument/2006/relationships/hyperlink" Target="080-0-8-027-101...63807372.TIF" TargetMode="External"/><Relationship Id="rId515" Type="http://schemas.openxmlformats.org/officeDocument/2006/relationships/hyperlink" Target="082-1-3-021-001...63800632%20Rev01.TIF" TargetMode="External"/><Relationship Id="rId722" Type="http://schemas.openxmlformats.org/officeDocument/2006/relationships/hyperlink" Target="089-0-1Y-101%20Bl.003...63801848.TIF" TargetMode="External"/><Relationship Id="rId1145" Type="http://schemas.openxmlformats.org/officeDocument/2006/relationships/hyperlink" Target="428-00023-E...63800279%20Rev03.TIF" TargetMode="External"/><Relationship Id="rId1352" Type="http://schemas.openxmlformats.org/officeDocument/2006/relationships/hyperlink" Target="499-00017-E.pdf" TargetMode="External"/><Relationship Id="rId89" Type="http://schemas.openxmlformats.org/officeDocument/2006/relationships/hyperlink" Target="NACRTI\050-00044-E...63803092.TIF" TargetMode="External"/><Relationship Id="rId154" Type="http://schemas.openxmlformats.org/officeDocument/2006/relationships/hyperlink" Target="NACRTI\064-00057-E...63802141.TIF" TargetMode="External"/><Relationship Id="rId361" Type="http://schemas.openxmlformats.org/officeDocument/2006/relationships/hyperlink" Target="082-00120-E...63804742.TIF" TargetMode="External"/><Relationship Id="rId599" Type="http://schemas.openxmlformats.org/officeDocument/2006/relationships/hyperlink" Target="085-0-0-028-101...63800645.TIF" TargetMode="External"/><Relationship Id="rId1005" Type="http://schemas.openxmlformats.org/officeDocument/2006/relationships/hyperlink" Target="406-00023-E-A...63801462%20Rev02.TIF" TargetMode="External"/><Relationship Id="rId1212" Type="http://schemas.openxmlformats.org/officeDocument/2006/relationships/hyperlink" Target="436-00039-E...63806638.TIF" TargetMode="External"/><Relationship Id="rId1657" Type="http://schemas.openxmlformats.org/officeDocument/2006/relationships/hyperlink" Target="NACRTI\010.054.1-01...66.tif" TargetMode="External"/><Relationship Id="rId459" Type="http://schemas.openxmlformats.org/officeDocument/2006/relationships/hyperlink" Target="082-1-2-017-001A...63802645.TIF" TargetMode="External"/><Relationship Id="rId666" Type="http://schemas.openxmlformats.org/officeDocument/2006/relationships/hyperlink" Target="089-0-0-002-027...63805865.TIF" TargetMode="External"/><Relationship Id="rId873" Type="http://schemas.openxmlformats.org/officeDocument/2006/relationships/hyperlink" Target="400-00046-E...63800188.TIF" TargetMode="External"/><Relationship Id="rId1089" Type="http://schemas.openxmlformats.org/officeDocument/2006/relationships/hyperlink" Target="421-00009-E...63801197%20Rev01.TIF" TargetMode="External"/><Relationship Id="rId1296" Type="http://schemas.openxmlformats.org/officeDocument/2006/relationships/hyperlink" Target="460-00015-E...63800314.TIF" TargetMode="External"/><Relationship Id="rId1517" Type="http://schemas.openxmlformats.org/officeDocument/2006/relationships/hyperlink" Target="63806911%20Rev01.TIF" TargetMode="External"/><Relationship Id="rId16" Type="http://schemas.openxmlformats.org/officeDocument/2006/relationships/hyperlink" Target="NACRTI\63806658.pdf" TargetMode="External"/><Relationship Id="rId221" Type="http://schemas.openxmlformats.org/officeDocument/2006/relationships/hyperlink" Target="NACRTI\080-00053-E...63804948.TIF" TargetMode="External"/><Relationship Id="rId319" Type="http://schemas.openxmlformats.org/officeDocument/2006/relationships/hyperlink" Target="080-0-9-001-113b%20Bl.003...63807006.pdf" TargetMode="External"/><Relationship Id="rId526" Type="http://schemas.openxmlformats.org/officeDocument/2006/relationships/hyperlink" Target="082-1-3-143-101...63800635.TIF" TargetMode="External"/><Relationship Id="rId1156" Type="http://schemas.openxmlformats.org/officeDocument/2006/relationships/hyperlink" Target="428-00061-E...63805782%20Rev01.TIF" TargetMode="External"/><Relationship Id="rId1363" Type="http://schemas.openxmlformats.org/officeDocument/2006/relationships/hyperlink" Target="499-00025-E...63802296.TIF" TargetMode="External"/><Relationship Id="rId733" Type="http://schemas.openxmlformats.org/officeDocument/2006/relationships/hyperlink" Target="091-0-0-002-010%20Bl.003...63802837.TIF" TargetMode="External"/><Relationship Id="rId940" Type="http://schemas.openxmlformats.org/officeDocument/2006/relationships/hyperlink" Target="400-00232-E...63805706.TIF" TargetMode="External"/><Relationship Id="rId1016" Type="http://schemas.openxmlformats.org/officeDocument/2006/relationships/hyperlink" Target="406-00031-E...63800215%20Rev01.TIF" TargetMode="External"/><Relationship Id="rId1570" Type="http://schemas.openxmlformats.org/officeDocument/2006/relationships/hyperlink" Target="63809409.TIF" TargetMode="External"/><Relationship Id="rId165" Type="http://schemas.openxmlformats.org/officeDocument/2006/relationships/hyperlink" Target="NACRTI\069-00021-E...63800594.TIF" TargetMode="External"/><Relationship Id="rId372" Type="http://schemas.openxmlformats.org/officeDocument/2006/relationships/hyperlink" Target="082-00142-E...63805002.TIF" TargetMode="External"/><Relationship Id="rId677" Type="http://schemas.openxmlformats.org/officeDocument/2006/relationships/hyperlink" Target="089-0-0-011-007b...63800674.TIF" TargetMode="External"/><Relationship Id="rId800" Type="http://schemas.openxmlformats.org/officeDocument/2006/relationships/hyperlink" Target="092-0-1-000-133...63805159.TIF" TargetMode="External"/><Relationship Id="rId1223" Type="http://schemas.openxmlformats.org/officeDocument/2006/relationships/hyperlink" Target="438-00009-E...63800778%20Rev01.TIF" TargetMode="External"/><Relationship Id="rId1430" Type="http://schemas.openxmlformats.org/officeDocument/2006/relationships/hyperlink" Target="499-00180-E...63804375%20Rev01.TIF" TargetMode="External"/><Relationship Id="rId1528" Type="http://schemas.openxmlformats.org/officeDocument/2006/relationships/hyperlink" Target="899-00019-E...63803289.TIF" TargetMode="External"/><Relationship Id="rId232" Type="http://schemas.openxmlformats.org/officeDocument/2006/relationships/hyperlink" Target="NACRTI\080-00073-E...63805548.TIF" TargetMode="External"/><Relationship Id="rId884" Type="http://schemas.openxmlformats.org/officeDocument/2006/relationships/hyperlink" Target="400-00094-E...63802991.TIF" TargetMode="External"/><Relationship Id="rId27" Type="http://schemas.openxmlformats.org/officeDocument/2006/relationships/hyperlink" Target="NACRTI\63806252.TIF" TargetMode="External"/><Relationship Id="rId537" Type="http://schemas.openxmlformats.org/officeDocument/2006/relationships/hyperlink" Target="082-1-5-002-012...63804645.TIF" TargetMode="External"/><Relationship Id="rId744" Type="http://schemas.openxmlformats.org/officeDocument/2006/relationships/hyperlink" Target="092-00011-E...63804213.TIF" TargetMode="External"/><Relationship Id="rId951" Type="http://schemas.openxmlformats.org/officeDocument/2006/relationships/hyperlink" Target="400-00265-E...63807266.TIF" TargetMode="External"/><Relationship Id="rId1167" Type="http://schemas.openxmlformats.org/officeDocument/2006/relationships/hyperlink" Target="430-00002-E...63801693%20Rev01.TIF" TargetMode="External"/><Relationship Id="rId1374" Type="http://schemas.openxmlformats.org/officeDocument/2006/relationships/hyperlink" Target="499-00036-E...63803223%20Rev01.TIF" TargetMode="External"/><Relationship Id="rId1581" Type="http://schemas.openxmlformats.org/officeDocument/2006/relationships/hyperlink" Target="085-00111-E...63804971.TIF" TargetMode="External"/><Relationship Id="rId80" Type="http://schemas.openxmlformats.org/officeDocument/2006/relationships/hyperlink" Target="NACRTI\050-00011-E...63800851.TIF" TargetMode="External"/><Relationship Id="rId176" Type="http://schemas.openxmlformats.org/officeDocument/2006/relationships/hyperlink" Target="NACRTI\069-0-0-150-200%20Zentrierring.pdf" TargetMode="External"/><Relationship Id="rId383" Type="http://schemas.openxmlformats.org/officeDocument/2006/relationships/hyperlink" Target="082-00177-E...63805556.TIF" TargetMode="External"/><Relationship Id="rId590" Type="http://schemas.openxmlformats.org/officeDocument/2006/relationships/hyperlink" Target="085-0-0-024-007%20Bl.005...63805855.TIF" TargetMode="External"/><Relationship Id="rId604" Type="http://schemas.openxmlformats.org/officeDocument/2006/relationships/hyperlink" Target="085-00039-E...63802862.TIF" TargetMode="External"/><Relationship Id="rId811" Type="http://schemas.openxmlformats.org/officeDocument/2006/relationships/hyperlink" Target="093-00013-E...63805582.TIF" TargetMode="External"/><Relationship Id="rId1027" Type="http://schemas.openxmlformats.org/officeDocument/2006/relationships/hyperlink" Target="406-00042-E...63802274.TIF" TargetMode="External"/><Relationship Id="rId1234" Type="http://schemas.openxmlformats.org/officeDocument/2006/relationships/hyperlink" Target="438-00027-E...63801739%20Rev04.TIF" TargetMode="External"/><Relationship Id="rId1441" Type="http://schemas.openxmlformats.org/officeDocument/2006/relationships/hyperlink" Target="499-00203-E...63804587.TIF" TargetMode="External"/><Relationship Id="rId243" Type="http://schemas.openxmlformats.org/officeDocument/2006/relationships/hyperlink" Target="NACRTI\080-00083-E...63806145.TIF" TargetMode="External"/><Relationship Id="rId450" Type="http://schemas.openxmlformats.org/officeDocument/2006/relationships/hyperlink" Target="082-1-1-072-002o...63804200%20Rev02.TIF" TargetMode="External"/><Relationship Id="rId688" Type="http://schemas.openxmlformats.org/officeDocument/2006/relationships/hyperlink" Target="089-0-0-013-017A...63800678.TIF" TargetMode="External"/><Relationship Id="rId895" Type="http://schemas.openxmlformats.org/officeDocument/2006/relationships/hyperlink" Target="400-00106-E...63801734%20Rev01.TIF" TargetMode="External"/><Relationship Id="rId909" Type="http://schemas.openxmlformats.org/officeDocument/2006/relationships/hyperlink" Target="400-00124-E...63802199%20Rev01.TIF" TargetMode="External"/><Relationship Id="rId1080" Type="http://schemas.openxmlformats.org/officeDocument/2006/relationships/hyperlink" Target="418-00003-E...63801196%20Rev02.TIF" TargetMode="External"/><Relationship Id="rId1301" Type="http://schemas.openxmlformats.org/officeDocument/2006/relationships/hyperlink" Target="480-00018-E...63801759%20Rev01.TIF" TargetMode="External"/><Relationship Id="rId1539" Type="http://schemas.openxmlformats.org/officeDocument/2006/relationships/hyperlink" Target="905-00031-E...63804139.TIF" TargetMode="External"/><Relationship Id="rId38" Type="http://schemas.openxmlformats.org/officeDocument/2006/relationships/hyperlink" Target="NACRTI\63806685.TIF" TargetMode="External"/><Relationship Id="rId103" Type="http://schemas.openxmlformats.org/officeDocument/2006/relationships/hyperlink" Target="NACRTI\050-00068-E...63804274.TIF" TargetMode="External"/><Relationship Id="rId310" Type="http://schemas.openxmlformats.org/officeDocument/2006/relationships/hyperlink" Target="080-0-9-001-108d%20NB1400...63802922.TIF" TargetMode="External"/><Relationship Id="rId548" Type="http://schemas.openxmlformats.org/officeDocument/2006/relationships/hyperlink" Target="082-1-8-023-011...63806517.TIF" TargetMode="External"/><Relationship Id="rId755" Type="http://schemas.openxmlformats.org/officeDocument/2006/relationships/hyperlink" Target="092-00096-E...63807250.TIF" TargetMode="External"/><Relationship Id="rId962" Type="http://schemas.openxmlformats.org/officeDocument/2006/relationships/hyperlink" Target="401-00016-E...63800213%20Rev02.TIF" TargetMode="External"/><Relationship Id="rId1178" Type="http://schemas.openxmlformats.org/officeDocument/2006/relationships/hyperlink" Target="430-00006-E...63801837%20Rev03.TIF" TargetMode="External"/><Relationship Id="rId1385" Type="http://schemas.openxmlformats.org/officeDocument/2006/relationships/hyperlink" Target="499-00053-E...63807311.TIF" TargetMode="External"/><Relationship Id="rId1592" Type="http://schemas.openxmlformats.org/officeDocument/2006/relationships/hyperlink" Target="NACRTI\010.054.1-01...66.tif" TargetMode="External"/><Relationship Id="rId1606" Type="http://schemas.openxmlformats.org/officeDocument/2006/relationships/hyperlink" Target="424-00037-E...63800258%20Rev01.TIF" TargetMode="External"/><Relationship Id="rId91" Type="http://schemas.openxmlformats.org/officeDocument/2006/relationships/hyperlink" Target="NACRTI\050-00049-E...63803877%20Rev01.TIF" TargetMode="External"/><Relationship Id="rId187" Type="http://schemas.openxmlformats.org/officeDocument/2006/relationships/hyperlink" Target="NACRTI\069-0-0-180-180%20Unterlippe%20vierter%20Ausblasring.pdf" TargetMode="External"/><Relationship Id="rId394" Type="http://schemas.openxmlformats.org/officeDocument/2006/relationships/hyperlink" Target="082-00201-E...63805997.pdf" TargetMode="External"/><Relationship Id="rId408" Type="http://schemas.openxmlformats.org/officeDocument/2006/relationships/hyperlink" Target="082-0-5-028-103...63804317.TIF" TargetMode="External"/><Relationship Id="rId615" Type="http://schemas.openxmlformats.org/officeDocument/2006/relationships/hyperlink" Target="085-00105-E...63804917%20Rev01.TIF" TargetMode="External"/><Relationship Id="rId822" Type="http://schemas.openxmlformats.org/officeDocument/2006/relationships/hyperlink" Target="094-0-3-004-001...63800691.TIF" TargetMode="External"/><Relationship Id="rId1038" Type="http://schemas.openxmlformats.org/officeDocument/2006/relationships/hyperlink" Target="406-00062-E...63802691.TIF" TargetMode="External"/><Relationship Id="rId1245" Type="http://schemas.openxmlformats.org/officeDocument/2006/relationships/hyperlink" Target="438-00053-E...63806379.TIF" TargetMode="External"/><Relationship Id="rId1452" Type="http://schemas.openxmlformats.org/officeDocument/2006/relationships/hyperlink" Target="499-00215-E...63804804.TIF" TargetMode="External"/><Relationship Id="rId254" Type="http://schemas.openxmlformats.org/officeDocument/2006/relationships/hyperlink" Target="NACRTI\080-0-1-002-008a%20Bl.002...63807961.TIF" TargetMode="External"/><Relationship Id="rId699" Type="http://schemas.openxmlformats.org/officeDocument/2006/relationships/hyperlink" Target="089-0-0-015-111...63800682.TIF" TargetMode="External"/><Relationship Id="rId1091" Type="http://schemas.openxmlformats.org/officeDocument/2006/relationships/hyperlink" Target="424-00010-E...63802261.TIF" TargetMode="External"/><Relationship Id="rId1105" Type="http://schemas.openxmlformats.org/officeDocument/2006/relationships/hyperlink" Target="424-00033-E...63800264.TIF" TargetMode="External"/><Relationship Id="rId1312" Type="http://schemas.openxmlformats.org/officeDocument/2006/relationships/hyperlink" Target="480-00021-E...63804514%20Rev01.TIF" TargetMode="External"/><Relationship Id="rId49" Type="http://schemas.openxmlformats.org/officeDocument/2006/relationships/hyperlink" Target="NACRTI\63806828.TIF" TargetMode="External"/><Relationship Id="rId114" Type="http://schemas.openxmlformats.org/officeDocument/2006/relationships/hyperlink" Target="NACRTI\050-00094-E...63806017%20Rev01.TIF" TargetMode="External"/><Relationship Id="rId461" Type="http://schemas.openxmlformats.org/officeDocument/2006/relationships/hyperlink" Target="082-1-2-017-002...63801843.TIF" TargetMode="External"/><Relationship Id="rId559" Type="http://schemas.openxmlformats.org/officeDocument/2006/relationships/hyperlink" Target="082-1-8-039-101c...63802635%20Rev02.TIF" TargetMode="External"/><Relationship Id="rId766" Type="http://schemas.openxmlformats.org/officeDocument/2006/relationships/hyperlink" Target="092-00112-E...63807847.TIF" TargetMode="External"/><Relationship Id="rId1189" Type="http://schemas.openxmlformats.org/officeDocument/2006/relationships/hyperlink" Target="430-00028-E...63805367%20Rev01.TIF" TargetMode="External"/><Relationship Id="rId1396" Type="http://schemas.openxmlformats.org/officeDocument/2006/relationships/hyperlink" Target="499-00073-E...63803086.TIF" TargetMode="External"/><Relationship Id="rId1617" Type="http://schemas.openxmlformats.org/officeDocument/2006/relationships/hyperlink" Target="499-00008-E...63800322%20Rev01.TIF" TargetMode="External"/><Relationship Id="rId198" Type="http://schemas.openxmlformats.org/officeDocument/2006/relationships/hyperlink" Target="NACRTI\078-00039-E...63806883.TIF" TargetMode="External"/><Relationship Id="rId321" Type="http://schemas.openxmlformats.org/officeDocument/2006/relationships/hyperlink" Target="080-4-0-002-102a...63802866.TIF" TargetMode="External"/><Relationship Id="rId419" Type="http://schemas.openxmlformats.org/officeDocument/2006/relationships/hyperlink" Target="082-1-0-000-002%20Bl.003...63803537.TIF" TargetMode="External"/><Relationship Id="rId626" Type="http://schemas.openxmlformats.org/officeDocument/2006/relationships/hyperlink" Target="085-1-0-002-200%20Bl.004...63803599.TIF" TargetMode="External"/><Relationship Id="rId973" Type="http://schemas.openxmlformats.org/officeDocument/2006/relationships/hyperlink" Target="401-00057-E...63801178.TIF" TargetMode="External"/><Relationship Id="rId1049" Type="http://schemas.openxmlformats.org/officeDocument/2006/relationships/hyperlink" Target="409-00009-E...63801467%20Rev02.TIF" TargetMode="External"/><Relationship Id="rId1256" Type="http://schemas.openxmlformats.org/officeDocument/2006/relationships/hyperlink" Target="439-00066-E...63806389.TIF" TargetMode="External"/><Relationship Id="rId833" Type="http://schemas.openxmlformats.org/officeDocument/2006/relationships/hyperlink" Target="201-003-0-00-00-324H...63801926.TIF" TargetMode="External"/><Relationship Id="rId1116" Type="http://schemas.openxmlformats.org/officeDocument/2006/relationships/hyperlink" Target="424-00056-E...63803008.TIF" TargetMode="External"/><Relationship Id="rId1463" Type="http://schemas.openxmlformats.org/officeDocument/2006/relationships/hyperlink" Target="499-00238-E...63806435.TIF" TargetMode="External"/><Relationship Id="rId265" Type="http://schemas.openxmlformats.org/officeDocument/2006/relationships/hyperlink" Target="NACRTI/080-0-4-003-101%20Bl.005...63805173%20Rev01.TIF" TargetMode="External"/><Relationship Id="rId472" Type="http://schemas.openxmlformats.org/officeDocument/2006/relationships/hyperlink" Target="082-1-2-023-002%20Bl.001...63800620.TIF" TargetMode="External"/><Relationship Id="rId900" Type="http://schemas.openxmlformats.org/officeDocument/2006/relationships/hyperlink" Target="400-00109-E...63801967.TIF" TargetMode="External"/><Relationship Id="rId1323" Type="http://schemas.openxmlformats.org/officeDocument/2006/relationships/hyperlink" Target="490-00007-E...63803824.TIF" TargetMode="External"/><Relationship Id="rId1530" Type="http://schemas.openxmlformats.org/officeDocument/2006/relationships/hyperlink" Target="899-00042-E...63806594.TIF" TargetMode="External"/><Relationship Id="rId1628" Type="http://schemas.openxmlformats.org/officeDocument/2006/relationships/hyperlink" Target="499-00020-E...63800333%20Rev01.TIF" TargetMode="External"/><Relationship Id="rId125" Type="http://schemas.openxmlformats.org/officeDocument/2006/relationships/hyperlink" Target="NACRTI\050-1-7-006-400...63801966.TIF" TargetMode="External"/><Relationship Id="rId332" Type="http://schemas.openxmlformats.org/officeDocument/2006/relationships/hyperlink" Target="082-00012-E...63802816.TIF" TargetMode="External"/><Relationship Id="rId777" Type="http://schemas.openxmlformats.org/officeDocument/2006/relationships/hyperlink" Target="092-00137-E...63808453.TIF" TargetMode="External"/><Relationship Id="rId984" Type="http://schemas.openxmlformats.org/officeDocument/2006/relationships/hyperlink" Target="401-00098-E...63803212.TIF" TargetMode="External"/><Relationship Id="rId637" Type="http://schemas.openxmlformats.org/officeDocument/2006/relationships/hyperlink" Target="086-0-0-061-101...63800661.TIF" TargetMode="External"/><Relationship Id="rId844" Type="http://schemas.openxmlformats.org/officeDocument/2006/relationships/hyperlink" Target="233-090-1-36-01-012b...63802096%20Rev02.TIF" TargetMode="External"/><Relationship Id="rId1267" Type="http://schemas.openxmlformats.org/officeDocument/2006/relationships/hyperlink" Target="448-00055-E...63803126.TIF" TargetMode="External"/><Relationship Id="rId1474" Type="http://schemas.openxmlformats.org/officeDocument/2006/relationships/hyperlink" Target="499-00252-E...63807177.TIF" TargetMode="External"/><Relationship Id="rId276" Type="http://schemas.openxmlformats.org/officeDocument/2006/relationships/hyperlink" Target="080-0-4-003-101b%20Bl.003...63805697.TIF" TargetMode="External"/><Relationship Id="rId483" Type="http://schemas.openxmlformats.org/officeDocument/2006/relationships/hyperlink" Target="082-1-2-025-102...63800622.TIF" TargetMode="External"/><Relationship Id="rId690" Type="http://schemas.openxmlformats.org/officeDocument/2006/relationships/hyperlink" Target="089-0-0-014-102...63800680.TIF" TargetMode="External"/><Relationship Id="rId704" Type="http://schemas.openxmlformats.org/officeDocument/2006/relationships/hyperlink" Target="089-00024-E...63806007.TIF" TargetMode="External"/><Relationship Id="rId911" Type="http://schemas.openxmlformats.org/officeDocument/2006/relationships/hyperlink" Target="400-00129-E...63802422%20Rev02.TIF" TargetMode="External"/><Relationship Id="rId1127" Type="http://schemas.openxmlformats.org/officeDocument/2006/relationships/hyperlink" Target="424-00098-E...63807277.TIF" TargetMode="External"/><Relationship Id="rId1334" Type="http://schemas.openxmlformats.org/officeDocument/2006/relationships/hyperlink" Target="499-00002-E...63800316.TIF" TargetMode="External"/><Relationship Id="rId1541" Type="http://schemas.openxmlformats.org/officeDocument/2006/relationships/hyperlink" Target="905-00033-E...63804143.TIF" TargetMode="External"/><Relationship Id="rId40" Type="http://schemas.openxmlformats.org/officeDocument/2006/relationships/hyperlink" Target="NACRTI\63806688.TIF" TargetMode="External"/><Relationship Id="rId136" Type="http://schemas.openxmlformats.org/officeDocument/2006/relationships/hyperlink" Target="NACRTI\055-00010-E...63802035.TIF" TargetMode="External"/><Relationship Id="rId343" Type="http://schemas.openxmlformats.org/officeDocument/2006/relationships/hyperlink" Target="082-00022-E...63802323.TIF" TargetMode="External"/><Relationship Id="rId550" Type="http://schemas.openxmlformats.org/officeDocument/2006/relationships/hyperlink" Target="082-1-8-023-104.1...63800623.TIF" TargetMode="External"/><Relationship Id="rId788" Type="http://schemas.openxmlformats.org/officeDocument/2006/relationships/hyperlink" Target="092-0-1-000-109...63804110.TIF" TargetMode="External"/><Relationship Id="rId995" Type="http://schemas.openxmlformats.org/officeDocument/2006/relationships/hyperlink" Target="401-00162-E...63806400.TIF" TargetMode="External"/><Relationship Id="rId1180" Type="http://schemas.openxmlformats.org/officeDocument/2006/relationships/hyperlink" Target="430-00015-E...63803161.TIF" TargetMode="External"/><Relationship Id="rId1401" Type="http://schemas.openxmlformats.org/officeDocument/2006/relationships/hyperlink" Target="499-00111-E...63802169.TIF" TargetMode="External"/><Relationship Id="rId1639" Type="http://schemas.openxmlformats.org/officeDocument/2006/relationships/hyperlink" Target="NACRTI\010.054.1-01...66.tif" TargetMode="External"/><Relationship Id="rId203" Type="http://schemas.openxmlformats.org/officeDocument/2006/relationships/hyperlink" Target="NACRTI\078-0-1-010-001...63803808.TIF" TargetMode="External"/><Relationship Id="rId648" Type="http://schemas.openxmlformats.org/officeDocument/2006/relationships/hyperlink" Target="087-00180-E...63806056%20Rev01.TIF" TargetMode="External"/><Relationship Id="rId855" Type="http://schemas.openxmlformats.org/officeDocument/2006/relationships/hyperlink" Target="233-160-1-02-05-054...63801913.TIF" TargetMode="External"/><Relationship Id="rId1040" Type="http://schemas.openxmlformats.org/officeDocument/2006/relationships/hyperlink" Target="406-00068-E...63803828%20Rev01.TIF" TargetMode="External"/><Relationship Id="rId1278" Type="http://schemas.openxmlformats.org/officeDocument/2006/relationships/hyperlink" Target="454-00029-E...63802570.TIF" TargetMode="External"/><Relationship Id="rId1485" Type="http://schemas.openxmlformats.org/officeDocument/2006/relationships/hyperlink" Target="499-00267-E...63807977.TIF" TargetMode="External"/><Relationship Id="rId287" Type="http://schemas.openxmlformats.org/officeDocument/2006/relationships/hyperlink" Target="080-0-4-021-103...63802594.TIF" TargetMode="External"/><Relationship Id="rId410" Type="http://schemas.openxmlformats.org/officeDocument/2006/relationships/hyperlink" Target="082-0-5-029-101...63804318.TIF" TargetMode="External"/><Relationship Id="rId494" Type="http://schemas.openxmlformats.org/officeDocument/2006/relationships/hyperlink" Target="082-1-2-061-002...63800137.TIF" TargetMode="External"/><Relationship Id="rId508" Type="http://schemas.openxmlformats.org/officeDocument/2006/relationships/hyperlink" Target="082-1-3-005-101...63800630.TIF" TargetMode="External"/><Relationship Id="rId715" Type="http://schemas.openxmlformats.org/officeDocument/2006/relationships/hyperlink" Target="089-00037-E...63807090.TIF" TargetMode="External"/><Relationship Id="rId922" Type="http://schemas.openxmlformats.org/officeDocument/2006/relationships/hyperlink" Target="400-00153-E...63802997.TIF" TargetMode="External"/><Relationship Id="rId1138" Type="http://schemas.openxmlformats.org/officeDocument/2006/relationships/hyperlink" Target="428-00021-E...63802210.TIF" TargetMode="External"/><Relationship Id="rId1345" Type="http://schemas.openxmlformats.org/officeDocument/2006/relationships/hyperlink" Target="499-00013-E...63800326.TIF" TargetMode="External"/><Relationship Id="rId1552" Type="http://schemas.openxmlformats.org/officeDocument/2006/relationships/hyperlink" Target="905-00061-E...63804357.TIF" TargetMode="External"/><Relationship Id="rId147" Type="http://schemas.openxmlformats.org/officeDocument/2006/relationships/hyperlink" Target="NACRTI\056-00005-E...63801852.TIF" TargetMode="External"/><Relationship Id="rId354" Type="http://schemas.openxmlformats.org/officeDocument/2006/relationships/hyperlink" Target="082-00071-E...63802824%20Rev01.TIF" TargetMode="External"/><Relationship Id="rId799" Type="http://schemas.openxmlformats.org/officeDocument/2006/relationships/hyperlink" Target="092-0-1-000-132...63805152.TIF" TargetMode="External"/><Relationship Id="rId1191" Type="http://schemas.openxmlformats.org/officeDocument/2006/relationships/hyperlink" Target="430-00036-E...63806365.TIF" TargetMode="External"/><Relationship Id="rId1205" Type="http://schemas.openxmlformats.org/officeDocument/2006/relationships/hyperlink" Target="436-00005-E...63800288%20Rev01.TIF" TargetMode="External"/><Relationship Id="rId51" Type="http://schemas.openxmlformats.org/officeDocument/2006/relationships/hyperlink" Target="NACRTI\63806833.TIF" TargetMode="External"/><Relationship Id="rId561" Type="http://schemas.openxmlformats.org/officeDocument/2006/relationships/hyperlink" Target="082-RT-1-004-104a.pdf" TargetMode="External"/><Relationship Id="rId659" Type="http://schemas.openxmlformats.org/officeDocument/2006/relationships/hyperlink" Target="088-0-0-025-101...63800671.TIF" TargetMode="External"/><Relationship Id="rId866" Type="http://schemas.openxmlformats.org/officeDocument/2006/relationships/hyperlink" Target="400-00030-E...63801817.TIF" TargetMode="External"/><Relationship Id="rId1289" Type="http://schemas.openxmlformats.org/officeDocument/2006/relationships/hyperlink" Target="457-00061-E...63806662%20Rev01.TIF" TargetMode="External"/><Relationship Id="rId1412" Type="http://schemas.openxmlformats.org/officeDocument/2006/relationships/hyperlink" Target="499-00133-E...63802516.TIF" TargetMode="External"/><Relationship Id="rId1496" Type="http://schemas.openxmlformats.org/officeDocument/2006/relationships/hyperlink" Target="63806555%20Rev01.TIF" TargetMode="External"/><Relationship Id="rId214" Type="http://schemas.openxmlformats.org/officeDocument/2006/relationships/hyperlink" Target="NACRTI\080-0-0-013-101...63800134.TIF" TargetMode="External"/><Relationship Id="rId298" Type="http://schemas.openxmlformats.org/officeDocument/2006/relationships/hyperlink" Target="080-0-8-011-102...63807355.TIF" TargetMode="External"/><Relationship Id="rId421" Type="http://schemas.openxmlformats.org/officeDocument/2006/relationships/hyperlink" Target="082-1-0-000-002%20Bl.006...63803529.TIF" TargetMode="External"/><Relationship Id="rId519" Type="http://schemas.openxmlformats.org/officeDocument/2006/relationships/hyperlink" Target="082-1-3-130-102...63807665.TIF" TargetMode="External"/><Relationship Id="rId1051" Type="http://schemas.openxmlformats.org/officeDocument/2006/relationships/hyperlink" Target="409-00009-E...63801467%20Rev03.TIF" TargetMode="External"/><Relationship Id="rId1149" Type="http://schemas.openxmlformats.org/officeDocument/2006/relationships/hyperlink" Target="428-00040-E...63803053%20Rev03.TIF" TargetMode="External"/><Relationship Id="rId1356" Type="http://schemas.openxmlformats.org/officeDocument/2006/relationships/hyperlink" Target="499-00019-E...63800335.TIF" TargetMode="External"/><Relationship Id="rId158" Type="http://schemas.openxmlformats.org/officeDocument/2006/relationships/hyperlink" Target="NACRTI\069-00008-E...63800581.TIF" TargetMode="External"/><Relationship Id="rId726" Type="http://schemas.openxmlformats.org/officeDocument/2006/relationships/hyperlink" Target="089-1-0-027-003a%20Bl.001...63807798.TIF" TargetMode="External"/><Relationship Id="rId933" Type="http://schemas.openxmlformats.org/officeDocument/2006/relationships/hyperlink" Target="400-00213-E...63805403.TIF" TargetMode="External"/><Relationship Id="rId1009" Type="http://schemas.openxmlformats.org/officeDocument/2006/relationships/hyperlink" Target="406-00025-E-A...63801464.TIF" TargetMode="External"/><Relationship Id="rId1563" Type="http://schemas.openxmlformats.org/officeDocument/2006/relationships/hyperlink" Target="63809402.TIF" TargetMode="External"/><Relationship Id="rId62" Type="http://schemas.openxmlformats.org/officeDocument/2006/relationships/hyperlink" Target="NACRTI\63807678.TIF" TargetMode="External"/><Relationship Id="rId365" Type="http://schemas.openxmlformats.org/officeDocument/2006/relationships/hyperlink" Target="082-00128-E...63804850.TIF" TargetMode="External"/><Relationship Id="rId572" Type="http://schemas.openxmlformats.org/officeDocument/2006/relationships/hyperlink" Target="085-0-0-004-101...63800500.TIF" TargetMode="External"/><Relationship Id="rId1216" Type="http://schemas.openxmlformats.org/officeDocument/2006/relationships/hyperlink" Target="438-00002-E...63800773%20Rev01.TIF" TargetMode="External"/><Relationship Id="rId1423" Type="http://schemas.openxmlformats.org/officeDocument/2006/relationships/hyperlink" Target="499-00145-E...63803027.TIF" TargetMode="External"/><Relationship Id="rId1630" Type="http://schemas.openxmlformats.org/officeDocument/2006/relationships/hyperlink" Target="499-00024-E...63800338%20Rev01.TIF" TargetMode="External"/><Relationship Id="rId225" Type="http://schemas.openxmlformats.org/officeDocument/2006/relationships/hyperlink" Target="NACRTI\080-00060-E...63805282.TIF" TargetMode="External"/><Relationship Id="rId432" Type="http://schemas.openxmlformats.org/officeDocument/2006/relationships/hyperlink" Target="082-1-1-002-003C...63800551.TIF" TargetMode="External"/><Relationship Id="rId877" Type="http://schemas.openxmlformats.org/officeDocument/2006/relationships/hyperlink" Target="400-00047-E...63800189%20Rev02.TIF" TargetMode="External"/><Relationship Id="rId1062" Type="http://schemas.openxmlformats.org/officeDocument/2006/relationships/hyperlink" Target="412-00036-E...63803040%20Rev01.TIF" TargetMode="External"/><Relationship Id="rId737" Type="http://schemas.openxmlformats.org/officeDocument/2006/relationships/hyperlink" Target="091-0-0-009-003%20Bl.002...63807822.TIF" TargetMode="External"/><Relationship Id="rId944" Type="http://schemas.openxmlformats.org/officeDocument/2006/relationships/hyperlink" Target="400-00234-E...63805776%20Rev01.TIF" TargetMode="External"/><Relationship Id="rId1367" Type="http://schemas.openxmlformats.org/officeDocument/2006/relationships/hyperlink" Target="499-00030-E...63800330.TIF" TargetMode="External"/><Relationship Id="rId1574" Type="http://schemas.openxmlformats.org/officeDocument/2006/relationships/hyperlink" Target="4000605986...63809552.TIF" TargetMode="External"/><Relationship Id="rId73" Type="http://schemas.openxmlformats.org/officeDocument/2006/relationships/hyperlink" Target="NACRTI\010.054.1-01...66.tif" TargetMode="External"/><Relationship Id="rId169" Type="http://schemas.openxmlformats.org/officeDocument/2006/relationships/hyperlink" Target="NACRTI\069-00026-E...63801049.TIF" TargetMode="External"/><Relationship Id="rId376" Type="http://schemas.openxmlformats.org/officeDocument/2006/relationships/hyperlink" Target="082-00159-E...63805188.TIF" TargetMode="External"/><Relationship Id="rId583" Type="http://schemas.openxmlformats.org/officeDocument/2006/relationships/hyperlink" Target="085-0-0-022-007%20Bl.003...6380xxxx.pdf" TargetMode="External"/><Relationship Id="rId790" Type="http://schemas.openxmlformats.org/officeDocument/2006/relationships/hyperlink" Target="092-0-1-000-113...63804087.TIF" TargetMode="External"/><Relationship Id="rId804" Type="http://schemas.openxmlformats.org/officeDocument/2006/relationships/hyperlink" Target="092-0-1-000-140R...63806238.TIF" TargetMode="External"/><Relationship Id="rId1227" Type="http://schemas.openxmlformats.org/officeDocument/2006/relationships/hyperlink" Target="438-00010-E...63801741%20Rev01.TIF" TargetMode="External"/><Relationship Id="rId1434" Type="http://schemas.openxmlformats.org/officeDocument/2006/relationships/hyperlink" Target="499-00188-E...63804410.TIF" TargetMode="External"/><Relationship Id="rId1641" Type="http://schemas.openxmlformats.org/officeDocument/2006/relationships/hyperlink" Target="080-0-9-001-105.1%20Bl.002...63804064%20Rev01.pdf" TargetMode="External"/><Relationship Id="rId4" Type="http://schemas.openxmlformats.org/officeDocument/2006/relationships/hyperlink" Target="..\NACRTI\63806556.TIF" TargetMode="External"/><Relationship Id="rId236" Type="http://schemas.openxmlformats.org/officeDocument/2006/relationships/hyperlink" Target="NACRTI\080-00075-E%20Bl.002...63807362.TIF" TargetMode="External"/><Relationship Id="rId443" Type="http://schemas.openxmlformats.org/officeDocument/2006/relationships/hyperlink" Target="082-1-1-072-002...63802359%20Rev04.TIF" TargetMode="External"/><Relationship Id="rId650" Type="http://schemas.openxmlformats.org/officeDocument/2006/relationships/hyperlink" Target="087-00216-E...63807228.TIF" TargetMode="External"/><Relationship Id="rId888" Type="http://schemas.openxmlformats.org/officeDocument/2006/relationships/hyperlink" Target="400-00100-E...63801691.TIF" TargetMode="External"/><Relationship Id="rId1073" Type="http://schemas.openxmlformats.org/officeDocument/2006/relationships/hyperlink" Target="415-00066-E...63805624.TIF" TargetMode="External"/><Relationship Id="rId1280" Type="http://schemas.openxmlformats.org/officeDocument/2006/relationships/hyperlink" Target="454-00038-E...63803216.TIF" TargetMode="External"/><Relationship Id="rId1501" Type="http://schemas.openxmlformats.org/officeDocument/2006/relationships/hyperlink" Target="63806559%20Rev01.TIF" TargetMode="External"/><Relationship Id="rId303" Type="http://schemas.openxmlformats.org/officeDocument/2006/relationships/hyperlink" Target="080-0-8-021-101...63807342.TIF" TargetMode="External"/><Relationship Id="rId748" Type="http://schemas.openxmlformats.org/officeDocument/2006/relationships/hyperlink" Target="092-00025-E...63805467.TIF" TargetMode="External"/><Relationship Id="rId955" Type="http://schemas.openxmlformats.org/officeDocument/2006/relationships/hyperlink" Target="400-0-0-999-101...63800191%20Rev01.TIF" TargetMode="External"/><Relationship Id="rId1140" Type="http://schemas.openxmlformats.org/officeDocument/2006/relationships/hyperlink" Target="428-00022-E...63802209.TIF" TargetMode="External"/><Relationship Id="rId1378" Type="http://schemas.openxmlformats.org/officeDocument/2006/relationships/hyperlink" Target="499-00037-E...63801554%20Rev01.TIF" TargetMode="External"/><Relationship Id="rId1585" Type="http://schemas.openxmlformats.org/officeDocument/2006/relationships/hyperlink" Target="63809376.TIF" TargetMode="External"/><Relationship Id="rId84" Type="http://schemas.openxmlformats.org/officeDocument/2006/relationships/hyperlink" Target="NACRTI\050-00033-E...63801991.TIF" TargetMode="External"/><Relationship Id="rId387" Type="http://schemas.openxmlformats.org/officeDocument/2006/relationships/hyperlink" Target="082-00190-E...63805533.TIF" TargetMode="External"/><Relationship Id="rId510" Type="http://schemas.openxmlformats.org/officeDocument/2006/relationships/hyperlink" Target="082-1-3-013-102...63801054.TIF" TargetMode="External"/><Relationship Id="rId594" Type="http://schemas.openxmlformats.org/officeDocument/2006/relationships/hyperlink" Target="085-0-0-024-007%20Bl.007...63805857.TIF" TargetMode="External"/><Relationship Id="rId608" Type="http://schemas.openxmlformats.org/officeDocument/2006/relationships/hyperlink" Target="085-0-0-079-101a...63801845.TIF" TargetMode="External"/><Relationship Id="rId815" Type="http://schemas.openxmlformats.org/officeDocument/2006/relationships/hyperlink" Target="093-00014-E...63805583.TIF" TargetMode="External"/><Relationship Id="rId1238" Type="http://schemas.openxmlformats.org/officeDocument/2006/relationships/hyperlink" Target="438-00042-E...63804522.TIF" TargetMode="External"/><Relationship Id="rId1445" Type="http://schemas.openxmlformats.org/officeDocument/2006/relationships/hyperlink" Target="499-00207-E...63804798.TIF" TargetMode="External"/><Relationship Id="rId1652" Type="http://schemas.openxmlformats.org/officeDocument/2006/relationships/hyperlink" Target="NACRTI\010.054.1-01...66.tif" TargetMode="External"/><Relationship Id="rId247" Type="http://schemas.openxmlformats.org/officeDocument/2006/relationships/hyperlink" Target="NACRTI\080-00102-E...63807944.TIF" TargetMode="External"/><Relationship Id="rId899" Type="http://schemas.openxmlformats.org/officeDocument/2006/relationships/hyperlink" Target="400-00108-E...63801968%20Rev01.TIF" TargetMode="External"/><Relationship Id="rId1000" Type="http://schemas.openxmlformats.org/officeDocument/2006/relationships/hyperlink" Target="401-00168-E...63807267%20Rev01.TIF" TargetMode="External"/><Relationship Id="rId1084" Type="http://schemas.openxmlformats.org/officeDocument/2006/relationships/hyperlink" Target="421-00001-E...63800249.TIF" TargetMode="External"/><Relationship Id="rId1305" Type="http://schemas.openxmlformats.org/officeDocument/2006/relationships/hyperlink" Target="480-00020-E...63804513.TIF" TargetMode="External"/><Relationship Id="rId107" Type="http://schemas.openxmlformats.org/officeDocument/2006/relationships/hyperlink" Target="NACRTI\050-00082-E...63805603.TIF" TargetMode="External"/><Relationship Id="rId454" Type="http://schemas.openxmlformats.org/officeDocument/2006/relationships/hyperlink" Target="082-1-1-072-002s...63805813%20Rev04.TIF" TargetMode="External"/><Relationship Id="rId661" Type="http://schemas.openxmlformats.org/officeDocument/2006/relationships/hyperlink" Target="088-1-x-007-101...63800672.TIF" TargetMode="External"/><Relationship Id="rId759" Type="http://schemas.openxmlformats.org/officeDocument/2006/relationships/hyperlink" Target="092-00105-E...63807840.TIF" TargetMode="External"/><Relationship Id="rId966" Type="http://schemas.openxmlformats.org/officeDocument/2006/relationships/hyperlink" Target="401-00047-E...63801180%20Rev02.TIF" TargetMode="External"/><Relationship Id="rId1291" Type="http://schemas.openxmlformats.org/officeDocument/2006/relationships/hyperlink" Target="460-00005-E...63801192.TIF" TargetMode="External"/><Relationship Id="rId1389" Type="http://schemas.openxmlformats.org/officeDocument/2006/relationships/hyperlink" Target="499-00061-E...63800525%20Rev02.TIF" TargetMode="External"/><Relationship Id="rId1512" Type="http://schemas.openxmlformats.org/officeDocument/2006/relationships/hyperlink" Target="63806710%20Rev01.TIF" TargetMode="External"/><Relationship Id="rId1596" Type="http://schemas.openxmlformats.org/officeDocument/2006/relationships/hyperlink" Target="NACRTI\078-0-1-035-001...63803825.TIF" TargetMode="External"/><Relationship Id="rId11" Type="http://schemas.openxmlformats.org/officeDocument/2006/relationships/hyperlink" Target="NACRTI\63806578.TIF" TargetMode="External"/><Relationship Id="rId314" Type="http://schemas.openxmlformats.org/officeDocument/2006/relationships/hyperlink" Target="080-0-9-001-113%20Bl.004...63806276.TIF" TargetMode="External"/><Relationship Id="rId398" Type="http://schemas.openxmlformats.org/officeDocument/2006/relationships/hyperlink" Target="082-00213-E...63806156.TIF" TargetMode="External"/><Relationship Id="rId521" Type="http://schemas.openxmlformats.org/officeDocument/2006/relationships/hyperlink" Target="082-1-3-130-103%20Bl.001...63801056.TIF" TargetMode="External"/><Relationship Id="rId619" Type="http://schemas.openxmlformats.org/officeDocument/2006/relationships/hyperlink" Target="085-00141-E...63805567.TIF" TargetMode="External"/><Relationship Id="rId1151" Type="http://schemas.openxmlformats.org/officeDocument/2006/relationships/hyperlink" Target="428-00040-E...63803053%20Rev04.TIF" TargetMode="External"/><Relationship Id="rId1249" Type="http://schemas.openxmlformats.org/officeDocument/2006/relationships/hyperlink" Target="439-00021-E.pdf" TargetMode="External"/><Relationship Id="rId95" Type="http://schemas.openxmlformats.org/officeDocument/2006/relationships/hyperlink" Target="NACRTI\050-00051-E...63803881.pdf" TargetMode="External"/><Relationship Id="rId160" Type="http://schemas.openxmlformats.org/officeDocument/2006/relationships/hyperlink" Target="NACRTI\069-00011-E...63800584.TIF" TargetMode="External"/><Relationship Id="rId826" Type="http://schemas.openxmlformats.org/officeDocument/2006/relationships/hyperlink" Target="201-003-0-00-00-094H...63801919.TIF" TargetMode="External"/><Relationship Id="rId1011" Type="http://schemas.openxmlformats.org/officeDocument/2006/relationships/hyperlink" Target="406-00026-E-A...63801465.TIF" TargetMode="External"/><Relationship Id="rId1109" Type="http://schemas.openxmlformats.org/officeDocument/2006/relationships/hyperlink" Target="424-00036-E...63801488.TIF" TargetMode="External"/><Relationship Id="rId1456" Type="http://schemas.openxmlformats.org/officeDocument/2006/relationships/hyperlink" Target="499-00228-E...63805466.TIF" TargetMode="External"/><Relationship Id="rId258" Type="http://schemas.openxmlformats.org/officeDocument/2006/relationships/hyperlink" Target="NACRTI\080-0-3-028-101...63800606.TIF" TargetMode="External"/><Relationship Id="rId465" Type="http://schemas.openxmlformats.org/officeDocument/2006/relationships/hyperlink" Target="082-1-2-018-001a...63802640.TIF" TargetMode="External"/><Relationship Id="rId672" Type="http://schemas.openxmlformats.org/officeDocument/2006/relationships/hyperlink" Target="089-0-0-009-002...63807808%20Rev01.tif" TargetMode="External"/><Relationship Id="rId1095" Type="http://schemas.openxmlformats.org/officeDocument/2006/relationships/hyperlink" Target="424-00014-E.pdf" TargetMode="External"/><Relationship Id="rId1316" Type="http://schemas.openxmlformats.org/officeDocument/2006/relationships/hyperlink" Target="480-00022-E...63804515%20Rev01.TIF" TargetMode="External"/><Relationship Id="rId1523" Type="http://schemas.openxmlformats.org/officeDocument/2006/relationships/hyperlink" Target="63807687%20Rev02.TIF" TargetMode="External"/><Relationship Id="rId22" Type="http://schemas.openxmlformats.org/officeDocument/2006/relationships/hyperlink" Target="NACRTI\63806245.TIF" TargetMode="External"/><Relationship Id="rId118" Type="http://schemas.openxmlformats.org/officeDocument/2006/relationships/hyperlink" Target="NACRTI\050009462%20Bl.004...63802761.TIF" TargetMode="External"/><Relationship Id="rId325" Type="http://schemas.openxmlformats.org/officeDocument/2006/relationships/hyperlink" Target="082-0-0-003-027...63800626.TIF" TargetMode="External"/><Relationship Id="rId532" Type="http://schemas.openxmlformats.org/officeDocument/2006/relationships/hyperlink" Target="082-1-5-002-005a...63802600.TIF" TargetMode="External"/><Relationship Id="rId977" Type="http://schemas.openxmlformats.org/officeDocument/2006/relationships/hyperlink" Target="401-00062-E...63801830%20Rev01.TIF" TargetMode="External"/><Relationship Id="rId1162" Type="http://schemas.openxmlformats.org/officeDocument/2006/relationships/hyperlink" Target="428-00075-E...63808039%20Rev01.TIF" TargetMode="External"/><Relationship Id="rId171" Type="http://schemas.openxmlformats.org/officeDocument/2006/relationships/hyperlink" Target="NACRTI\069-00028-E...63801050.TIF" TargetMode="External"/><Relationship Id="rId837" Type="http://schemas.openxmlformats.org/officeDocument/2006/relationships/hyperlink" Target="202-077-0-00-00-092...63802835.TIF" TargetMode="External"/><Relationship Id="rId1022" Type="http://schemas.openxmlformats.org/officeDocument/2006/relationships/hyperlink" Target="406-00041-E...63802275.TIF" TargetMode="External"/><Relationship Id="rId1467" Type="http://schemas.openxmlformats.org/officeDocument/2006/relationships/hyperlink" Target="499-00244-E...63806699.TIF" TargetMode="External"/><Relationship Id="rId269" Type="http://schemas.openxmlformats.org/officeDocument/2006/relationships/hyperlink" Target="080-0-4-003-101a%20Bl.001...63805923%20Rev01.tif" TargetMode="External"/><Relationship Id="rId476" Type="http://schemas.openxmlformats.org/officeDocument/2006/relationships/hyperlink" Target="082-1-2-024-102...63800621.TIF" TargetMode="External"/><Relationship Id="rId683" Type="http://schemas.openxmlformats.org/officeDocument/2006/relationships/hyperlink" Target="089-0-0-012-023a%20Bl.001...63807810.TIF" TargetMode="External"/><Relationship Id="rId890" Type="http://schemas.openxmlformats.org/officeDocument/2006/relationships/hyperlink" Target="400-00100-E...63801691%20Rev01.TIF" TargetMode="External"/><Relationship Id="rId904" Type="http://schemas.openxmlformats.org/officeDocument/2006/relationships/hyperlink" Target="400-00112-E...63801836%20Rev01.TIF" TargetMode="External"/><Relationship Id="rId1327" Type="http://schemas.openxmlformats.org/officeDocument/2006/relationships/hyperlink" Target="490-00022-E...63806190.TIF" TargetMode="External"/><Relationship Id="rId1534" Type="http://schemas.openxmlformats.org/officeDocument/2006/relationships/hyperlink" Target="902-0-1-002-101...63804199.TIF" TargetMode="External"/><Relationship Id="rId33" Type="http://schemas.openxmlformats.org/officeDocument/2006/relationships/hyperlink" Target="NACRTI\63806266.TIF" TargetMode="External"/><Relationship Id="rId129" Type="http://schemas.openxmlformats.org/officeDocument/2006/relationships/hyperlink" Target="NACRTI\052-00020-E...63802924.TIF" TargetMode="External"/><Relationship Id="rId336" Type="http://schemas.openxmlformats.org/officeDocument/2006/relationships/hyperlink" Target="082-0-0-016-102...63800610.TIF" TargetMode="External"/><Relationship Id="rId543" Type="http://schemas.openxmlformats.org/officeDocument/2006/relationships/hyperlink" Target="082-1-8-023-006d...63803913.TIF" TargetMode="External"/><Relationship Id="rId988" Type="http://schemas.openxmlformats.org/officeDocument/2006/relationships/hyperlink" Target="401-00120-E...63803889.TIF" TargetMode="External"/><Relationship Id="rId1173" Type="http://schemas.openxmlformats.org/officeDocument/2006/relationships/hyperlink" Target="430-00006-E...63801837.TIF" TargetMode="External"/><Relationship Id="rId1380" Type="http://schemas.openxmlformats.org/officeDocument/2006/relationships/hyperlink" Target="499-00039-E...63800341%20Rev01.TIF" TargetMode="External"/><Relationship Id="rId1601" Type="http://schemas.openxmlformats.org/officeDocument/2006/relationships/hyperlink" Target="082-1-2-025-103...63800495.TIF" TargetMode="External"/><Relationship Id="rId182" Type="http://schemas.openxmlformats.org/officeDocument/2006/relationships/hyperlink" Target="NACRTI\069-0-0-180-070%20Zentrierring.pdf" TargetMode="External"/><Relationship Id="rId403" Type="http://schemas.openxmlformats.org/officeDocument/2006/relationships/hyperlink" Target="082-00226-E...63807097.TIF" TargetMode="External"/><Relationship Id="rId750" Type="http://schemas.openxmlformats.org/officeDocument/2006/relationships/hyperlink" Target="092-00036-E...63805576%20L.TIF" TargetMode="External"/><Relationship Id="rId848" Type="http://schemas.openxmlformats.org/officeDocument/2006/relationships/hyperlink" Target="233-090-1-36-01-014...63801916.TIF" TargetMode="External"/><Relationship Id="rId1033" Type="http://schemas.openxmlformats.org/officeDocument/2006/relationships/hyperlink" Target="406-00056-E...63801738.TIF" TargetMode="External"/><Relationship Id="rId1478" Type="http://schemas.openxmlformats.org/officeDocument/2006/relationships/hyperlink" Target="499-00257-E...63807315.TIF" TargetMode="External"/><Relationship Id="rId487" Type="http://schemas.openxmlformats.org/officeDocument/2006/relationships/hyperlink" Target="082-1-2-060-003...63800608%20Rev03.TIF" TargetMode="External"/><Relationship Id="rId610" Type="http://schemas.openxmlformats.org/officeDocument/2006/relationships/hyperlink" Target="085-0-0-079-102...63801846.TIF" TargetMode="External"/><Relationship Id="rId694" Type="http://schemas.openxmlformats.org/officeDocument/2006/relationships/hyperlink" Target="089-0-0-015-104...63807811.TIF" TargetMode="External"/><Relationship Id="rId708" Type="http://schemas.openxmlformats.org/officeDocument/2006/relationships/hyperlink" Target="089-00028-E...63806014.TIF" TargetMode="External"/><Relationship Id="rId915" Type="http://schemas.openxmlformats.org/officeDocument/2006/relationships/hyperlink" Target="400-00142-E...63802650.TIF" TargetMode="External"/><Relationship Id="rId1240" Type="http://schemas.openxmlformats.org/officeDocument/2006/relationships/hyperlink" Target="438-00042-E...63804522%20Rev01.TIF" TargetMode="External"/><Relationship Id="rId1338" Type="http://schemas.openxmlformats.org/officeDocument/2006/relationships/hyperlink" Target="499-00009-E...63800323.TIF" TargetMode="External"/><Relationship Id="rId1545" Type="http://schemas.openxmlformats.org/officeDocument/2006/relationships/hyperlink" Target="905-00036-E...63804127.TIF" TargetMode="External"/><Relationship Id="rId347" Type="http://schemas.openxmlformats.org/officeDocument/2006/relationships/hyperlink" Target="082-00030-E...%2063802316.TIF" TargetMode="External"/><Relationship Id="rId999" Type="http://schemas.openxmlformats.org/officeDocument/2006/relationships/hyperlink" Target="401-00168-E...63807267.TIF" TargetMode="External"/><Relationship Id="rId1100" Type="http://schemas.openxmlformats.org/officeDocument/2006/relationships/hyperlink" Target="424-00024-E...63800752.TIF" TargetMode="External"/><Relationship Id="rId1184" Type="http://schemas.openxmlformats.org/officeDocument/2006/relationships/hyperlink" Target="430-00024-E...63804504%20Rev01.TIF" TargetMode="External"/><Relationship Id="rId1405" Type="http://schemas.openxmlformats.org/officeDocument/2006/relationships/hyperlink" Target="499-00127-E...63802418.TIF" TargetMode="External"/><Relationship Id="rId44" Type="http://schemas.openxmlformats.org/officeDocument/2006/relationships/hyperlink" Target="NACRTI\63806822.TIF" TargetMode="External"/><Relationship Id="rId554" Type="http://schemas.openxmlformats.org/officeDocument/2006/relationships/hyperlink" Target="082-1-8-033-101e...63802661%20Rev01.TIF" TargetMode="External"/><Relationship Id="rId761" Type="http://schemas.openxmlformats.org/officeDocument/2006/relationships/hyperlink" Target="092-00107-E...63807842.TIF" TargetMode="External"/><Relationship Id="rId859" Type="http://schemas.openxmlformats.org/officeDocument/2006/relationships/hyperlink" Target="400-00011-E...63801182%20Rev01.TIF" TargetMode="External"/><Relationship Id="rId1391" Type="http://schemas.openxmlformats.org/officeDocument/2006/relationships/hyperlink" Target="499-00062-E...63800319.TIF" TargetMode="External"/><Relationship Id="rId1489" Type="http://schemas.openxmlformats.org/officeDocument/2006/relationships/hyperlink" Target="63806230%20Bl.002.TIF" TargetMode="External"/><Relationship Id="rId1612" Type="http://schemas.openxmlformats.org/officeDocument/2006/relationships/hyperlink" Target="454-00010-E...63800301%20Rev01.TIF" TargetMode="External"/><Relationship Id="rId193" Type="http://schemas.openxmlformats.org/officeDocument/2006/relationships/hyperlink" Target="NACRTI\078-00014-E...63805926.TIF" TargetMode="External"/><Relationship Id="rId207" Type="http://schemas.openxmlformats.org/officeDocument/2006/relationships/hyperlink" Target="NACRTI\078-0-3-002-004%20Bl.001...63806464.TIF" TargetMode="External"/><Relationship Id="rId414" Type="http://schemas.openxmlformats.org/officeDocument/2006/relationships/hyperlink" Target="082-0-5-039-103a...63804344.TIF" TargetMode="External"/><Relationship Id="rId498" Type="http://schemas.openxmlformats.org/officeDocument/2006/relationships/hyperlink" Target="082-1-2-066-001...63800139.TIF" TargetMode="External"/><Relationship Id="rId621" Type="http://schemas.openxmlformats.org/officeDocument/2006/relationships/hyperlink" Target="085-0-1-024-005...63803814.TIF" TargetMode="External"/><Relationship Id="rId1044" Type="http://schemas.openxmlformats.org/officeDocument/2006/relationships/hyperlink" Target="406-00095-E...63806631.TIF" TargetMode="External"/><Relationship Id="rId1251" Type="http://schemas.openxmlformats.org/officeDocument/2006/relationships/hyperlink" Target="439-00045-E...63802520.TIF" TargetMode="External"/><Relationship Id="rId1349" Type="http://schemas.openxmlformats.org/officeDocument/2006/relationships/hyperlink" Target="499-00016-E...63800329.TIF" TargetMode="External"/><Relationship Id="rId260" Type="http://schemas.openxmlformats.org/officeDocument/2006/relationships/hyperlink" Target="NACRTI\080-0-4-003-101%20Bl.001...63805162.TIF" TargetMode="External"/><Relationship Id="rId719" Type="http://schemas.openxmlformats.org/officeDocument/2006/relationships/hyperlink" Target="089-0-1Y-101%20Bl.002...63800919.TIF" TargetMode="External"/><Relationship Id="rId926" Type="http://schemas.openxmlformats.org/officeDocument/2006/relationships/hyperlink" Target="400-00179-E...63803863.TIF" TargetMode="External"/><Relationship Id="rId1111" Type="http://schemas.openxmlformats.org/officeDocument/2006/relationships/hyperlink" Target="424-00038-E...63800259.TIF" TargetMode="External"/><Relationship Id="rId1556" Type="http://schemas.openxmlformats.org/officeDocument/2006/relationships/hyperlink" Target="63809206%20Rev01.TIF" TargetMode="External"/><Relationship Id="rId55" Type="http://schemas.openxmlformats.org/officeDocument/2006/relationships/hyperlink" Target="NACRTI\63806841.TIF" TargetMode="External"/><Relationship Id="rId120" Type="http://schemas.openxmlformats.org/officeDocument/2006/relationships/hyperlink" Target="NACRTI\050009462%20Bl.012...63802494.TIF" TargetMode="External"/><Relationship Id="rId358" Type="http://schemas.openxmlformats.org/officeDocument/2006/relationships/hyperlink" Target="082-00103-E...63803962.TIF" TargetMode="External"/><Relationship Id="rId565" Type="http://schemas.openxmlformats.org/officeDocument/2006/relationships/hyperlink" Target="083-00003-E...63806002.TIF" TargetMode="External"/><Relationship Id="rId772" Type="http://schemas.openxmlformats.org/officeDocument/2006/relationships/hyperlink" Target="092-00132-E...63808448.TIF" TargetMode="External"/><Relationship Id="rId1195" Type="http://schemas.openxmlformats.org/officeDocument/2006/relationships/hyperlink" Target="430-0-3-004-122...63805785%20Rev04.TIF" TargetMode="External"/><Relationship Id="rId1209" Type="http://schemas.openxmlformats.org/officeDocument/2006/relationships/hyperlink" Target="436-00035-E...63805512.TIF" TargetMode="External"/><Relationship Id="rId1416" Type="http://schemas.openxmlformats.org/officeDocument/2006/relationships/hyperlink" Target="499-00137-E...63802736.TIF" TargetMode="External"/><Relationship Id="rId1623" Type="http://schemas.openxmlformats.org/officeDocument/2006/relationships/hyperlink" Target="499-00015-E...63800328%20Rev01.TIF" TargetMode="External"/><Relationship Id="rId218" Type="http://schemas.openxmlformats.org/officeDocument/2006/relationships/hyperlink" Target="NACRTI\080-00048-E...63804800.TIF" TargetMode="External"/><Relationship Id="rId425" Type="http://schemas.openxmlformats.org/officeDocument/2006/relationships/hyperlink" Target="082-1-0-000-002%20Bl.017...63806279.TIF" TargetMode="External"/><Relationship Id="rId632" Type="http://schemas.openxmlformats.org/officeDocument/2006/relationships/hyperlink" Target="085-S-0-022-005%20Bl.008...63800174.tif" TargetMode="External"/><Relationship Id="rId1055" Type="http://schemas.openxmlformats.org/officeDocument/2006/relationships/hyperlink" Target="412-00013-E...63800239.TIF" TargetMode="External"/><Relationship Id="rId1262" Type="http://schemas.openxmlformats.org/officeDocument/2006/relationships/hyperlink" Target="439-00079-E...63808024.TIF" TargetMode="External"/><Relationship Id="rId271" Type="http://schemas.openxmlformats.org/officeDocument/2006/relationships/hyperlink" Target="080-0-4-003-101a%20Bl.003...63805317.TIF" TargetMode="External"/><Relationship Id="rId937" Type="http://schemas.openxmlformats.org/officeDocument/2006/relationships/hyperlink" Target="400-00223-E...63805532.TIF" TargetMode="External"/><Relationship Id="rId1122" Type="http://schemas.openxmlformats.org/officeDocument/2006/relationships/hyperlink" Target="424-00076-E...63805443.TIF" TargetMode="External"/><Relationship Id="rId1567" Type="http://schemas.openxmlformats.org/officeDocument/2006/relationships/hyperlink" Target="63809406.TIF" TargetMode="External"/><Relationship Id="rId66" Type="http://schemas.openxmlformats.org/officeDocument/2006/relationships/hyperlink" Target="NACRTI\63807858.TIF" TargetMode="External"/><Relationship Id="rId131" Type="http://schemas.openxmlformats.org/officeDocument/2006/relationships/hyperlink" Target="NACRTI\052-P-400-001...63801976.TIF" TargetMode="External"/><Relationship Id="rId369" Type="http://schemas.openxmlformats.org/officeDocument/2006/relationships/hyperlink" Target="082-00132-E...63804910.TIF" TargetMode="External"/><Relationship Id="rId576" Type="http://schemas.openxmlformats.org/officeDocument/2006/relationships/hyperlink" Target="085-0-0-019-007...63804443%20Rev01.TIF" TargetMode="External"/><Relationship Id="rId783" Type="http://schemas.openxmlformats.org/officeDocument/2006/relationships/hyperlink" Target="092-0-1-000-106...63803541.TIF" TargetMode="External"/><Relationship Id="rId990" Type="http://schemas.openxmlformats.org/officeDocument/2006/relationships/hyperlink" Target="401-00122-E...63803891.TIF" TargetMode="External"/><Relationship Id="rId1427" Type="http://schemas.openxmlformats.org/officeDocument/2006/relationships/hyperlink" Target="499-00154-E...63803497.TIF" TargetMode="External"/><Relationship Id="rId1634" Type="http://schemas.openxmlformats.org/officeDocument/2006/relationships/hyperlink" Target="085-S-0-022-004.pdf" TargetMode="External"/><Relationship Id="rId229" Type="http://schemas.openxmlformats.org/officeDocument/2006/relationships/hyperlink" Target="NACRTI\080-00068-E...63805544.TIF" TargetMode="External"/><Relationship Id="rId436" Type="http://schemas.openxmlformats.org/officeDocument/2006/relationships/hyperlink" Target="082-1-1-039-002...63800613.TIF" TargetMode="External"/><Relationship Id="rId643" Type="http://schemas.openxmlformats.org/officeDocument/2006/relationships/hyperlink" Target="086-0-2-008-003A%20Bl.002...63801062.TIF" TargetMode="External"/><Relationship Id="rId1066" Type="http://schemas.openxmlformats.org/officeDocument/2006/relationships/hyperlink" Target="415-00013-E...63800240%20Rev01.TIF" TargetMode="External"/><Relationship Id="rId1273" Type="http://schemas.openxmlformats.org/officeDocument/2006/relationships/hyperlink" Target="454-00010-E...63800301.TIF" TargetMode="External"/><Relationship Id="rId1480" Type="http://schemas.openxmlformats.org/officeDocument/2006/relationships/hyperlink" Target="499-00263-E...63807931.TIF" TargetMode="External"/><Relationship Id="rId850" Type="http://schemas.openxmlformats.org/officeDocument/2006/relationships/hyperlink" Target="233-090-1-36-04-040...63801912.TIF" TargetMode="External"/><Relationship Id="rId948" Type="http://schemas.openxmlformats.org/officeDocument/2006/relationships/hyperlink" Target="400-00252-E...63806627%20Rev01.TIF" TargetMode="External"/><Relationship Id="rId1133" Type="http://schemas.openxmlformats.org/officeDocument/2006/relationships/hyperlink" Target="428-00007-E.pdf" TargetMode="External"/><Relationship Id="rId1578" Type="http://schemas.openxmlformats.org/officeDocument/2006/relationships/hyperlink" Target="499-00268-E...63807980%20Rev01.TIF" TargetMode="External"/><Relationship Id="rId77" Type="http://schemas.openxmlformats.org/officeDocument/2006/relationships/hyperlink" Target="NACRTI\050-00003-E...63800557.TIF" TargetMode="External"/><Relationship Id="rId282" Type="http://schemas.openxmlformats.org/officeDocument/2006/relationships/hyperlink" Target="080-0-4-011-104d...63805149%20Rev01.TIF" TargetMode="External"/><Relationship Id="rId503" Type="http://schemas.openxmlformats.org/officeDocument/2006/relationships/hyperlink" Target="082-1-2-116-003...63800498.TIF" TargetMode="External"/><Relationship Id="rId587" Type="http://schemas.openxmlformats.org/officeDocument/2006/relationships/hyperlink" Target="085-0-0-024-006%20Bl.008...63800650.TIF" TargetMode="External"/><Relationship Id="rId710" Type="http://schemas.openxmlformats.org/officeDocument/2006/relationships/hyperlink" Target="089-00032-E...%2063806168.TIF" TargetMode="External"/><Relationship Id="rId808" Type="http://schemas.openxmlformats.org/officeDocument/2006/relationships/hyperlink" Target="092-0-1-000-145%20Bl.001...63807055%20Rev01.TIF" TargetMode="External"/><Relationship Id="rId1340" Type="http://schemas.openxmlformats.org/officeDocument/2006/relationships/hyperlink" Target="499-00011-E...63800324.TIF" TargetMode="External"/><Relationship Id="rId1438" Type="http://schemas.openxmlformats.org/officeDocument/2006/relationships/hyperlink" Target="499-00197-E...63804430.TIF" TargetMode="External"/><Relationship Id="rId1645" Type="http://schemas.openxmlformats.org/officeDocument/2006/relationships/hyperlink" Target="082-00242-E...63810522.TIF" TargetMode="External"/><Relationship Id="rId8" Type="http://schemas.openxmlformats.org/officeDocument/2006/relationships/hyperlink" Target="NACRTI\63806559.TIF" TargetMode="External"/><Relationship Id="rId142" Type="http://schemas.openxmlformats.org/officeDocument/2006/relationships/hyperlink" Target="NACRTI\055-00019-E...63802103.TIF" TargetMode="External"/><Relationship Id="rId447" Type="http://schemas.openxmlformats.org/officeDocument/2006/relationships/hyperlink" Target="082-1-1-072-002L...63802367%20Rev01.TIF" TargetMode="External"/><Relationship Id="rId794" Type="http://schemas.openxmlformats.org/officeDocument/2006/relationships/hyperlink" Target="092-0-1-000-124R...63804854.dwg" TargetMode="External"/><Relationship Id="rId1077" Type="http://schemas.openxmlformats.org/officeDocument/2006/relationships/hyperlink" Target="415-00102-E...63807894%20Rev01.TIF" TargetMode="External"/><Relationship Id="rId1200" Type="http://schemas.openxmlformats.org/officeDocument/2006/relationships/hyperlink" Target="430-0-3-004-128...63807179.TIF" TargetMode="External"/><Relationship Id="rId654" Type="http://schemas.openxmlformats.org/officeDocument/2006/relationships/hyperlink" Target="088-0-0-023-101...63800669.TIF" TargetMode="External"/><Relationship Id="rId861" Type="http://schemas.openxmlformats.org/officeDocument/2006/relationships/hyperlink" Target="400-00020-E...63801440.TIF" TargetMode="External"/><Relationship Id="rId959" Type="http://schemas.openxmlformats.org/officeDocument/2006/relationships/hyperlink" Target="401-00015-E...63801176.TIF" TargetMode="External"/><Relationship Id="rId1284" Type="http://schemas.openxmlformats.org/officeDocument/2006/relationships/hyperlink" Target="454-00059-E...63807165.TIF" TargetMode="External"/><Relationship Id="rId1491" Type="http://schemas.openxmlformats.org/officeDocument/2006/relationships/hyperlink" Target="63806258%20Bl.002.TIF" TargetMode="External"/><Relationship Id="rId1505" Type="http://schemas.openxmlformats.org/officeDocument/2006/relationships/hyperlink" Target="63806663%20Rev02.dxf" TargetMode="External"/><Relationship Id="rId1589" Type="http://schemas.openxmlformats.org/officeDocument/2006/relationships/hyperlink" Target="NACRTI\010.054.1-01...66.tif" TargetMode="External"/><Relationship Id="rId293" Type="http://schemas.openxmlformats.org/officeDocument/2006/relationships/hyperlink" Target="080-0-8-002-101%20Bl.001...63807368.TIF" TargetMode="External"/><Relationship Id="rId307" Type="http://schemas.openxmlformats.org/officeDocument/2006/relationships/hyperlink" Target="080-0-8-027-101...63807372.TIF" TargetMode="External"/><Relationship Id="rId514" Type="http://schemas.openxmlformats.org/officeDocument/2006/relationships/hyperlink" Target="082-1-3-014-101%20Bl.001...63801055.TIF" TargetMode="External"/><Relationship Id="rId721" Type="http://schemas.openxmlformats.org/officeDocument/2006/relationships/hyperlink" Target="089-0-1Y-101%20Bl.003...63801848.TIF" TargetMode="External"/><Relationship Id="rId1144" Type="http://schemas.openxmlformats.org/officeDocument/2006/relationships/hyperlink" Target="428-00023-E...63800279%20Rev03.TIF" TargetMode="External"/><Relationship Id="rId1351" Type="http://schemas.openxmlformats.org/officeDocument/2006/relationships/hyperlink" Target="499-00017-E.pdf" TargetMode="External"/><Relationship Id="rId1449" Type="http://schemas.openxmlformats.org/officeDocument/2006/relationships/hyperlink" Target="499-00214-E...63804802.TIF" TargetMode="External"/><Relationship Id="rId88" Type="http://schemas.openxmlformats.org/officeDocument/2006/relationships/hyperlink" Target="NACRTI\050-00042-E...63802988.TIF" TargetMode="External"/><Relationship Id="rId153" Type="http://schemas.openxmlformats.org/officeDocument/2006/relationships/hyperlink" Target="NACRTI\064-00006-E...63802021.TIF" TargetMode="External"/><Relationship Id="rId360" Type="http://schemas.openxmlformats.org/officeDocument/2006/relationships/hyperlink" Target="082-00117-E...63804564.TIF" TargetMode="External"/><Relationship Id="rId598" Type="http://schemas.openxmlformats.org/officeDocument/2006/relationships/hyperlink" Target="085-0-0-028-101...63800645.TIF" TargetMode="External"/><Relationship Id="rId819" Type="http://schemas.openxmlformats.org/officeDocument/2006/relationships/hyperlink" Target="093-0-0-021-101...63802843.TIF" TargetMode="External"/><Relationship Id="rId1004" Type="http://schemas.openxmlformats.org/officeDocument/2006/relationships/hyperlink" Target="406-00024-E-A...63804570.TIF" TargetMode="External"/><Relationship Id="rId1211" Type="http://schemas.openxmlformats.org/officeDocument/2006/relationships/hyperlink" Target="436-00038-E...63805659%20Rev01.TIF" TargetMode="External"/><Relationship Id="rId1656" Type="http://schemas.openxmlformats.org/officeDocument/2006/relationships/hyperlink" Target="NACRTI\010.054.1-01...66.tif" TargetMode="External"/><Relationship Id="rId220" Type="http://schemas.openxmlformats.org/officeDocument/2006/relationships/hyperlink" Target="NACRTI\080-00052-E...63804947.TIF" TargetMode="External"/><Relationship Id="rId458" Type="http://schemas.openxmlformats.org/officeDocument/2006/relationships/hyperlink" Target="082-1-1-073-003...63804287.TIF" TargetMode="External"/><Relationship Id="rId665" Type="http://schemas.openxmlformats.org/officeDocument/2006/relationships/hyperlink" Target="089-0-0-002-023b...63807663.TIF" TargetMode="External"/><Relationship Id="rId872" Type="http://schemas.openxmlformats.org/officeDocument/2006/relationships/hyperlink" Target="400-00046-E...63800188.TIF" TargetMode="External"/><Relationship Id="rId1088" Type="http://schemas.openxmlformats.org/officeDocument/2006/relationships/hyperlink" Target="421-00009-E...63801197%20Rev01.TIF" TargetMode="External"/><Relationship Id="rId1295" Type="http://schemas.openxmlformats.org/officeDocument/2006/relationships/hyperlink" Target="460-00015-E...63800314.TIF" TargetMode="External"/><Relationship Id="rId1309" Type="http://schemas.openxmlformats.org/officeDocument/2006/relationships/hyperlink" Target="480-00021-E...63804514.TIF" TargetMode="External"/><Relationship Id="rId1516" Type="http://schemas.openxmlformats.org/officeDocument/2006/relationships/hyperlink" Target="63806859%20Rev01.TIF" TargetMode="External"/><Relationship Id="rId15" Type="http://schemas.openxmlformats.org/officeDocument/2006/relationships/hyperlink" Target="NACRTI\63806643.pdf" TargetMode="External"/><Relationship Id="rId318" Type="http://schemas.openxmlformats.org/officeDocument/2006/relationships/hyperlink" Target="080-0-9-001-113b%20Bl.002...63807005.pdf" TargetMode="External"/><Relationship Id="rId525" Type="http://schemas.openxmlformats.org/officeDocument/2006/relationships/hyperlink" Target="082-1-3-130-104%20Bl.003...63804435.TIF" TargetMode="External"/><Relationship Id="rId732" Type="http://schemas.openxmlformats.org/officeDocument/2006/relationships/hyperlink" Target="091-0-0-002-010%20Bl.001...63802836.TIF" TargetMode="External"/><Relationship Id="rId1155" Type="http://schemas.openxmlformats.org/officeDocument/2006/relationships/hyperlink" Target="428-00061-E...63805782.TIF" TargetMode="External"/><Relationship Id="rId1362" Type="http://schemas.openxmlformats.org/officeDocument/2006/relationships/hyperlink" Target="499-00024-E...63800338.TIF" TargetMode="External"/><Relationship Id="rId99" Type="http://schemas.openxmlformats.org/officeDocument/2006/relationships/hyperlink" Target="NACRTI\050-00058-E...63803897.TIF" TargetMode="External"/><Relationship Id="rId164" Type="http://schemas.openxmlformats.org/officeDocument/2006/relationships/hyperlink" Target="NACRTI\069-00020-E...63800593.TIF" TargetMode="External"/><Relationship Id="rId371" Type="http://schemas.openxmlformats.org/officeDocument/2006/relationships/hyperlink" Target="082-00135-E...63804965%20R.TIF" TargetMode="External"/><Relationship Id="rId1015" Type="http://schemas.openxmlformats.org/officeDocument/2006/relationships/hyperlink" Target="406-00031-E...63800215.TIF" TargetMode="External"/><Relationship Id="rId1222" Type="http://schemas.openxmlformats.org/officeDocument/2006/relationships/hyperlink" Target="438-00009-E...63800778.TIF" TargetMode="External"/><Relationship Id="rId469" Type="http://schemas.openxmlformats.org/officeDocument/2006/relationships/hyperlink" Target="082-1-2-018-005...63801710.TIF" TargetMode="External"/><Relationship Id="rId676" Type="http://schemas.openxmlformats.org/officeDocument/2006/relationships/hyperlink" Target="089-0-0-011-007a...63807807.TIF" TargetMode="External"/><Relationship Id="rId883" Type="http://schemas.openxmlformats.org/officeDocument/2006/relationships/hyperlink" Target="400-00078-E...63801970.TIF" TargetMode="External"/><Relationship Id="rId1099" Type="http://schemas.openxmlformats.org/officeDocument/2006/relationships/hyperlink" Target="424-00022-E...63800750%20Rev01.TIF" TargetMode="External"/><Relationship Id="rId1527" Type="http://schemas.openxmlformats.org/officeDocument/2006/relationships/hyperlink" Target="899-00018-E...63803290.TIF" TargetMode="External"/><Relationship Id="rId26" Type="http://schemas.openxmlformats.org/officeDocument/2006/relationships/hyperlink" Target="NACRTI\63806251.TIF" TargetMode="External"/><Relationship Id="rId231" Type="http://schemas.openxmlformats.org/officeDocument/2006/relationships/hyperlink" Target="NACRTI\080-00072-E...63805545.TIF" TargetMode="External"/><Relationship Id="rId329" Type="http://schemas.openxmlformats.org/officeDocument/2006/relationships/hyperlink" Target="082-00006-E...63802823.TIF" TargetMode="External"/><Relationship Id="rId536" Type="http://schemas.openxmlformats.org/officeDocument/2006/relationships/hyperlink" Target="082-1-5-002-011%20Bl.002...63803705.TIF" TargetMode="External"/><Relationship Id="rId1166" Type="http://schemas.openxmlformats.org/officeDocument/2006/relationships/hyperlink" Target="430-00002-E...63801693.TIF" TargetMode="External"/><Relationship Id="rId1373" Type="http://schemas.openxmlformats.org/officeDocument/2006/relationships/hyperlink" Target="499-00036-E...63803223.TIF" TargetMode="External"/><Relationship Id="rId175" Type="http://schemas.openxmlformats.org/officeDocument/2006/relationships/hyperlink" Target="NACRTI\069-00120-E...63802931.TIF" TargetMode="External"/><Relationship Id="rId743" Type="http://schemas.openxmlformats.org/officeDocument/2006/relationships/hyperlink" Target="092-00009-E...63804210.TIF" TargetMode="External"/><Relationship Id="rId950" Type="http://schemas.openxmlformats.org/officeDocument/2006/relationships/hyperlink" Target="400-00253-E...63806444.TIF" TargetMode="External"/><Relationship Id="rId1026" Type="http://schemas.openxmlformats.org/officeDocument/2006/relationships/hyperlink" Target="406-00042-E...63802274%20Rev01.TIF" TargetMode="External"/><Relationship Id="rId1580" Type="http://schemas.openxmlformats.org/officeDocument/2006/relationships/hyperlink" Target="E-BU-15.0025...81001031.TIF" TargetMode="External"/><Relationship Id="rId382" Type="http://schemas.openxmlformats.org/officeDocument/2006/relationships/hyperlink" Target="082-00174-E...63806085%20Rev01.TIF" TargetMode="External"/><Relationship Id="rId603" Type="http://schemas.openxmlformats.org/officeDocument/2006/relationships/hyperlink" Target="085-00035-E...63802858.TIF" TargetMode="External"/><Relationship Id="rId687" Type="http://schemas.openxmlformats.org/officeDocument/2006/relationships/hyperlink" Target="089-0-0-013-012...63800679.TIF" TargetMode="External"/><Relationship Id="rId810" Type="http://schemas.openxmlformats.org/officeDocument/2006/relationships/hyperlink" Target="093-00013-E...63805582.TIF" TargetMode="External"/><Relationship Id="rId908" Type="http://schemas.openxmlformats.org/officeDocument/2006/relationships/hyperlink" Target="400-00124-E...63802199%20Rev01.TIF" TargetMode="External"/><Relationship Id="rId1233" Type="http://schemas.openxmlformats.org/officeDocument/2006/relationships/hyperlink" Target="438-00027-E...63801739%20Rev02.TIF" TargetMode="External"/><Relationship Id="rId1440" Type="http://schemas.openxmlformats.org/officeDocument/2006/relationships/hyperlink" Target="499-00201-E...63804440.TIF" TargetMode="External"/><Relationship Id="rId1538" Type="http://schemas.openxmlformats.org/officeDocument/2006/relationships/hyperlink" Target="905-00021-E...63804080.TIF" TargetMode="External"/><Relationship Id="rId242" Type="http://schemas.openxmlformats.org/officeDocument/2006/relationships/hyperlink" Target="NACRTI\080-00082-E...63806144.TIF" TargetMode="External"/><Relationship Id="rId894" Type="http://schemas.openxmlformats.org/officeDocument/2006/relationships/hyperlink" Target="400-00106-E...63801734.TIF" TargetMode="External"/><Relationship Id="rId1177" Type="http://schemas.openxmlformats.org/officeDocument/2006/relationships/hyperlink" Target="430-00006-E...63801837%20Rev02.TIF" TargetMode="External"/><Relationship Id="rId1300" Type="http://schemas.openxmlformats.org/officeDocument/2006/relationships/hyperlink" Target="480-00018-E...63801759.TIF" TargetMode="External"/><Relationship Id="rId37" Type="http://schemas.openxmlformats.org/officeDocument/2006/relationships/hyperlink" Target="NACRTI\63806677.TIF" TargetMode="External"/><Relationship Id="rId102" Type="http://schemas.openxmlformats.org/officeDocument/2006/relationships/hyperlink" Target="NACRTI\050-00066-E...63804267%20Rev01.TIF" TargetMode="External"/><Relationship Id="rId547" Type="http://schemas.openxmlformats.org/officeDocument/2006/relationships/hyperlink" Target="082-1-8-023-010...63805280.TIF" TargetMode="External"/><Relationship Id="rId754" Type="http://schemas.openxmlformats.org/officeDocument/2006/relationships/hyperlink" Target="092-00083-E...63807122.TIF" TargetMode="External"/><Relationship Id="rId961" Type="http://schemas.openxmlformats.org/officeDocument/2006/relationships/hyperlink" Target="401-00016-E...63800213%20Rev01.TIF" TargetMode="External"/><Relationship Id="rId1384" Type="http://schemas.openxmlformats.org/officeDocument/2006/relationships/hyperlink" Target="499-00043-E...63801552.TIF" TargetMode="External"/><Relationship Id="rId1591" Type="http://schemas.openxmlformats.org/officeDocument/2006/relationships/hyperlink" Target="NACRTI\010.054.1-01...66.tif" TargetMode="External"/><Relationship Id="rId1605" Type="http://schemas.openxmlformats.org/officeDocument/2006/relationships/hyperlink" Target="430-0-3-004-129...63807264%20Rev04.TIF" TargetMode="External"/><Relationship Id="rId90" Type="http://schemas.openxmlformats.org/officeDocument/2006/relationships/hyperlink" Target="NACRTI\050-00049-E...63803877.pdf" TargetMode="External"/><Relationship Id="rId186" Type="http://schemas.openxmlformats.org/officeDocument/2006/relationships/hyperlink" Target="NACRTI\069-0-0-180-160%20-New.pdf" TargetMode="External"/><Relationship Id="rId393" Type="http://schemas.openxmlformats.org/officeDocument/2006/relationships/hyperlink" Target="082-00200-E...63805996.TIF" TargetMode="External"/><Relationship Id="rId407" Type="http://schemas.openxmlformats.org/officeDocument/2006/relationships/hyperlink" Target="082-0-5-028-103...63804317.TIF" TargetMode="External"/><Relationship Id="rId614" Type="http://schemas.openxmlformats.org/officeDocument/2006/relationships/hyperlink" Target="085-00105-E...63804917.TIF" TargetMode="External"/><Relationship Id="rId821" Type="http://schemas.openxmlformats.org/officeDocument/2006/relationships/hyperlink" Target="093-0-0-022-102...63805372.TIF" TargetMode="External"/><Relationship Id="rId1037" Type="http://schemas.openxmlformats.org/officeDocument/2006/relationships/hyperlink" Target="406-00060-E...63802546.TIF" TargetMode="External"/><Relationship Id="rId1244" Type="http://schemas.openxmlformats.org/officeDocument/2006/relationships/hyperlink" Target="438-00046-E...63806377.TIF" TargetMode="External"/><Relationship Id="rId1451" Type="http://schemas.openxmlformats.org/officeDocument/2006/relationships/hyperlink" Target="499-00215-E...63804804.TIF" TargetMode="External"/><Relationship Id="rId253" Type="http://schemas.openxmlformats.org/officeDocument/2006/relationships/hyperlink" Target="NACRTI\080-0-1-002-008%20Bl.004...63807099.TIF" TargetMode="External"/><Relationship Id="rId460" Type="http://schemas.openxmlformats.org/officeDocument/2006/relationships/hyperlink" Target="082-1-2-017-002...63801843.TIF" TargetMode="External"/><Relationship Id="rId698" Type="http://schemas.openxmlformats.org/officeDocument/2006/relationships/hyperlink" Target="089-0-0-015-111...63800682.TIF" TargetMode="External"/><Relationship Id="rId919" Type="http://schemas.openxmlformats.org/officeDocument/2006/relationships/hyperlink" Target="400-00146-E...63802855.TIF" TargetMode="External"/><Relationship Id="rId1090" Type="http://schemas.openxmlformats.org/officeDocument/2006/relationships/hyperlink" Target="424-00009-E...63802262.TIF" TargetMode="External"/><Relationship Id="rId1104" Type="http://schemas.openxmlformats.org/officeDocument/2006/relationships/hyperlink" Target="424-00033-E...63800264.TIF" TargetMode="External"/><Relationship Id="rId1311" Type="http://schemas.openxmlformats.org/officeDocument/2006/relationships/hyperlink" Target="480-00021-E...63804514%20Rev01.TIF" TargetMode="External"/><Relationship Id="rId1549" Type="http://schemas.openxmlformats.org/officeDocument/2006/relationships/hyperlink" Target="905-00055-E...63804382.TIF" TargetMode="External"/><Relationship Id="rId48" Type="http://schemas.openxmlformats.org/officeDocument/2006/relationships/hyperlink" Target="NACRTI\63806826.TIF" TargetMode="External"/><Relationship Id="rId113" Type="http://schemas.openxmlformats.org/officeDocument/2006/relationships/hyperlink" Target="NACRTI\050-00094-E...63806017.TIF" TargetMode="External"/><Relationship Id="rId320" Type="http://schemas.openxmlformats.org/officeDocument/2006/relationships/hyperlink" Target="080-0-9-006-101.1...63803477.TIF" TargetMode="External"/><Relationship Id="rId558" Type="http://schemas.openxmlformats.org/officeDocument/2006/relationships/hyperlink" Target="082-1-8-039-101b...63802634%20Rev02.TIF" TargetMode="External"/><Relationship Id="rId765" Type="http://schemas.openxmlformats.org/officeDocument/2006/relationships/hyperlink" Target="092-00111-E...63807846.TIF" TargetMode="External"/><Relationship Id="rId972" Type="http://schemas.openxmlformats.org/officeDocument/2006/relationships/hyperlink" Target="401-00055-E...63801982.TIF" TargetMode="External"/><Relationship Id="rId1188" Type="http://schemas.openxmlformats.org/officeDocument/2006/relationships/hyperlink" Target="430-00028-E...63805367.TIF" TargetMode="External"/><Relationship Id="rId1395" Type="http://schemas.openxmlformats.org/officeDocument/2006/relationships/hyperlink" Target="499-00072-E...63803085.TIF" TargetMode="External"/><Relationship Id="rId1409" Type="http://schemas.openxmlformats.org/officeDocument/2006/relationships/hyperlink" Target="499-00130-E...63802414.TIF" TargetMode="External"/><Relationship Id="rId1616" Type="http://schemas.openxmlformats.org/officeDocument/2006/relationships/hyperlink" Target="499-00007-E...63800321%20Rev01.TIF" TargetMode="External"/><Relationship Id="rId197" Type="http://schemas.openxmlformats.org/officeDocument/2006/relationships/hyperlink" Target="NACRTI\078-00035-E...63805980.TIF" TargetMode="External"/><Relationship Id="rId418" Type="http://schemas.openxmlformats.org/officeDocument/2006/relationships/hyperlink" Target="082-0-5-104-106%20Bl.003...63800141.TIF" TargetMode="External"/><Relationship Id="rId625" Type="http://schemas.openxmlformats.org/officeDocument/2006/relationships/hyperlink" Target="085-0-3-022-102...63804093.TIF" TargetMode="External"/><Relationship Id="rId832" Type="http://schemas.openxmlformats.org/officeDocument/2006/relationships/hyperlink" Target="201-003-0-00-00-324H...63801926.TIF" TargetMode="External"/><Relationship Id="rId1048" Type="http://schemas.openxmlformats.org/officeDocument/2006/relationships/hyperlink" Target="409-00009-E...63801467.TIF" TargetMode="External"/><Relationship Id="rId1255" Type="http://schemas.openxmlformats.org/officeDocument/2006/relationships/hyperlink" Target="439-00062-E...63806395.TIF" TargetMode="External"/><Relationship Id="rId1462" Type="http://schemas.openxmlformats.org/officeDocument/2006/relationships/hyperlink" Target="499-00237-E...63806431.TIF" TargetMode="External"/><Relationship Id="rId264" Type="http://schemas.openxmlformats.org/officeDocument/2006/relationships/hyperlink" Target="NACRTI\080-0-4-003-101%20Bl.005...63805173.TIF" TargetMode="External"/><Relationship Id="rId471" Type="http://schemas.openxmlformats.org/officeDocument/2006/relationships/hyperlink" Target="082-1-2-023-002%20Bl.001...63800620.TIF" TargetMode="External"/><Relationship Id="rId1115" Type="http://schemas.openxmlformats.org/officeDocument/2006/relationships/hyperlink" Target="424-00055-E...63803009.TIF" TargetMode="External"/><Relationship Id="rId1322" Type="http://schemas.openxmlformats.org/officeDocument/2006/relationships/hyperlink" Target="490-00006-E...63803821.TIF" TargetMode="External"/><Relationship Id="rId59" Type="http://schemas.openxmlformats.org/officeDocument/2006/relationships/hyperlink" Target="NACRTI\63807660.TIF" TargetMode="External"/><Relationship Id="rId124" Type="http://schemas.openxmlformats.org/officeDocument/2006/relationships/hyperlink" Target="NACRTI\050-0-7-009-400...63801969.TIF" TargetMode="External"/><Relationship Id="rId569" Type="http://schemas.openxmlformats.org/officeDocument/2006/relationships/hyperlink" Target="083-3-0-006-001...63801059.TIF" TargetMode="External"/><Relationship Id="rId776" Type="http://schemas.openxmlformats.org/officeDocument/2006/relationships/hyperlink" Target="092-00136-E...63808452.TIF" TargetMode="External"/><Relationship Id="rId983" Type="http://schemas.openxmlformats.org/officeDocument/2006/relationships/hyperlink" Target="401-00092-E...63803016.TIF" TargetMode="External"/><Relationship Id="rId1199" Type="http://schemas.openxmlformats.org/officeDocument/2006/relationships/hyperlink" Target="430-0-3-004-126...63806926%20Rev04.TIF" TargetMode="External"/><Relationship Id="rId1627" Type="http://schemas.openxmlformats.org/officeDocument/2006/relationships/hyperlink" Target="499-00021-E...63800332%20Rev01.TIF" TargetMode="External"/><Relationship Id="rId331" Type="http://schemas.openxmlformats.org/officeDocument/2006/relationships/hyperlink" Target="082-00011-E...63802817.TIF" TargetMode="External"/><Relationship Id="rId429" Type="http://schemas.openxmlformats.org/officeDocument/2006/relationships/hyperlink" Target="082-1-1-002-002%20Bl.001...63800607%20Rev02.TIF" TargetMode="External"/><Relationship Id="rId636" Type="http://schemas.openxmlformats.org/officeDocument/2006/relationships/hyperlink" Target="086-0-0-061-101...63800661.TIF" TargetMode="External"/><Relationship Id="rId1059" Type="http://schemas.openxmlformats.org/officeDocument/2006/relationships/hyperlink" Target="412-00022-E...63802243.TIF" TargetMode="External"/><Relationship Id="rId1266" Type="http://schemas.openxmlformats.org/officeDocument/2006/relationships/hyperlink" Target="448-00047-E...63802368.TIF" TargetMode="External"/><Relationship Id="rId1473" Type="http://schemas.openxmlformats.org/officeDocument/2006/relationships/hyperlink" Target="499-00251-E...63807176.TIF" TargetMode="External"/><Relationship Id="rId843" Type="http://schemas.openxmlformats.org/officeDocument/2006/relationships/hyperlink" Target="233-090-1-36-01-012a...63802095%20Rev02.TIF" TargetMode="External"/><Relationship Id="rId1126" Type="http://schemas.openxmlformats.org/officeDocument/2006/relationships/hyperlink" Target="424-00092-E...63806671.TIF" TargetMode="External"/><Relationship Id="rId275" Type="http://schemas.openxmlformats.org/officeDocument/2006/relationships/hyperlink" Target="080-0-4-003-101b%20Bl.002...63805927%20Rev01.tif" TargetMode="External"/><Relationship Id="rId482" Type="http://schemas.openxmlformats.org/officeDocument/2006/relationships/hyperlink" Target="082-1-2-025-102...63800622.TIF" TargetMode="External"/><Relationship Id="rId703" Type="http://schemas.openxmlformats.org/officeDocument/2006/relationships/hyperlink" Target="089-0-0-024-002...63800684.TIF" TargetMode="External"/><Relationship Id="rId910" Type="http://schemas.openxmlformats.org/officeDocument/2006/relationships/hyperlink" Target="400-00129-E...63802422%20Rev01.TIF" TargetMode="External"/><Relationship Id="rId1333" Type="http://schemas.openxmlformats.org/officeDocument/2006/relationships/hyperlink" Target="499-00002-E...63800316.TIF" TargetMode="External"/><Relationship Id="rId1540" Type="http://schemas.openxmlformats.org/officeDocument/2006/relationships/hyperlink" Target="905-00032-E...63804140.TIF" TargetMode="External"/><Relationship Id="rId1638" Type="http://schemas.openxmlformats.org/officeDocument/2006/relationships/hyperlink" Target="NACRTI\010.054.1-01...66.tif" TargetMode="External"/><Relationship Id="rId135" Type="http://schemas.openxmlformats.org/officeDocument/2006/relationships/hyperlink" Target="NACRTI\055-00007-E...63801954.TIF" TargetMode="External"/><Relationship Id="rId342" Type="http://schemas.openxmlformats.org/officeDocument/2006/relationships/hyperlink" Target="082-00016-E...63802320.TIF" TargetMode="External"/><Relationship Id="rId787" Type="http://schemas.openxmlformats.org/officeDocument/2006/relationships/hyperlink" Target="092-0-1-000-109...63804111.TIF" TargetMode="External"/><Relationship Id="rId994" Type="http://schemas.openxmlformats.org/officeDocument/2006/relationships/hyperlink" Target="401-00161-E...63806403.TIF" TargetMode="External"/><Relationship Id="rId1400" Type="http://schemas.openxmlformats.org/officeDocument/2006/relationships/hyperlink" Target="499-00111-E...63802169.TIF" TargetMode="External"/><Relationship Id="rId202" Type="http://schemas.openxmlformats.org/officeDocument/2006/relationships/hyperlink" Target="NACRTI\078-0-1-009-101...63801404.pdf" TargetMode="External"/><Relationship Id="rId647" Type="http://schemas.openxmlformats.org/officeDocument/2006/relationships/hyperlink" Target="087-00126-E...63805268%20Rev01.TIF" TargetMode="External"/><Relationship Id="rId854" Type="http://schemas.openxmlformats.org/officeDocument/2006/relationships/hyperlink" Target="233-160-1-02-05-054...63801913.TIF" TargetMode="External"/><Relationship Id="rId1277" Type="http://schemas.openxmlformats.org/officeDocument/2006/relationships/hyperlink" Target="454-00029-E...63802570.TIF" TargetMode="External"/><Relationship Id="rId1484" Type="http://schemas.openxmlformats.org/officeDocument/2006/relationships/hyperlink" Target="499-00266-E...63807976.TIF" TargetMode="External"/><Relationship Id="rId286" Type="http://schemas.openxmlformats.org/officeDocument/2006/relationships/hyperlink" Target="080-0-4-018-103c...63802585.TIF" TargetMode="External"/><Relationship Id="rId493" Type="http://schemas.openxmlformats.org/officeDocument/2006/relationships/hyperlink" Target="082-1-2-061-002...63800137.TIF" TargetMode="External"/><Relationship Id="rId507" Type="http://schemas.openxmlformats.org/officeDocument/2006/relationships/hyperlink" Target="082-1-3-004-101...63800629.TIF" TargetMode="External"/><Relationship Id="rId714" Type="http://schemas.openxmlformats.org/officeDocument/2006/relationships/hyperlink" Target="089-00036-E...63806885.TIF" TargetMode="External"/><Relationship Id="rId921" Type="http://schemas.openxmlformats.org/officeDocument/2006/relationships/hyperlink" Target="400-00152-E...63802994%20Rev01.TIF" TargetMode="External"/><Relationship Id="rId1137" Type="http://schemas.openxmlformats.org/officeDocument/2006/relationships/hyperlink" Target="428-00021-E...63802210.TIF" TargetMode="External"/><Relationship Id="rId1344" Type="http://schemas.openxmlformats.org/officeDocument/2006/relationships/hyperlink" Target="499-00012-E...63800325%20Rev01.TIF" TargetMode="External"/><Relationship Id="rId1551" Type="http://schemas.openxmlformats.org/officeDocument/2006/relationships/hyperlink" Target="905-00060-E...63804356.TIF" TargetMode="External"/><Relationship Id="rId50" Type="http://schemas.openxmlformats.org/officeDocument/2006/relationships/hyperlink" Target="NACRTI\63806830.TIF" TargetMode="External"/><Relationship Id="rId146" Type="http://schemas.openxmlformats.org/officeDocument/2006/relationships/hyperlink" Target="NACRTI\055-00024-E...63802201.TIF" TargetMode="External"/><Relationship Id="rId353" Type="http://schemas.openxmlformats.org/officeDocument/2006/relationships/hyperlink" Target="082-0-0-071-101...63800153.TIF" TargetMode="External"/><Relationship Id="rId560" Type="http://schemas.openxmlformats.org/officeDocument/2006/relationships/hyperlink" Target="082-1-8-039-101e...63803439%20Rev02.TIF" TargetMode="External"/><Relationship Id="rId798" Type="http://schemas.openxmlformats.org/officeDocument/2006/relationships/hyperlink" Target="092-0-1-000-129...63804689.TIF" TargetMode="External"/><Relationship Id="rId1190" Type="http://schemas.openxmlformats.org/officeDocument/2006/relationships/hyperlink" Target="430-00034-E...63806363.TIF" TargetMode="External"/><Relationship Id="rId1204" Type="http://schemas.openxmlformats.org/officeDocument/2006/relationships/hyperlink" Target="436-00005-E...63800288.TIF" TargetMode="External"/><Relationship Id="rId1411" Type="http://schemas.openxmlformats.org/officeDocument/2006/relationships/hyperlink" Target="499-00131-E...63802415%20Rev01.TIF" TargetMode="External"/><Relationship Id="rId1649" Type="http://schemas.openxmlformats.org/officeDocument/2006/relationships/hyperlink" Target="63810898%20Bl.001.TIF" TargetMode="External"/><Relationship Id="rId213" Type="http://schemas.openxmlformats.org/officeDocument/2006/relationships/hyperlink" Target="NACRTI\080-0-0-013-101...63800134.TIF" TargetMode="External"/><Relationship Id="rId420" Type="http://schemas.openxmlformats.org/officeDocument/2006/relationships/hyperlink" Target="082-1-0-000-002%20Bl.005...63803533.TIF" TargetMode="External"/><Relationship Id="rId658" Type="http://schemas.openxmlformats.org/officeDocument/2006/relationships/hyperlink" Target="088-0-0-024-101...63800670.TIF" TargetMode="External"/><Relationship Id="rId865" Type="http://schemas.openxmlformats.org/officeDocument/2006/relationships/hyperlink" Target="400-00028-E...63801442.TIF" TargetMode="External"/><Relationship Id="rId1050" Type="http://schemas.openxmlformats.org/officeDocument/2006/relationships/hyperlink" Target="409-00009-E...63801467%20Rev02.TIF" TargetMode="External"/><Relationship Id="rId1288" Type="http://schemas.openxmlformats.org/officeDocument/2006/relationships/hyperlink" Target="457-00056-E...63805511.TIF" TargetMode="External"/><Relationship Id="rId1495" Type="http://schemas.openxmlformats.org/officeDocument/2006/relationships/hyperlink" Target="63806554%20Rev02.TIF" TargetMode="External"/><Relationship Id="rId1509" Type="http://schemas.openxmlformats.org/officeDocument/2006/relationships/hyperlink" Target="63806688%20Rev01.TIF" TargetMode="External"/><Relationship Id="rId297" Type="http://schemas.openxmlformats.org/officeDocument/2006/relationships/hyperlink" Target="080-0-8-011-102...63807355.TIF" TargetMode="External"/><Relationship Id="rId518" Type="http://schemas.openxmlformats.org/officeDocument/2006/relationships/hyperlink" Target="082-1-3-130-101...63807400.TIF" TargetMode="External"/><Relationship Id="rId725" Type="http://schemas.openxmlformats.org/officeDocument/2006/relationships/hyperlink" Target="089-1-0-027-003a%20Bl.001...63807798.TIF" TargetMode="External"/><Relationship Id="rId932" Type="http://schemas.openxmlformats.org/officeDocument/2006/relationships/hyperlink" Target="400-00212-E...63805402.TIF" TargetMode="External"/><Relationship Id="rId1148" Type="http://schemas.openxmlformats.org/officeDocument/2006/relationships/hyperlink" Target="428-00040-E...63803053%20Rev03.TIF" TargetMode="External"/><Relationship Id="rId1355" Type="http://schemas.openxmlformats.org/officeDocument/2006/relationships/hyperlink" Target="499-00019-E...63800335.TIF" TargetMode="External"/><Relationship Id="rId1562" Type="http://schemas.openxmlformats.org/officeDocument/2006/relationships/hyperlink" Target="63809401.TIF" TargetMode="External"/><Relationship Id="rId157" Type="http://schemas.openxmlformats.org/officeDocument/2006/relationships/hyperlink" Target="NACRTI\064-2-1-200-060...63801988.TIF" TargetMode="External"/><Relationship Id="rId364" Type="http://schemas.openxmlformats.org/officeDocument/2006/relationships/hyperlink" Target="082-00126-E...63804718.TIF" TargetMode="External"/><Relationship Id="rId1008" Type="http://schemas.openxmlformats.org/officeDocument/2006/relationships/hyperlink" Target="406-00024-E-A...63804570%20Rev01.TIF" TargetMode="External"/><Relationship Id="rId1215" Type="http://schemas.openxmlformats.org/officeDocument/2006/relationships/hyperlink" Target="438-00002-E...63800773%20Rev01.TIF" TargetMode="External"/><Relationship Id="rId1422" Type="http://schemas.openxmlformats.org/officeDocument/2006/relationships/hyperlink" Target="499-00144-E...63803025.TIF" TargetMode="External"/><Relationship Id="rId61" Type="http://schemas.openxmlformats.org/officeDocument/2006/relationships/hyperlink" Target="NACRTI\63807678.TIF" TargetMode="External"/><Relationship Id="rId571" Type="http://schemas.openxmlformats.org/officeDocument/2006/relationships/hyperlink" Target="083-3-0-006-002...6380xxxx.pdf" TargetMode="External"/><Relationship Id="rId669" Type="http://schemas.openxmlformats.org/officeDocument/2006/relationships/hyperlink" Target="089-0-0-002-028%20Bl.004...63806311.TIF" TargetMode="External"/><Relationship Id="rId876" Type="http://schemas.openxmlformats.org/officeDocument/2006/relationships/hyperlink" Target="400-00047-E...63800189%20Rev01.TIF" TargetMode="External"/><Relationship Id="rId1299" Type="http://schemas.openxmlformats.org/officeDocument/2006/relationships/hyperlink" Target="480-00018-E...63801759.TIF" TargetMode="External"/><Relationship Id="rId19" Type="http://schemas.openxmlformats.org/officeDocument/2006/relationships/hyperlink" Target="NACRTI\63806236.TIF" TargetMode="External"/><Relationship Id="rId224" Type="http://schemas.openxmlformats.org/officeDocument/2006/relationships/hyperlink" Target="NACRTI\080-00057-E...63805107.TIF" TargetMode="External"/><Relationship Id="rId431" Type="http://schemas.openxmlformats.org/officeDocument/2006/relationships/hyperlink" Target="082-1-1-002-003C...63800551.TIF" TargetMode="External"/><Relationship Id="rId529" Type="http://schemas.openxmlformats.org/officeDocument/2006/relationships/hyperlink" Target="082-1-3-152-101...63807673.TIF" TargetMode="External"/><Relationship Id="rId736" Type="http://schemas.openxmlformats.org/officeDocument/2006/relationships/hyperlink" Target="091-0-0-009-003%20Bl.002...63807822.TIF" TargetMode="External"/><Relationship Id="rId1061" Type="http://schemas.openxmlformats.org/officeDocument/2006/relationships/hyperlink" Target="412-00036-E...63803040.TIF" TargetMode="External"/><Relationship Id="rId1159" Type="http://schemas.openxmlformats.org/officeDocument/2006/relationships/hyperlink" Target="428-00071-E...63807279.TIF" TargetMode="External"/><Relationship Id="rId1366" Type="http://schemas.openxmlformats.org/officeDocument/2006/relationships/hyperlink" Target="499-00030-E...63800330.TIF" TargetMode="External"/><Relationship Id="rId168" Type="http://schemas.openxmlformats.org/officeDocument/2006/relationships/hyperlink" Target="NACRTI\069-00024-E...63800597.TIF" TargetMode="External"/><Relationship Id="rId943" Type="http://schemas.openxmlformats.org/officeDocument/2006/relationships/hyperlink" Target="400-00234-E...63805776.TIF" TargetMode="External"/><Relationship Id="rId1019" Type="http://schemas.openxmlformats.org/officeDocument/2006/relationships/hyperlink" Target="406-00033-E...63800216%20Rev01.TIF" TargetMode="External"/><Relationship Id="rId1573" Type="http://schemas.openxmlformats.org/officeDocument/2006/relationships/hyperlink" Target="63809543.TIF" TargetMode="External"/><Relationship Id="rId72" Type="http://schemas.openxmlformats.org/officeDocument/2006/relationships/hyperlink" Target="NACRTI\63809135.TIF" TargetMode="External"/><Relationship Id="rId375" Type="http://schemas.openxmlformats.org/officeDocument/2006/relationships/hyperlink" Target="082-00155-E...63805115.TIF" TargetMode="External"/><Relationship Id="rId582" Type="http://schemas.openxmlformats.org/officeDocument/2006/relationships/hyperlink" Target="085-0-0-022-007...63805888.TIF" TargetMode="External"/><Relationship Id="rId803" Type="http://schemas.openxmlformats.org/officeDocument/2006/relationships/hyperlink" Target="092-0-1-000-140L...63806237.TIF" TargetMode="External"/><Relationship Id="rId1226" Type="http://schemas.openxmlformats.org/officeDocument/2006/relationships/hyperlink" Target="438-00010-E...63801741%20Rev01.TIF" TargetMode="External"/><Relationship Id="rId1433" Type="http://schemas.openxmlformats.org/officeDocument/2006/relationships/hyperlink" Target="499-00184-E...63804429.TIF" TargetMode="External"/><Relationship Id="rId1640" Type="http://schemas.openxmlformats.org/officeDocument/2006/relationships/hyperlink" Target="080-00103-E...63809238.TIF" TargetMode="External"/><Relationship Id="rId3" Type="http://schemas.openxmlformats.org/officeDocument/2006/relationships/hyperlink" Target="..\NACRTI\63806556.TIF" TargetMode="External"/><Relationship Id="rId235" Type="http://schemas.openxmlformats.org/officeDocument/2006/relationships/hyperlink" Target="NACRTI\080-00075-E%20Bl.001...63805778.TIF" TargetMode="External"/><Relationship Id="rId442" Type="http://schemas.openxmlformats.org/officeDocument/2006/relationships/hyperlink" Target="082-1-1-072-002...63802359%20Rev01.TIF" TargetMode="External"/><Relationship Id="rId887" Type="http://schemas.openxmlformats.org/officeDocument/2006/relationships/hyperlink" Target="400-00100-E...63801691.TIF" TargetMode="External"/><Relationship Id="rId1072" Type="http://schemas.openxmlformats.org/officeDocument/2006/relationships/hyperlink" Target="415-00063-E...63805266.TIF" TargetMode="External"/><Relationship Id="rId1500" Type="http://schemas.openxmlformats.org/officeDocument/2006/relationships/hyperlink" Target="63806558%20Rev02.TIF" TargetMode="External"/><Relationship Id="rId302" Type="http://schemas.openxmlformats.org/officeDocument/2006/relationships/hyperlink" Target="080-0-8-018-101...63807351.TIF" TargetMode="External"/><Relationship Id="rId747" Type="http://schemas.openxmlformats.org/officeDocument/2006/relationships/hyperlink" Target="092-00022-E...63805375.TIF" TargetMode="External"/><Relationship Id="rId954" Type="http://schemas.openxmlformats.org/officeDocument/2006/relationships/hyperlink" Target="400-0-0-999-101...63800191.TIF" TargetMode="External"/><Relationship Id="rId1377" Type="http://schemas.openxmlformats.org/officeDocument/2006/relationships/hyperlink" Target="499-00037-E...63801554.TIF" TargetMode="External"/><Relationship Id="rId1584" Type="http://schemas.openxmlformats.org/officeDocument/2006/relationships/hyperlink" Target="63809379.TIF" TargetMode="External"/><Relationship Id="rId83" Type="http://schemas.openxmlformats.org/officeDocument/2006/relationships/hyperlink" Target="NACRTI\050-00014-E...63802905.TIF" TargetMode="External"/><Relationship Id="rId179" Type="http://schemas.openxmlformats.org/officeDocument/2006/relationships/hyperlink" Target="NACRTI\069-0-0-150-250%20Zentrierscheibe.pdf" TargetMode="External"/><Relationship Id="rId386" Type="http://schemas.openxmlformats.org/officeDocument/2006/relationships/hyperlink" Target="082-00189-E...63805571.TIF" TargetMode="External"/><Relationship Id="rId593" Type="http://schemas.openxmlformats.org/officeDocument/2006/relationships/hyperlink" Target="085-0-0-025-101...63800644.TIF" TargetMode="External"/><Relationship Id="rId607" Type="http://schemas.openxmlformats.org/officeDocument/2006/relationships/hyperlink" Target="085-0-0-066-002.3...63802797.TIF" TargetMode="External"/><Relationship Id="rId814" Type="http://schemas.openxmlformats.org/officeDocument/2006/relationships/hyperlink" Target="093-00014-E...63805583.TIF" TargetMode="External"/><Relationship Id="rId1237" Type="http://schemas.openxmlformats.org/officeDocument/2006/relationships/hyperlink" Target="438-00032-E...63802530%20Rev01.TIF" TargetMode="External"/><Relationship Id="rId1444" Type="http://schemas.openxmlformats.org/officeDocument/2006/relationships/hyperlink" Target="499-00206-E...63804590.TIF" TargetMode="External"/><Relationship Id="rId1651" Type="http://schemas.openxmlformats.org/officeDocument/2006/relationships/hyperlink" Target="60746444.TIF" TargetMode="External"/><Relationship Id="rId246" Type="http://schemas.openxmlformats.org/officeDocument/2006/relationships/hyperlink" Target="NACRTI\080-00101-E...63807943.TIF" TargetMode="External"/><Relationship Id="rId453" Type="http://schemas.openxmlformats.org/officeDocument/2006/relationships/hyperlink" Target="082-1-1-072-002r...63805323%20Rev04.TIF" TargetMode="External"/><Relationship Id="rId660" Type="http://schemas.openxmlformats.org/officeDocument/2006/relationships/hyperlink" Target="088-0-0-025-101...63800671.TIF" TargetMode="External"/><Relationship Id="rId898" Type="http://schemas.openxmlformats.org/officeDocument/2006/relationships/hyperlink" Target="400-00108-E...63801968.TIF" TargetMode="External"/><Relationship Id="rId1083" Type="http://schemas.openxmlformats.org/officeDocument/2006/relationships/hyperlink" Target="421-00001-E...63800249.TIF" TargetMode="External"/><Relationship Id="rId1290" Type="http://schemas.openxmlformats.org/officeDocument/2006/relationships/hyperlink" Target="460-00003-E...63801193.TIF" TargetMode="External"/><Relationship Id="rId1304" Type="http://schemas.openxmlformats.org/officeDocument/2006/relationships/hyperlink" Target="480-00019-E...63801756%20Rev01.TIF" TargetMode="External"/><Relationship Id="rId1511" Type="http://schemas.openxmlformats.org/officeDocument/2006/relationships/hyperlink" Target="63806704%20Rev02.TIF" TargetMode="External"/><Relationship Id="rId106" Type="http://schemas.openxmlformats.org/officeDocument/2006/relationships/hyperlink" Target="NACRTI\050-00080-E...63805049.TIF" TargetMode="External"/><Relationship Id="rId313" Type="http://schemas.openxmlformats.org/officeDocument/2006/relationships/hyperlink" Target="080-0-9-001-113%20Bl.003...63806275.TIF" TargetMode="External"/><Relationship Id="rId758" Type="http://schemas.openxmlformats.org/officeDocument/2006/relationships/hyperlink" Target="092-00100-E...63807307.TIF" TargetMode="External"/><Relationship Id="rId965" Type="http://schemas.openxmlformats.org/officeDocument/2006/relationships/hyperlink" Target="401-00047-E...63801180%20Rev02.TIF" TargetMode="External"/><Relationship Id="rId1150" Type="http://schemas.openxmlformats.org/officeDocument/2006/relationships/hyperlink" Target="428-00040-E...63803053%20Rev04.TIF" TargetMode="External"/><Relationship Id="rId1388" Type="http://schemas.openxmlformats.org/officeDocument/2006/relationships/hyperlink" Target="499-00061-E...63800525%20Rev01.TIF" TargetMode="External"/><Relationship Id="rId1595" Type="http://schemas.openxmlformats.org/officeDocument/2006/relationships/hyperlink" Target="NACRTI\050009462%20Bl.013...63802493.TIF" TargetMode="External"/><Relationship Id="rId1609" Type="http://schemas.openxmlformats.org/officeDocument/2006/relationships/hyperlink" Target="428-00005-E...63800270%20Rev01.TIF" TargetMode="External"/><Relationship Id="rId10" Type="http://schemas.openxmlformats.org/officeDocument/2006/relationships/hyperlink" Target="NACRTI\63806575.TIF" TargetMode="External"/><Relationship Id="rId94" Type="http://schemas.openxmlformats.org/officeDocument/2006/relationships/hyperlink" Target="NACRTI\050-00050-E...63803813%20Rev01.TIF" TargetMode="External"/><Relationship Id="rId397" Type="http://schemas.openxmlformats.org/officeDocument/2006/relationships/hyperlink" Target="082-00207-E...63806149.TIF" TargetMode="External"/><Relationship Id="rId520" Type="http://schemas.openxmlformats.org/officeDocument/2006/relationships/hyperlink" Target="082-1-3-130-102...63807665.TIF" TargetMode="External"/><Relationship Id="rId618" Type="http://schemas.openxmlformats.org/officeDocument/2006/relationships/hyperlink" Target="085-00139-E...63805541.TIF" TargetMode="External"/><Relationship Id="rId825" Type="http://schemas.openxmlformats.org/officeDocument/2006/relationships/hyperlink" Target="094-0-3-005-001%20Bl.001...63800903.TIF" TargetMode="External"/><Relationship Id="rId1248" Type="http://schemas.openxmlformats.org/officeDocument/2006/relationships/hyperlink" Target="439-00001-E...63800783%20Rev02.TIF" TargetMode="External"/><Relationship Id="rId1455" Type="http://schemas.openxmlformats.org/officeDocument/2006/relationships/hyperlink" Target="499-00227-E...63805465.TIF" TargetMode="External"/><Relationship Id="rId257" Type="http://schemas.openxmlformats.org/officeDocument/2006/relationships/hyperlink" Target="NACRTI\080-0-1-002-008a%20Bl.004...63807964.TIF" TargetMode="External"/><Relationship Id="rId464" Type="http://schemas.openxmlformats.org/officeDocument/2006/relationships/hyperlink" Target="082-1-2-017-004...63801284.TIF" TargetMode="External"/><Relationship Id="rId1010" Type="http://schemas.openxmlformats.org/officeDocument/2006/relationships/hyperlink" Target="406-0-0-026-101.pdf" TargetMode="External"/><Relationship Id="rId1094" Type="http://schemas.openxmlformats.org/officeDocument/2006/relationships/hyperlink" Target="424-00012-E...63800261.TIF" TargetMode="External"/><Relationship Id="rId1108" Type="http://schemas.openxmlformats.org/officeDocument/2006/relationships/hyperlink" Target="424-00035-E...63801487.TIF" TargetMode="External"/><Relationship Id="rId1315" Type="http://schemas.openxmlformats.org/officeDocument/2006/relationships/hyperlink" Target="480-00022-E...63804515%20Rev01.TIF" TargetMode="External"/><Relationship Id="rId117" Type="http://schemas.openxmlformats.org/officeDocument/2006/relationships/hyperlink" Target="NACRTI\050009462%20Bl.003...63802760.TIF" TargetMode="External"/><Relationship Id="rId671" Type="http://schemas.openxmlformats.org/officeDocument/2006/relationships/hyperlink" Target="089-0-0-009-002...63807808.TIF" TargetMode="External"/><Relationship Id="rId769" Type="http://schemas.openxmlformats.org/officeDocument/2006/relationships/hyperlink" Target="092-00116-E...63807967.TIF" TargetMode="External"/><Relationship Id="rId976" Type="http://schemas.openxmlformats.org/officeDocument/2006/relationships/hyperlink" Target="401-00062-E...63801830%20Rev01.TIF" TargetMode="External"/><Relationship Id="rId1399" Type="http://schemas.openxmlformats.org/officeDocument/2006/relationships/hyperlink" Target="499-00110-E...63802168.TIF" TargetMode="External"/><Relationship Id="rId324" Type="http://schemas.openxmlformats.org/officeDocument/2006/relationships/hyperlink" Target="082-0-0-003-027...63800626.TIF" TargetMode="External"/><Relationship Id="rId531" Type="http://schemas.openxmlformats.org/officeDocument/2006/relationships/hyperlink" Target="082-1-5-002-005...63804052.TIF" TargetMode="External"/><Relationship Id="rId629" Type="http://schemas.openxmlformats.org/officeDocument/2006/relationships/hyperlink" Target="085-1-0-002-206...63804306.TIF" TargetMode="External"/><Relationship Id="rId1161" Type="http://schemas.openxmlformats.org/officeDocument/2006/relationships/hyperlink" Target="428-00075-E...63808039.TIF" TargetMode="External"/><Relationship Id="rId1259" Type="http://schemas.openxmlformats.org/officeDocument/2006/relationships/hyperlink" Target="439-00070-E...63806387.TIF" TargetMode="External"/><Relationship Id="rId1466" Type="http://schemas.openxmlformats.org/officeDocument/2006/relationships/hyperlink" Target="499-00242-E...63806437.TIF" TargetMode="External"/><Relationship Id="rId836" Type="http://schemas.openxmlformats.org/officeDocument/2006/relationships/hyperlink" Target="202-077-0-00-00-092...63802835.TIF" TargetMode="External"/><Relationship Id="rId1021" Type="http://schemas.openxmlformats.org/officeDocument/2006/relationships/hyperlink" Target="406-00034-E...63800217.TIF" TargetMode="External"/><Relationship Id="rId1119" Type="http://schemas.openxmlformats.org/officeDocument/2006/relationships/hyperlink" Target="424-00064-E...63802527.TIF" TargetMode="External"/><Relationship Id="rId903" Type="http://schemas.openxmlformats.org/officeDocument/2006/relationships/hyperlink" Target="400-00112-E...63801836.TIF" TargetMode="External"/><Relationship Id="rId1326" Type="http://schemas.openxmlformats.org/officeDocument/2006/relationships/hyperlink" Target="490-00014-E...63805719.TIF" TargetMode="External"/><Relationship Id="rId1533" Type="http://schemas.openxmlformats.org/officeDocument/2006/relationships/hyperlink" Target="899-00054-E...63807688.TIF" TargetMode="External"/><Relationship Id="rId32" Type="http://schemas.openxmlformats.org/officeDocument/2006/relationships/hyperlink" Target="NACRTI\63806264.TIF" TargetMode="External"/><Relationship Id="rId1600" Type="http://schemas.openxmlformats.org/officeDocument/2006/relationships/hyperlink" Target="082-1-2-024-103...63800494.TIF" TargetMode="External"/><Relationship Id="rId181" Type="http://schemas.openxmlformats.org/officeDocument/2006/relationships/hyperlink" Target="NACRTI\069-0-0-180-030%20F&#252;hrungsh&#252;lse.pdf" TargetMode="External"/><Relationship Id="rId279" Type="http://schemas.openxmlformats.org/officeDocument/2006/relationships/hyperlink" Target="080-0-4-003-101c%20Bl.003...63805920.TIF" TargetMode="External"/><Relationship Id="rId486" Type="http://schemas.openxmlformats.org/officeDocument/2006/relationships/hyperlink" Target="082-1-2-025-103...63800495.TIF" TargetMode="External"/><Relationship Id="rId693" Type="http://schemas.openxmlformats.org/officeDocument/2006/relationships/hyperlink" Target="089-0-0-014-107...63800681.TIF" TargetMode="External"/><Relationship Id="rId139" Type="http://schemas.openxmlformats.org/officeDocument/2006/relationships/hyperlink" Target="NACRTI\055-00014-E...63802099.TIF" TargetMode="External"/><Relationship Id="rId346" Type="http://schemas.openxmlformats.org/officeDocument/2006/relationships/hyperlink" Target="082-00023-E...63802324.TIF" TargetMode="External"/><Relationship Id="rId553" Type="http://schemas.openxmlformats.org/officeDocument/2006/relationships/hyperlink" Target="082-1-8-033-101c...63802659%20Rev01.TIF" TargetMode="External"/><Relationship Id="rId760" Type="http://schemas.openxmlformats.org/officeDocument/2006/relationships/hyperlink" Target="092-00106-E...63807841.TIF" TargetMode="External"/><Relationship Id="rId998" Type="http://schemas.openxmlformats.org/officeDocument/2006/relationships/hyperlink" Target="401-00166-E...63806429.TIF" TargetMode="External"/><Relationship Id="rId1183" Type="http://schemas.openxmlformats.org/officeDocument/2006/relationships/hyperlink" Target="430-00024-E...63804504.TIF" TargetMode="External"/><Relationship Id="rId1390" Type="http://schemas.openxmlformats.org/officeDocument/2006/relationships/hyperlink" Target="499-00061-E...63800525%20Rev03.TIF" TargetMode="External"/><Relationship Id="rId206" Type="http://schemas.openxmlformats.org/officeDocument/2006/relationships/hyperlink" Target="NACRTI\078-0-3-002-004%20Bl.001...63806464.TIF" TargetMode="External"/><Relationship Id="rId413" Type="http://schemas.openxmlformats.org/officeDocument/2006/relationships/hyperlink" Target="082-0-5-039-103a...63804344.TIF" TargetMode="External"/><Relationship Id="rId858" Type="http://schemas.openxmlformats.org/officeDocument/2006/relationships/hyperlink" Target="233-270-1-36-29-016...63801827.TIF" TargetMode="External"/><Relationship Id="rId1043" Type="http://schemas.openxmlformats.org/officeDocument/2006/relationships/hyperlink" Target="406-00086-E...63805713.TIF" TargetMode="External"/><Relationship Id="rId1488" Type="http://schemas.openxmlformats.org/officeDocument/2006/relationships/hyperlink" Target="63806230%20Bl.001.TIF" TargetMode="External"/><Relationship Id="rId620" Type="http://schemas.openxmlformats.org/officeDocument/2006/relationships/hyperlink" Target="085-00143-E...63805540.TIF" TargetMode="External"/><Relationship Id="rId718" Type="http://schemas.openxmlformats.org/officeDocument/2006/relationships/hyperlink" Target="089-00041-E...63807971.TIF" TargetMode="External"/><Relationship Id="rId925" Type="http://schemas.openxmlformats.org/officeDocument/2006/relationships/hyperlink" Target="400-00178-E...63803862.TIF" TargetMode="External"/><Relationship Id="rId1250" Type="http://schemas.openxmlformats.org/officeDocument/2006/relationships/hyperlink" Target="439-00037-E...63803033.TIF" TargetMode="External"/><Relationship Id="rId1348" Type="http://schemas.openxmlformats.org/officeDocument/2006/relationships/hyperlink" Target="499-00015-E...63800328.TIF" TargetMode="External"/><Relationship Id="rId1555" Type="http://schemas.openxmlformats.org/officeDocument/2006/relationships/hyperlink" Target="NACRTI\63806839.TIF" TargetMode="External"/><Relationship Id="rId1110" Type="http://schemas.openxmlformats.org/officeDocument/2006/relationships/hyperlink" Target="424-00037-E...63800258.TIF" TargetMode="External"/><Relationship Id="rId1208" Type="http://schemas.openxmlformats.org/officeDocument/2006/relationships/hyperlink" Target="436-00031-E...63804518.TIF" TargetMode="External"/><Relationship Id="rId1415" Type="http://schemas.openxmlformats.org/officeDocument/2006/relationships/hyperlink" Target="499-00135-E...63802513%20Rev01.TIF" TargetMode="External"/><Relationship Id="rId54" Type="http://schemas.openxmlformats.org/officeDocument/2006/relationships/hyperlink" Target="NACRTI\63806841.TIF" TargetMode="External"/><Relationship Id="rId1622" Type="http://schemas.openxmlformats.org/officeDocument/2006/relationships/hyperlink" Target="499-00014-E...63800327%20Rev01.TIF" TargetMode="External"/><Relationship Id="rId270" Type="http://schemas.openxmlformats.org/officeDocument/2006/relationships/hyperlink" Target="080-0-4-003-101a%20Bl.002...63805696.TIF" TargetMode="External"/><Relationship Id="rId130" Type="http://schemas.openxmlformats.org/officeDocument/2006/relationships/hyperlink" Target="NACRTI\052-00021-E...63802925.TIF" TargetMode="External"/><Relationship Id="rId368" Type="http://schemas.openxmlformats.org/officeDocument/2006/relationships/hyperlink" Target="082-00129-E...63804908.TIF" TargetMode="External"/><Relationship Id="rId575" Type="http://schemas.openxmlformats.org/officeDocument/2006/relationships/hyperlink" Target="085-0-0-019-002...63801599%20Rev01.TIF" TargetMode="External"/><Relationship Id="rId782" Type="http://schemas.openxmlformats.org/officeDocument/2006/relationships/hyperlink" Target="092-0-1-000-105...63803544.TIF" TargetMode="External"/><Relationship Id="rId228" Type="http://schemas.openxmlformats.org/officeDocument/2006/relationships/hyperlink" Target="NACRTI\080-00064-E...63805320.TIF" TargetMode="External"/><Relationship Id="rId435" Type="http://schemas.openxmlformats.org/officeDocument/2006/relationships/hyperlink" Target="082-1-1-039-002...63800613.TIF" TargetMode="External"/><Relationship Id="rId642" Type="http://schemas.openxmlformats.org/officeDocument/2006/relationships/hyperlink" Target="086-0-2-008-003A%20Bl.002...63801062.TIF" TargetMode="External"/><Relationship Id="rId1065" Type="http://schemas.openxmlformats.org/officeDocument/2006/relationships/hyperlink" Target="412-00036-E...63803040%20Rev03.TIF" TargetMode="External"/><Relationship Id="rId1272" Type="http://schemas.openxmlformats.org/officeDocument/2006/relationships/hyperlink" Target="448-00065-E...63803551%20Rev01.TIF" TargetMode="External"/><Relationship Id="rId502" Type="http://schemas.openxmlformats.org/officeDocument/2006/relationships/hyperlink" Target="082-1-2-116-002...63800627%20Rev01.TIF" TargetMode="External"/><Relationship Id="rId947" Type="http://schemas.openxmlformats.org/officeDocument/2006/relationships/hyperlink" Target="400-00247-E...63806443.TIF" TargetMode="External"/><Relationship Id="rId1132" Type="http://schemas.openxmlformats.org/officeDocument/2006/relationships/hyperlink" Target="428-00005-E...63800270.TIF" TargetMode="External"/><Relationship Id="rId1577" Type="http://schemas.openxmlformats.org/officeDocument/2006/relationships/hyperlink" Target="460-00004-E...63801191%20Rev01.TIF" TargetMode="External"/><Relationship Id="rId76" Type="http://schemas.openxmlformats.org/officeDocument/2006/relationships/hyperlink" Target="NACRTI\050-00003-E...63800557.TIF" TargetMode="External"/><Relationship Id="rId807" Type="http://schemas.openxmlformats.org/officeDocument/2006/relationships/hyperlink" Target="092-0-1-000-145%20Bl.001...63807056%20Rev01.TIF" TargetMode="External"/><Relationship Id="rId1437" Type="http://schemas.openxmlformats.org/officeDocument/2006/relationships/hyperlink" Target="499-00193-E...63804439.TIF" TargetMode="External"/><Relationship Id="rId1644" Type="http://schemas.openxmlformats.org/officeDocument/2006/relationships/hyperlink" Target="082-1-0-000-002%20Bl.024...63808014.TIF" TargetMode="External"/><Relationship Id="rId1504" Type="http://schemas.openxmlformats.org/officeDocument/2006/relationships/hyperlink" Target="63806579%20Rev01.TIF" TargetMode="External"/><Relationship Id="rId292" Type="http://schemas.openxmlformats.org/officeDocument/2006/relationships/hyperlink" Target="080-0-4-027-104g...63807152%20Rev01.TIF" TargetMode="External"/><Relationship Id="rId597" Type="http://schemas.openxmlformats.org/officeDocument/2006/relationships/hyperlink" Target="085-00025-E...63802974.TIF" TargetMode="External"/><Relationship Id="rId152" Type="http://schemas.openxmlformats.org/officeDocument/2006/relationships/hyperlink" Target="NACRTI\057-00040-E...63802935.TIF" TargetMode="External"/><Relationship Id="rId457" Type="http://schemas.openxmlformats.org/officeDocument/2006/relationships/hyperlink" Target="082-1-1-073-002d...63802235%20Rev01.TIF" TargetMode="External"/><Relationship Id="rId1087" Type="http://schemas.openxmlformats.org/officeDocument/2006/relationships/hyperlink" Target="421-00009-E...63801197.TIF" TargetMode="External"/><Relationship Id="rId1294" Type="http://schemas.openxmlformats.org/officeDocument/2006/relationships/hyperlink" Target="460-00014-E...63800313.TIF" TargetMode="External"/><Relationship Id="rId664" Type="http://schemas.openxmlformats.org/officeDocument/2006/relationships/hyperlink" Target="089-0-0-002-023a...63804485.TIF" TargetMode="External"/><Relationship Id="rId871" Type="http://schemas.openxmlformats.org/officeDocument/2006/relationships/hyperlink" Target="400-00034-E...63801973%20Rev02.TIF" TargetMode="External"/><Relationship Id="rId969" Type="http://schemas.openxmlformats.org/officeDocument/2006/relationships/hyperlink" Target="401-00048-E...63801179%20Rev01.TIF" TargetMode="External"/><Relationship Id="rId1599" Type="http://schemas.openxmlformats.org/officeDocument/2006/relationships/hyperlink" Target="082-1-1-039-103a...63800489.TIF" TargetMode="External"/><Relationship Id="rId317" Type="http://schemas.openxmlformats.org/officeDocument/2006/relationships/hyperlink" Target="080-0-9-001-113a%20Bl.003...63806933.tif" TargetMode="External"/><Relationship Id="rId524" Type="http://schemas.openxmlformats.org/officeDocument/2006/relationships/hyperlink" Target="082-1-3-130-103%20Bl.003...63807668.TIF" TargetMode="External"/><Relationship Id="rId731" Type="http://schemas.openxmlformats.org/officeDocument/2006/relationships/hyperlink" Target="091-0-0-002-003%20Bl.001...63807820.TIF" TargetMode="External"/><Relationship Id="rId1154" Type="http://schemas.openxmlformats.org/officeDocument/2006/relationships/hyperlink" Target="428-00057-E...63805725.TIF" TargetMode="External"/><Relationship Id="rId1361" Type="http://schemas.openxmlformats.org/officeDocument/2006/relationships/hyperlink" Target="499-00023-E...63802420%20Rev01.TIF" TargetMode="External"/><Relationship Id="rId1459" Type="http://schemas.openxmlformats.org/officeDocument/2006/relationships/hyperlink" Target="499-00234-E...63806442.TIF" TargetMode="External"/><Relationship Id="rId98" Type="http://schemas.openxmlformats.org/officeDocument/2006/relationships/hyperlink" Target="NACRTI\050-00055-E...63803898.TIF" TargetMode="External"/><Relationship Id="rId829" Type="http://schemas.openxmlformats.org/officeDocument/2006/relationships/hyperlink" Target="201-003-0-00-00-240...63801921.TIF" TargetMode="External"/><Relationship Id="rId1014" Type="http://schemas.openxmlformats.org/officeDocument/2006/relationships/hyperlink" Target="406-00031-E...63800215.TIF" TargetMode="External"/><Relationship Id="rId1221" Type="http://schemas.openxmlformats.org/officeDocument/2006/relationships/hyperlink" Target="438-00009-E...63800778.TIF" TargetMode="External"/><Relationship Id="rId1319" Type="http://schemas.openxmlformats.org/officeDocument/2006/relationships/hyperlink" Target="490-00003-E...63805864%20Rev01.TIF" TargetMode="External"/><Relationship Id="rId1526" Type="http://schemas.openxmlformats.org/officeDocument/2006/relationships/hyperlink" Target="853-00143-E...63805749.TIF" TargetMode="External"/><Relationship Id="rId25" Type="http://schemas.openxmlformats.org/officeDocument/2006/relationships/hyperlink" Target="NACRTI\63806249.TIF" TargetMode="External"/><Relationship Id="rId174" Type="http://schemas.openxmlformats.org/officeDocument/2006/relationships/hyperlink" Target="NACRTI\069-00052-E%20Gewindestange.pdf" TargetMode="External"/><Relationship Id="rId381" Type="http://schemas.openxmlformats.org/officeDocument/2006/relationships/hyperlink" Target="082-00171-E...%2063806084.TIF" TargetMode="External"/><Relationship Id="rId241" Type="http://schemas.openxmlformats.org/officeDocument/2006/relationships/hyperlink" Target="NACRTI\080-00080-E...63805987.TIF" TargetMode="External"/><Relationship Id="rId479" Type="http://schemas.openxmlformats.org/officeDocument/2006/relationships/hyperlink" Target="082-1-2-024-103...63800494.TIF" TargetMode="External"/><Relationship Id="rId686" Type="http://schemas.openxmlformats.org/officeDocument/2006/relationships/hyperlink" Target="089-0-0-013-012...63800679.TIF" TargetMode="External"/><Relationship Id="rId893" Type="http://schemas.openxmlformats.org/officeDocument/2006/relationships/hyperlink" Target="400-00105-E...63801733%20Rev01.TIF" TargetMode="External"/><Relationship Id="rId339" Type="http://schemas.openxmlformats.org/officeDocument/2006/relationships/hyperlink" Target="082-0-0-016-104...63803593%20Rev01.TIF" TargetMode="External"/><Relationship Id="rId546" Type="http://schemas.openxmlformats.org/officeDocument/2006/relationships/hyperlink" Target="082-1-8-023-009...63804657.TIF" TargetMode="External"/><Relationship Id="rId753" Type="http://schemas.openxmlformats.org/officeDocument/2006/relationships/hyperlink" Target="092-00059-E...63806243.TIF" TargetMode="External"/><Relationship Id="rId1176" Type="http://schemas.openxmlformats.org/officeDocument/2006/relationships/hyperlink" Target="430-00006-E...63801837%20Rev03.TIF" TargetMode="External"/><Relationship Id="rId1383" Type="http://schemas.openxmlformats.org/officeDocument/2006/relationships/hyperlink" Target="499-00042-E...63803220.TIF" TargetMode="External"/><Relationship Id="rId101" Type="http://schemas.openxmlformats.org/officeDocument/2006/relationships/hyperlink" Target="NACRTI\050-00066-E...63804267.TIF" TargetMode="External"/><Relationship Id="rId406" Type="http://schemas.openxmlformats.org/officeDocument/2006/relationships/hyperlink" Target="082-0-5-002-105%20Bl.001...63804316.TIF" TargetMode="External"/><Relationship Id="rId960" Type="http://schemas.openxmlformats.org/officeDocument/2006/relationships/hyperlink" Target="401-00015-E...63801176.TIF" TargetMode="External"/><Relationship Id="rId1036" Type="http://schemas.openxmlformats.org/officeDocument/2006/relationships/hyperlink" Target="406-00056-E...63801738%20Rev01.TIF" TargetMode="External"/><Relationship Id="rId1243" Type="http://schemas.openxmlformats.org/officeDocument/2006/relationships/hyperlink" Target="438-00046-E...63806377.TIF" TargetMode="External"/><Relationship Id="rId1590" Type="http://schemas.openxmlformats.org/officeDocument/2006/relationships/hyperlink" Target="082-1-1-032-001...63800145.TIF" TargetMode="External"/><Relationship Id="rId613" Type="http://schemas.openxmlformats.org/officeDocument/2006/relationships/hyperlink" Target="085-00099-E...63804922.TIF" TargetMode="External"/><Relationship Id="rId820" Type="http://schemas.openxmlformats.org/officeDocument/2006/relationships/hyperlink" Target="093-0-0-022-101...63805371.TIF" TargetMode="External"/><Relationship Id="rId918" Type="http://schemas.openxmlformats.org/officeDocument/2006/relationships/hyperlink" Target="400-00145-E...63802653.TIF" TargetMode="External"/><Relationship Id="rId1450" Type="http://schemas.openxmlformats.org/officeDocument/2006/relationships/hyperlink" Target="499-00214-E...63804802.TIF" TargetMode="External"/><Relationship Id="rId1548" Type="http://schemas.openxmlformats.org/officeDocument/2006/relationships/hyperlink" Target="905-00042-E...63804380.TIF" TargetMode="External"/><Relationship Id="rId1103" Type="http://schemas.openxmlformats.org/officeDocument/2006/relationships/hyperlink" Target="424-00025-E...63800753%20Rev01.TIF" TargetMode="External"/><Relationship Id="rId1310" Type="http://schemas.openxmlformats.org/officeDocument/2006/relationships/hyperlink" Target="480-00021-E...63804514.TIF" TargetMode="External"/><Relationship Id="rId1408" Type="http://schemas.openxmlformats.org/officeDocument/2006/relationships/hyperlink" Target="499-00129-E...63802421.TIF" TargetMode="External"/><Relationship Id="rId47" Type="http://schemas.openxmlformats.org/officeDocument/2006/relationships/hyperlink" Target="NACRTI\63806825.TIF" TargetMode="External"/><Relationship Id="rId1615" Type="http://schemas.openxmlformats.org/officeDocument/2006/relationships/hyperlink" Target="499-00063-E...63800320%20Rev01.TIF" TargetMode="External"/><Relationship Id="rId196" Type="http://schemas.openxmlformats.org/officeDocument/2006/relationships/hyperlink" Target="NACRTI\078-00034-E...63805977.TIF" TargetMode="External"/><Relationship Id="rId263" Type="http://schemas.openxmlformats.org/officeDocument/2006/relationships/hyperlink" Target="NACRTI/080-0-4-003-101%20Bl.004...63805172.TIF" TargetMode="External"/><Relationship Id="rId470" Type="http://schemas.openxmlformats.org/officeDocument/2006/relationships/hyperlink" Target="082-1-2-018-005...63801710.TIF" TargetMode="External"/><Relationship Id="rId123" Type="http://schemas.openxmlformats.org/officeDocument/2006/relationships/hyperlink" Target="428-00012-E...63800276%20Rev01.TIF" TargetMode="External"/><Relationship Id="rId330" Type="http://schemas.openxmlformats.org/officeDocument/2006/relationships/hyperlink" Target="082-00010-E...63802815.TIF" TargetMode="External"/><Relationship Id="rId568" Type="http://schemas.openxmlformats.org/officeDocument/2006/relationships/hyperlink" Target="083-3-0-006-001...63801059.TIF" TargetMode="External"/><Relationship Id="rId775" Type="http://schemas.openxmlformats.org/officeDocument/2006/relationships/hyperlink" Target="092-00135-E...63808451.TIF" TargetMode="External"/><Relationship Id="rId982" Type="http://schemas.openxmlformats.org/officeDocument/2006/relationships/hyperlink" Target="401-00091-E...63803015.TIF" TargetMode="External"/><Relationship Id="rId1198" Type="http://schemas.openxmlformats.org/officeDocument/2006/relationships/hyperlink" Target="430-0-3-004-125...63806912%20Rev04.TIF" TargetMode="External"/><Relationship Id="rId428" Type="http://schemas.openxmlformats.org/officeDocument/2006/relationships/hyperlink" Target="082-1-1-002-002%20Bl.001...63800607%20Rev02.TIF" TargetMode="External"/><Relationship Id="rId635" Type="http://schemas.openxmlformats.org/officeDocument/2006/relationships/hyperlink" Target="086-0-0-038-102A...63800660.TIF" TargetMode="External"/><Relationship Id="rId842" Type="http://schemas.openxmlformats.org/officeDocument/2006/relationships/hyperlink" Target="233-090-1-36-01-012...63802094%20Rev01.TIF" TargetMode="External"/><Relationship Id="rId1058" Type="http://schemas.openxmlformats.org/officeDocument/2006/relationships/hyperlink" Target="412-00015-E...63800238.TIF" TargetMode="External"/><Relationship Id="rId1265" Type="http://schemas.openxmlformats.org/officeDocument/2006/relationships/hyperlink" Target="448-00047-E...63802368%20Rev01.TIF" TargetMode="External"/><Relationship Id="rId1472" Type="http://schemas.openxmlformats.org/officeDocument/2006/relationships/hyperlink" Target="499-00250-E...63807175.TIF" TargetMode="External"/><Relationship Id="rId702" Type="http://schemas.openxmlformats.org/officeDocument/2006/relationships/hyperlink" Target="089-0-0-024-002...63800684.TIF" TargetMode="External"/><Relationship Id="rId1125" Type="http://schemas.openxmlformats.org/officeDocument/2006/relationships/hyperlink" Target="424-00090-E...63806352.TIF" TargetMode="External"/><Relationship Id="rId1332" Type="http://schemas.openxmlformats.org/officeDocument/2006/relationships/hyperlink" Target="490-00029-E...63806370.TIF" TargetMode="External"/><Relationship Id="rId69" Type="http://schemas.openxmlformats.org/officeDocument/2006/relationships/hyperlink" Target="NACRTI\63809030.TIF" TargetMode="External"/><Relationship Id="rId1637" Type="http://schemas.openxmlformats.org/officeDocument/2006/relationships/hyperlink" Target="438-00045-E...63806378.TIF" TargetMode="External"/><Relationship Id="rId285" Type="http://schemas.openxmlformats.org/officeDocument/2006/relationships/hyperlink" Target="080-0-4-011-104g...63807153%20Rev01.TIF" TargetMode="External"/><Relationship Id="rId492" Type="http://schemas.openxmlformats.org/officeDocument/2006/relationships/hyperlink" Target="082-1-2-061-001...63807941.TIF" TargetMode="External"/><Relationship Id="rId797" Type="http://schemas.openxmlformats.org/officeDocument/2006/relationships/hyperlink" Target="092-0-1-000-127...63804670.TIF" TargetMode="External"/><Relationship Id="rId145" Type="http://schemas.openxmlformats.org/officeDocument/2006/relationships/hyperlink" Target="NACRTI\055-00023-E...63802184.pdf" TargetMode="External"/><Relationship Id="rId352" Type="http://schemas.openxmlformats.org/officeDocument/2006/relationships/hyperlink" Target="082-0-0-067-101...63800152.TIF" TargetMode="External"/><Relationship Id="rId1287" Type="http://schemas.openxmlformats.org/officeDocument/2006/relationships/hyperlink" Target="457-00022-E...63803585.TIF" TargetMode="External"/><Relationship Id="rId212" Type="http://schemas.openxmlformats.org/officeDocument/2006/relationships/hyperlink" Target="NACRTI\080-00002-E...63802281.TIF" TargetMode="External"/><Relationship Id="rId657" Type="http://schemas.openxmlformats.org/officeDocument/2006/relationships/hyperlink" Target="088-0-0-024-101...63800670.TIF" TargetMode="External"/><Relationship Id="rId864" Type="http://schemas.openxmlformats.org/officeDocument/2006/relationships/hyperlink" Target="400-00021-E...63801439%20Rev02.TIF" TargetMode="External"/><Relationship Id="rId1494" Type="http://schemas.openxmlformats.org/officeDocument/2006/relationships/hyperlink" Target="63806554%20Rev02.TIF" TargetMode="External"/><Relationship Id="rId517" Type="http://schemas.openxmlformats.org/officeDocument/2006/relationships/hyperlink" Target="082-1-3-130-101...63807400.TIF" TargetMode="External"/><Relationship Id="rId724" Type="http://schemas.openxmlformats.org/officeDocument/2006/relationships/hyperlink" Target="089-0-1Y-101%20Bl.004...63801849.TIF" TargetMode="External"/><Relationship Id="rId931" Type="http://schemas.openxmlformats.org/officeDocument/2006/relationships/hyperlink" Target="400-00210-E...63805400.TIF" TargetMode="External"/><Relationship Id="rId1147" Type="http://schemas.openxmlformats.org/officeDocument/2006/relationships/hyperlink" Target="428-00039-E...63802708.TIF" TargetMode="External"/><Relationship Id="rId1354" Type="http://schemas.openxmlformats.org/officeDocument/2006/relationships/hyperlink" Target="499-00018-E...63800334.TIF" TargetMode="External"/><Relationship Id="rId1561" Type="http://schemas.openxmlformats.org/officeDocument/2006/relationships/hyperlink" Target="63809342.TIF" TargetMode="External"/><Relationship Id="rId60" Type="http://schemas.openxmlformats.org/officeDocument/2006/relationships/hyperlink" Target="NACRTI\63807660.TIF" TargetMode="External"/><Relationship Id="rId1007" Type="http://schemas.openxmlformats.org/officeDocument/2006/relationships/hyperlink" Target="406-00024-E-A...63804570.TIF" TargetMode="External"/><Relationship Id="rId1214" Type="http://schemas.openxmlformats.org/officeDocument/2006/relationships/hyperlink" Target="436-00042-E...63807340.TIF" TargetMode="External"/><Relationship Id="rId1421" Type="http://schemas.openxmlformats.org/officeDocument/2006/relationships/hyperlink" Target="499-00142-E...63802985.TIF" TargetMode="External"/><Relationship Id="rId1659" Type="http://schemas.openxmlformats.org/officeDocument/2006/relationships/drawing" Target="../drawings/drawing1.xml"/><Relationship Id="rId1519" Type="http://schemas.openxmlformats.org/officeDocument/2006/relationships/hyperlink" Target="63806972%20Rev01.TIF" TargetMode="External"/><Relationship Id="rId18" Type="http://schemas.openxmlformats.org/officeDocument/2006/relationships/hyperlink" Target="NACRTI\63806235.TIF" TargetMode="External"/><Relationship Id="rId167" Type="http://schemas.openxmlformats.org/officeDocument/2006/relationships/hyperlink" Target="NACRTI\069-00023-E...63800596.TIF" TargetMode="External"/><Relationship Id="rId374" Type="http://schemas.openxmlformats.org/officeDocument/2006/relationships/hyperlink" Target="082-00148-E...63805089.TIF" TargetMode="External"/><Relationship Id="rId581" Type="http://schemas.openxmlformats.org/officeDocument/2006/relationships/hyperlink" Target="085-0-0-021-003...63805891.TIF" TargetMode="External"/><Relationship Id="rId234" Type="http://schemas.openxmlformats.org/officeDocument/2006/relationships/hyperlink" Target="NACRTI\080-00075-E%20Bl.001...63805778.TIF" TargetMode="External"/><Relationship Id="rId679" Type="http://schemas.openxmlformats.org/officeDocument/2006/relationships/hyperlink" Target="089-0-0-011-104...63800685.TIF" TargetMode="External"/><Relationship Id="rId886" Type="http://schemas.openxmlformats.org/officeDocument/2006/relationships/hyperlink" Target="400-00099-E...63802992%20Rev01.TIF" TargetMode="External"/><Relationship Id="rId2" Type="http://schemas.openxmlformats.org/officeDocument/2006/relationships/hyperlink" Target="..\NACRTI\63806555.TIF" TargetMode="External"/><Relationship Id="rId441" Type="http://schemas.openxmlformats.org/officeDocument/2006/relationships/hyperlink" Target="082-1-1-053-001a...63800552%20Rev01.TIF" TargetMode="External"/><Relationship Id="rId539" Type="http://schemas.openxmlformats.org/officeDocument/2006/relationships/hyperlink" Target="082-1-5-002-012%20Bl.006...63804740%20Rev01.TIF" TargetMode="External"/><Relationship Id="rId746" Type="http://schemas.openxmlformats.org/officeDocument/2006/relationships/hyperlink" Target="092-00016-E...63804870%20Rev01.TIF" TargetMode="External"/><Relationship Id="rId1071" Type="http://schemas.openxmlformats.org/officeDocument/2006/relationships/hyperlink" Target="415-00062-E...63805264.TIF" TargetMode="External"/><Relationship Id="rId1169" Type="http://schemas.openxmlformats.org/officeDocument/2006/relationships/hyperlink" Target="430-00003-E.pdf" TargetMode="External"/><Relationship Id="rId1376" Type="http://schemas.openxmlformats.org/officeDocument/2006/relationships/hyperlink" Target="499-00037-E...63801554%20Rev01.TIF" TargetMode="External"/><Relationship Id="rId1583" Type="http://schemas.openxmlformats.org/officeDocument/2006/relationships/hyperlink" Target="63809537%20Bl.002.TIF" TargetMode="External"/><Relationship Id="rId301" Type="http://schemas.openxmlformats.org/officeDocument/2006/relationships/hyperlink" Target="080-0-8-018-101...63807351.TIF" TargetMode="External"/><Relationship Id="rId953" Type="http://schemas.openxmlformats.org/officeDocument/2006/relationships/hyperlink" Target="400-00271-E...63807329.TIF" TargetMode="External"/><Relationship Id="rId1029" Type="http://schemas.openxmlformats.org/officeDocument/2006/relationships/hyperlink" Target="406-00043-E...63802273.TIF" TargetMode="External"/><Relationship Id="rId1236" Type="http://schemas.openxmlformats.org/officeDocument/2006/relationships/hyperlink" Target="438-00032-E...63802530.TIF" TargetMode="External"/><Relationship Id="rId82" Type="http://schemas.openxmlformats.org/officeDocument/2006/relationships/hyperlink" Target="NACRTI\050-00014-E...63802905.TIF" TargetMode="External"/><Relationship Id="rId606" Type="http://schemas.openxmlformats.org/officeDocument/2006/relationships/hyperlink" Target="085-0-0-066-001a...63800651.TIF" TargetMode="External"/><Relationship Id="rId813" Type="http://schemas.openxmlformats.org/officeDocument/2006/relationships/hyperlink" Target="093-00013-E...63805582.TIF" TargetMode="External"/><Relationship Id="rId1443" Type="http://schemas.openxmlformats.org/officeDocument/2006/relationships/hyperlink" Target="499-00205-E...63804589.TIF" TargetMode="External"/><Relationship Id="rId1650" Type="http://schemas.openxmlformats.org/officeDocument/2006/relationships/hyperlink" Target="63810898%20Bl.002.TIF" TargetMode="External"/><Relationship Id="rId1303" Type="http://schemas.openxmlformats.org/officeDocument/2006/relationships/hyperlink" Target="480-00019-E...63801756%20Rev01.TIF" TargetMode="External"/><Relationship Id="rId1510" Type="http://schemas.openxmlformats.org/officeDocument/2006/relationships/hyperlink" Target="63806704%20Rev01.TIF" TargetMode="External"/><Relationship Id="rId1608" Type="http://schemas.openxmlformats.org/officeDocument/2006/relationships/hyperlink" Target="424-00033-E...63800264%20Rev01.TIF" TargetMode="External"/><Relationship Id="rId189" Type="http://schemas.openxmlformats.org/officeDocument/2006/relationships/hyperlink" Target="NACRTI\078-00003-E...63803880.TIF" TargetMode="External"/><Relationship Id="rId396" Type="http://schemas.openxmlformats.org/officeDocument/2006/relationships/hyperlink" Target="082-00204-E...63806086.TIF" TargetMode="External"/><Relationship Id="rId256" Type="http://schemas.openxmlformats.org/officeDocument/2006/relationships/hyperlink" Target="NACRTI\080-0-1-002-008a%20Bl.003...63807963.TIF" TargetMode="External"/><Relationship Id="rId463" Type="http://schemas.openxmlformats.org/officeDocument/2006/relationships/hyperlink" Target="082-1-2-017-004...63801284.TIF" TargetMode="External"/><Relationship Id="rId670" Type="http://schemas.openxmlformats.org/officeDocument/2006/relationships/hyperlink" Target="089-0-0-002-029...63808445%20Rev01.tif" TargetMode="External"/><Relationship Id="rId1093" Type="http://schemas.openxmlformats.org/officeDocument/2006/relationships/hyperlink" Target="424-00012-E...63800261.TIF" TargetMode="External"/><Relationship Id="rId116" Type="http://schemas.openxmlformats.org/officeDocument/2006/relationships/hyperlink" Target="NACRTI\050-00104-E...63808006%20Rev01.TIF" TargetMode="External"/><Relationship Id="rId323" Type="http://schemas.openxmlformats.org/officeDocument/2006/relationships/hyperlink" Target="080-4-0-002-102d...63807659.pdf" TargetMode="External"/><Relationship Id="rId530" Type="http://schemas.openxmlformats.org/officeDocument/2006/relationships/hyperlink" Target="082-1-3-152-101...63807673.TIF" TargetMode="External"/><Relationship Id="rId768" Type="http://schemas.openxmlformats.org/officeDocument/2006/relationships/hyperlink" Target="092-00116-E...63807966.TIF" TargetMode="External"/><Relationship Id="rId975" Type="http://schemas.openxmlformats.org/officeDocument/2006/relationships/hyperlink" Target="401-00062-E...63801830.TIF" TargetMode="External"/><Relationship Id="rId1160" Type="http://schemas.openxmlformats.org/officeDocument/2006/relationships/hyperlink" Target="428-00073-E...63807872.TIF" TargetMode="External"/><Relationship Id="rId1398" Type="http://schemas.openxmlformats.org/officeDocument/2006/relationships/hyperlink" Target="499-00109-E...63802167%20Rev01.TIF" TargetMode="External"/><Relationship Id="rId628" Type="http://schemas.openxmlformats.org/officeDocument/2006/relationships/hyperlink" Target="085-1-0-002-203%20Bl.002...63804094.pdf" TargetMode="External"/><Relationship Id="rId835" Type="http://schemas.openxmlformats.org/officeDocument/2006/relationships/hyperlink" Target="202-062-0-00-00-033P...63801920.TIF" TargetMode="External"/><Relationship Id="rId1258" Type="http://schemas.openxmlformats.org/officeDocument/2006/relationships/hyperlink" Target="439-00069-E...63806388.TIF" TargetMode="External"/><Relationship Id="rId1465" Type="http://schemas.openxmlformats.org/officeDocument/2006/relationships/hyperlink" Target="499-00241-E...63806433.TIF" TargetMode="External"/><Relationship Id="rId1020" Type="http://schemas.openxmlformats.org/officeDocument/2006/relationships/hyperlink" Target="406-00034-E...63800217.TIF" TargetMode="External"/><Relationship Id="rId1118" Type="http://schemas.openxmlformats.org/officeDocument/2006/relationships/hyperlink" Target="424-00061-E...63802451.TIF" TargetMode="External"/><Relationship Id="rId1325" Type="http://schemas.openxmlformats.org/officeDocument/2006/relationships/hyperlink" Target="490-00011-E...63805529.TIF" TargetMode="External"/><Relationship Id="rId1532" Type="http://schemas.openxmlformats.org/officeDocument/2006/relationships/hyperlink" Target="899-00044-E...63806593.TIF" TargetMode="External"/><Relationship Id="rId902" Type="http://schemas.openxmlformats.org/officeDocument/2006/relationships/hyperlink" Target="400-00112-E...63801836.TIF" TargetMode="External"/><Relationship Id="rId31" Type="http://schemas.openxmlformats.org/officeDocument/2006/relationships/hyperlink" Target="NACRTI\63806261.TIF" TargetMode="External"/><Relationship Id="rId180" Type="http://schemas.openxmlformats.org/officeDocument/2006/relationships/hyperlink" Target="NACRTI\069-0-0-180-020%20Oberlippe%20erster%20Ausblasring.pdf" TargetMode="External"/><Relationship Id="rId278" Type="http://schemas.openxmlformats.org/officeDocument/2006/relationships/hyperlink" Target="080-0-4-003-101c%20Bl.002...63806928%20Rev01.TIF" TargetMode="External"/><Relationship Id="rId485" Type="http://schemas.openxmlformats.org/officeDocument/2006/relationships/hyperlink" Target="082-1-2-025-103...63800495.TIF" TargetMode="External"/><Relationship Id="rId692" Type="http://schemas.openxmlformats.org/officeDocument/2006/relationships/hyperlink" Target="089-0-0-014-107...63800681.TIF" TargetMode="External"/><Relationship Id="rId138" Type="http://schemas.openxmlformats.org/officeDocument/2006/relationships/hyperlink" Target="NACRTI\055-00013-E...63802098.TIF" TargetMode="External"/><Relationship Id="rId345" Type="http://schemas.openxmlformats.org/officeDocument/2006/relationships/hyperlink" Target="082-00023-E...63802324.TIF" TargetMode="External"/><Relationship Id="rId552" Type="http://schemas.openxmlformats.org/officeDocument/2006/relationships/hyperlink" Target="082-1-8-033-101b...63802658%20Rev01.TIF" TargetMode="External"/><Relationship Id="rId997" Type="http://schemas.openxmlformats.org/officeDocument/2006/relationships/hyperlink" Target="401-00165-E...63806428.TIF" TargetMode="External"/><Relationship Id="rId1182" Type="http://schemas.openxmlformats.org/officeDocument/2006/relationships/hyperlink" Target="430-00021-E...63804499.TIF" TargetMode="External"/><Relationship Id="rId205" Type="http://schemas.openxmlformats.org/officeDocument/2006/relationships/hyperlink" Target="NACRTI\078-0-1-035-001...63803825.TIF" TargetMode="External"/><Relationship Id="rId412" Type="http://schemas.openxmlformats.org/officeDocument/2006/relationships/hyperlink" Target="082-0-5-033-001...63804326.TIF" TargetMode="External"/><Relationship Id="rId857" Type="http://schemas.openxmlformats.org/officeDocument/2006/relationships/hyperlink" Target="233-160-1-36-65-118.pdf" TargetMode="External"/><Relationship Id="rId1042" Type="http://schemas.openxmlformats.org/officeDocument/2006/relationships/hyperlink" Target="406-00082-E...63805420.TIF" TargetMode="External"/><Relationship Id="rId1487" Type="http://schemas.openxmlformats.org/officeDocument/2006/relationships/hyperlink" Target="499-00276-E...63809246.TIF" TargetMode="External"/><Relationship Id="rId717" Type="http://schemas.openxmlformats.org/officeDocument/2006/relationships/hyperlink" Target="089-00039-E...63807104.TIF" TargetMode="External"/><Relationship Id="rId924" Type="http://schemas.openxmlformats.org/officeDocument/2006/relationships/hyperlink" Target="400-00162-E...63803135.TIF" TargetMode="External"/><Relationship Id="rId1347" Type="http://schemas.openxmlformats.org/officeDocument/2006/relationships/hyperlink" Target="499-00015-E...63800328.TIF" TargetMode="External"/><Relationship Id="rId1554" Type="http://schemas.openxmlformats.org/officeDocument/2006/relationships/hyperlink" Target="63806248.TIF" TargetMode="External"/><Relationship Id="rId53" Type="http://schemas.openxmlformats.org/officeDocument/2006/relationships/hyperlink" Target="NACRTI\63806839.TIF" TargetMode="External"/><Relationship Id="rId1207" Type="http://schemas.openxmlformats.org/officeDocument/2006/relationships/hyperlink" Target="436-00014-E...63801696.TIF" TargetMode="External"/><Relationship Id="rId1414" Type="http://schemas.openxmlformats.org/officeDocument/2006/relationships/hyperlink" Target="499-00135-E...63802513.TIF" TargetMode="External"/><Relationship Id="rId1621" Type="http://schemas.openxmlformats.org/officeDocument/2006/relationships/hyperlink" Target="499-00013-E...63800326%20Rev01.TIF" TargetMode="External"/><Relationship Id="rId367" Type="http://schemas.openxmlformats.org/officeDocument/2006/relationships/hyperlink" Target="082-0-0-129-101...63807464.TIF" TargetMode="External"/><Relationship Id="rId574" Type="http://schemas.openxmlformats.org/officeDocument/2006/relationships/hyperlink" Target="085-00009-E...63802793.TIF" TargetMode="External"/><Relationship Id="rId227" Type="http://schemas.openxmlformats.org/officeDocument/2006/relationships/hyperlink" Target="NACRTI\080-00063-E...63805319.TIF" TargetMode="External"/><Relationship Id="rId781" Type="http://schemas.openxmlformats.org/officeDocument/2006/relationships/hyperlink" Target="092-0-1-000-104...63803543.TIF" TargetMode="External"/><Relationship Id="rId879" Type="http://schemas.openxmlformats.org/officeDocument/2006/relationships/hyperlink" Target="400-00048-E...63800190.TIF" TargetMode="External"/><Relationship Id="rId434" Type="http://schemas.openxmlformats.org/officeDocument/2006/relationships/hyperlink" Target="082-1-1-032-001...63800145.TIF" TargetMode="External"/><Relationship Id="rId641" Type="http://schemas.openxmlformats.org/officeDocument/2006/relationships/hyperlink" Target="086-0-2-008-003A%20Bl.001...63801061%20Rev01.TIF" TargetMode="External"/><Relationship Id="rId739" Type="http://schemas.openxmlformats.org/officeDocument/2006/relationships/hyperlink" Target="091-0-0-009-003%20Bl.003...63807823.TIF" TargetMode="External"/><Relationship Id="rId1064" Type="http://schemas.openxmlformats.org/officeDocument/2006/relationships/hyperlink" Target="412-00036-E...63803040%20Rev02.TIF" TargetMode="External"/><Relationship Id="rId1271" Type="http://schemas.openxmlformats.org/officeDocument/2006/relationships/hyperlink" Target="448-00065-E...63803551%20Rev01.TIF" TargetMode="External"/><Relationship Id="rId1369" Type="http://schemas.openxmlformats.org/officeDocument/2006/relationships/hyperlink" Target="499-00032-E...63803222%20Rev01.TIF" TargetMode="External"/><Relationship Id="rId1576" Type="http://schemas.openxmlformats.org/officeDocument/2006/relationships/hyperlink" Target="460-00003-E...63801193%20Rev01.TIF" TargetMode="External"/><Relationship Id="rId501" Type="http://schemas.openxmlformats.org/officeDocument/2006/relationships/hyperlink" Target="082-1-2-116-002...63800627%20Rev01.TIF" TargetMode="External"/><Relationship Id="rId946" Type="http://schemas.openxmlformats.org/officeDocument/2006/relationships/hyperlink" Target="400-00246-E...63806450.TIF" TargetMode="External"/><Relationship Id="rId1131" Type="http://schemas.openxmlformats.org/officeDocument/2006/relationships/hyperlink" Target="428-00005-E...63800270.TIF" TargetMode="External"/><Relationship Id="rId1229" Type="http://schemas.openxmlformats.org/officeDocument/2006/relationships/hyperlink" Target="438-00014-E...63803167%20Rev01.TIF" TargetMode="External"/><Relationship Id="rId75" Type="http://schemas.openxmlformats.org/officeDocument/2006/relationships/hyperlink" Target="NACRTI\010.054.1-01...66.tif" TargetMode="External"/><Relationship Id="rId806" Type="http://schemas.openxmlformats.org/officeDocument/2006/relationships/hyperlink" Target="092-0-1-000-145%20Bl.001...63807056.TIF" TargetMode="External"/><Relationship Id="rId1436" Type="http://schemas.openxmlformats.org/officeDocument/2006/relationships/hyperlink" Target="499-00191-E...63804432.TIF" TargetMode="External"/><Relationship Id="rId1643" Type="http://schemas.openxmlformats.org/officeDocument/2006/relationships/hyperlink" Target="082-1-0-000-002%20Bl.022...63807039.tif" TargetMode="External"/><Relationship Id="rId1503" Type="http://schemas.openxmlformats.org/officeDocument/2006/relationships/hyperlink" Target="63806560%20Rev02.TIF" TargetMode="External"/><Relationship Id="rId291" Type="http://schemas.openxmlformats.org/officeDocument/2006/relationships/hyperlink" Target="080-0-4-027-104f...63806921%20Rev01.TIF" TargetMode="External"/><Relationship Id="rId151" Type="http://schemas.openxmlformats.org/officeDocument/2006/relationships/hyperlink" Target="NACRTI\057-00036-E...63802039.TIF" TargetMode="External"/><Relationship Id="rId389" Type="http://schemas.openxmlformats.org/officeDocument/2006/relationships/hyperlink" Target="082-00191-E...63805534%20Rev01.TIF" TargetMode="External"/><Relationship Id="rId596" Type="http://schemas.openxmlformats.org/officeDocument/2006/relationships/hyperlink" Target="085-00025-E...63802973.TIF" TargetMode="External"/><Relationship Id="rId249" Type="http://schemas.openxmlformats.org/officeDocument/2006/relationships/hyperlink" Target="NACRTI\080-0-1-002-007%20Bl.001...63806426.TIF" TargetMode="External"/><Relationship Id="rId456" Type="http://schemas.openxmlformats.org/officeDocument/2006/relationships/hyperlink" Target="082-1-1-073-002...63801842%20Rev03.TIF" TargetMode="External"/><Relationship Id="rId663" Type="http://schemas.openxmlformats.org/officeDocument/2006/relationships/hyperlink" Target="089-0-0-002-006a%20Bl.001...63807669.TIF" TargetMode="External"/><Relationship Id="rId870" Type="http://schemas.openxmlformats.org/officeDocument/2006/relationships/hyperlink" Target="400-00034-E...63801973%20Rev01.TIF" TargetMode="External"/><Relationship Id="rId1086" Type="http://schemas.openxmlformats.org/officeDocument/2006/relationships/hyperlink" Target="421-00009-E...63801197.TIF" TargetMode="External"/><Relationship Id="rId1293" Type="http://schemas.openxmlformats.org/officeDocument/2006/relationships/hyperlink" Target="460-00005-E...63801192%20Rev01.TIF" TargetMode="External"/><Relationship Id="rId109" Type="http://schemas.openxmlformats.org/officeDocument/2006/relationships/hyperlink" Target="NACRTI\050-00083-E...63805604.TIF" TargetMode="External"/><Relationship Id="rId316" Type="http://schemas.openxmlformats.org/officeDocument/2006/relationships/hyperlink" Target="080-0-9-001-113a%20Bl.002...63806931.tif" TargetMode="External"/><Relationship Id="rId523" Type="http://schemas.openxmlformats.org/officeDocument/2006/relationships/hyperlink" Target="082-1-3-130-103%20Bl.003...63807668.TIF" TargetMode="External"/><Relationship Id="rId968" Type="http://schemas.openxmlformats.org/officeDocument/2006/relationships/hyperlink" Target="401-00048-E...63801179%20Rev01.TIF" TargetMode="External"/><Relationship Id="rId1153" Type="http://schemas.openxmlformats.org/officeDocument/2006/relationships/hyperlink" Target="428-00051-E...63805502.TIF" TargetMode="External"/><Relationship Id="rId1598" Type="http://schemas.openxmlformats.org/officeDocument/2006/relationships/hyperlink" Target="082-1-2-060-003A...63800136%20Rev03.TIF" TargetMode="External"/><Relationship Id="rId97" Type="http://schemas.openxmlformats.org/officeDocument/2006/relationships/hyperlink" Target="NACRTI\050-00052-E...63803872%20Rev02.TIF" TargetMode="External"/><Relationship Id="rId730" Type="http://schemas.openxmlformats.org/officeDocument/2006/relationships/hyperlink" Target="091-0-0-002-003%20Bl.001...63807820.TIF" TargetMode="External"/><Relationship Id="rId828" Type="http://schemas.openxmlformats.org/officeDocument/2006/relationships/hyperlink" Target="201-003-0-00-00-240...63801921.TIF" TargetMode="External"/><Relationship Id="rId1013" Type="http://schemas.openxmlformats.org/officeDocument/2006/relationships/hyperlink" Target="406-00030-E...63801459.TIF" TargetMode="External"/><Relationship Id="rId1360" Type="http://schemas.openxmlformats.org/officeDocument/2006/relationships/hyperlink" Target="499-00023-E...63802420.TIF" TargetMode="External"/><Relationship Id="rId1458" Type="http://schemas.openxmlformats.org/officeDocument/2006/relationships/hyperlink" Target="499-00233-E...63806434.TIF" TargetMode="External"/><Relationship Id="rId1220" Type="http://schemas.openxmlformats.org/officeDocument/2006/relationships/hyperlink" Target="438-00003-E...63800774%20Rev01.TIF" TargetMode="External"/><Relationship Id="rId1318" Type="http://schemas.openxmlformats.org/officeDocument/2006/relationships/hyperlink" Target="490-00003-E...63805864%20Rev01.TIF" TargetMode="External"/><Relationship Id="rId1525" Type="http://schemas.openxmlformats.org/officeDocument/2006/relationships/hyperlink" Target="853-00026-E...63802467.TIF" TargetMode="External"/><Relationship Id="rId24" Type="http://schemas.openxmlformats.org/officeDocument/2006/relationships/hyperlink" Target="NACRTI\63806247.TIF" TargetMode="External"/><Relationship Id="rId173" Type="http://schemas.openxmlformats.org/officeDocument/2006/relationships/hyperlink" Target="NACRTI\069-00031-E...63800598.TIF" TargetMode="External"/><Relationship Id="rId380" Type="http://schemas.openxmlformats.org/officeDocument/2006/relationships/hyperlink" Target="082-00166-E...63805297%20R.TIF" TargetMode="External"/><Relationship Id="rId240" Type="http://schemas.openxmlformats.org/officeDocument/2006/relationships/hyperlink" Target="NACRTI\080-00079-E...63805986.TIF" TargetMode="External"/><Relationship Id="rId478" Type="http://schemas.openxmlformats.org/officeDocument/2006/relationships/hyperlink" Target="082-1-2-024-102...63800621.TIF" TargetMode="External"/><Relationship Id="rId685" Type="http://schemas.openxmlformats.org/officeDocument/2006/relationships/hyperlink" Target="089-0-0-013-006...63800677.TIF" TargetMode="External"/><Relationship Id="rId892" Type="http://schemas.openxmlformats.org/officeDocument/2006/relationships/hyperlink" Target="400-00105-E...63801733.TIF" TargetMode="External"/><Relationship Id="rId100" Type="http://schemas.openxmlformats.org/officeDocument/2006/relationships/hyperlink" Target="NACRTI\050-00063-E...63803971.TIF" TargetMode="External"/><Relationship Id="rId338" Type="http://schemas.openxmlformats.org/officeDocument/2006/relationships/hyperlink" Target="082-0-0-016-104...63803593%20Rev01.TIF" TargetMode="External"/><Relationship Id="rId545" Type="http://schemas.openxmlformats.org/officeDocument/2006/relationships/hyperlink" Target="082-1-8-023-008a.pdf" TargetMode="External"/><Relationship Id="rId752" Type="http://schemas.openxmlformats.org/officeDocument/2006/relationships/hyperlink" Target="092-00037-E...63805577%20R.TIF" TargetMode="External"/><Relationship Id="rId1175" Type="http://schemas.openxmlformats.org/officeDocument/2006/relationships/hyperlink" Target="430-00006-E...63801837%20Rev02.TIF" TargetMode="External"/><Relationship Id="rId1382" Type="http://schemas.openxmlformats.org/officeDocument/2006/relationships/hyperlink" Target="499-00040-E...63803219%20Rev01.TIF" TargetMode="External"/><Relationship Id="rId405" Type="http://schemas.openxmlformats.org/officeDocument/2006/relationships/hyperlink" Target="082-00229-E...63807101.TIF" TargetMode="External"/><Relationship Id="rId612" Type="http://schemas.openxmlformats.org/officeDocument/2006/relationships/hyperlink" Target="085-00096-E...63804467.TIF" TargetMode="External"/><Relationship Id="rId1035" Type="http://schemas.openxmlformats.org/officeDocument/2006/relationships/hyperlink" Target="406-00056-E...63801738%20Rev01.TIF" TargetMode="External"/><Relationship Id="rId1242" Type="http://schemas.openxmlformats.org/officeDocument/2006/relationships/hyperlink" Target="438-00045-E...63806378.TIF" TargetMode="External"/><Relationship Id="rId917" Type="http://schemas.openxmlformats.org/officeDocument/2006/relationships/hyperlink" Target="400-00144-E...63802652%20Rev01.TIF" TargetMode="External"/><Relationship Id="rId1102" Type="http://schemas.openxmlformats.org/officeDocument/2006/relationships/hyperlink" Target="424-00025-E...63800753.TIF" TargetMode="External"/><Relationship Id="rId1547" Type="http://schemas.openxmlformats.org/officeDocument/2006/relationships/hyperlink" Target="905-00037-E...63804261.TIF" TargetMode="External"/><Relationship Id="rId46" Type="http://schemas.openxmlformats.org/officeDocument/2006/relationships/hyperlink" Target="NACRTI\63806824.TIF" TargetMode="External"/><Relationship Id="rId1407" Type="http://schemas.openxmlformats.org/officeDocument/2006/relationships/hyperlink" Target="499-00128-E...63802419%20Rev01.TIF" TargetMode="External"/><Relationship Id="rId1614" Type="http://schemas.openxmlformats.org/officeDocument/2006/relationships/hyperlink" Target="499-00003-E...63800318%20Rev01.TIF" TargetMode="External"/><Relationship Id="rId195" Type="http://schemas.openxmlformats.org/officeDocument/2006/relationships/hyperlink" Target="NACRTI\078-00033-E...63805976.TIF" TargetMode="External"/><Relationship Id="rId262" Type="http://schemas.openxmlformats.org/officeDocument/2006/relationships/hyperlink" Target="NACRTI/080-0-4-003%20Bl.003...63805920.TIF" TargetMode="External"/><Relationship Id="rId567" Type="http://schemas.openxmlformats.org/officeDocument/2006/relationships/hyperlink" Target="083-0-0-010-001...63802524.TIF" TargetMode="External"/><Relationship Id="rId1197" Type="http://schemas.openxmlformats.org/officeDocument/2006/relationships/hyperlink" Target="430-0-3-004-124...63806254%20Rev04.TIF" TargetMode="External"/><Relationship Id="rId122" Type="http://schemas.openxmlformats.org/officeDocument/2006/relationships/hyperlink" Target="NACRTI\050009462%20Bl.013...63802493.TIF" TargetMode="External"/><Relationship Id="rId774" Type="http://schemas.openxmlformats.org/officeDocument/2006/relationships/hyperlink" Target="092-00134-E...63808450.TIF" TargetMode="External"/><Relationship Id="rId981" Type="http://schemas.openxmlformats.org/officeDocument/2006/relationships/hyperlink" Target="401-00089-E...63802654.TIF" TargetMode="External"/><Relationship Id="rId1057" Type="http://schemas.openxmlformats.org/officeDocument/2006/relationships/hyperlink" Target="412-00014-E...63800237.TIF" TargetMode="External"/><Relationship Id="rId427" Type="http://schemas.openxmlformats.org/officeDocument/2006/relationships/hyperlink" Target="082-1-0-000-002.1%20BL005...63803534.TIF" TargetMode="External"/><Relationship Id="rId634" Type="http://schemas.openxmlformats.org/officeDocument/2006/relationships/hyperlink" Target="086-0-0-038-102A...63800660.TIF" TargetMode="External"/><Relationship Id="rId841" Type="http://schemas.openxmlformats.org/officeDocument/2006/relationships/hyperlink" Target="203.027.0.00.00.037L...63807794.TIF" TargetMode="External"/><Relationship Id="rId1264" Type="http://schemas.openxmlformats.org/officeDocument/2006/relationships/hyperlink" Target="448-00047-E...63802368.TIF" TargetMode="External"/><Relationship Id="rId1471" Type="http://schemas.openxmlformats.org/officeDocument/2006/relationships/hyperlink" Target="499-00249-E...63807174.TIF" TargetMode="External"/><Relationship Id="rId1569" Type="http://schemas.openxmlformats.org/officeDocument/2006/relationships/hyperlink" Target="63809408.TIF" TargetMode="External"/><Relationship Id="rId701" Type="http://schemas.openxmlformats.org/officeDocument/2006/relationships/hyperlink" Target="089-0-0-015-112...63800683.TIF" TargetMode="External"/><Relationship Id="rId939" Type="http://schemas.openxmlformats.org/officeDocument/2006/relationships/hyperlink" Target="400-00231-E...63805705.TIF" TargetMode="External"/><Relationship Id="rId1124" Type="http://schemas.openxmlformats.org/officeDocument/2006/relationships/hyperlink" Target="424-00086-E...63806351.TIF" TargetMode="External"/><Relationship Id="rId1331" Type="http://schemas.openxmlformats.org/officeDocument/2006/relationships/hyperlink" Target="490-00028-E...63806371.TIF" TargetMode="External"/><Relationship Id="rId68" Type="http://schemas.openxmlformats.org/officeDocument/2006/relationships/hyperlink" Target="NACRTI\63808013.TIF" TargetMode="External"/><Relationship Id="rId1429" Type="http://schemas.openxmlformats.org/officeDocument/2006/relationships/hyperlink" Target="499-00180-E...63804375%20Rev01.TIF" TargetMode="External"/><Relationship Id="rId1636" Type="http://schemas.openxmlformats.org/officeDocument/2006/relationships/hyperlink" Target="NACRTI\050-00014-Z...63802905.TIF" TargetMode="External"/><Relationship Id="rId284" Type="http://schemas.openxmlformats.org/officeDocument/2006/relationships/hyperlink" Target="080-0-4-011-104f...63806918%20Rev01.TIF" TargetMode="External"/><Relationship Id="rId491" Type="http://schemas.openxmlformats.org/officeDocument/2006/relationships/hyperlink" Target="082-1-2-061-001...63807941.TIF" TargetMode="External"/><Relationship Id="rId144" Type="http://schemas.openxmlformats.org/officeDocument/2006/relationships/hyperlink" Target="NACRTI\055-00022-E...63802164.TIF" TargetMode="External"/><Relationship Id="rId589" Type="http://schemas.openxmlformats.org/officeDocument/2006/relationships/hyperlink" Target="085-0-0-024-007%20Bl.004...63805854.TIF" TargetMode="External"/><Relationship Id="rId796" Type="http://schemas.openxmlformats.org/officeDocument/2006/relationships/hyperlink" Target="092-0-1-000-126...63804671.TIF" TargetMode="External"/><Relationship Id="rId351" Type="http://schemas.openxmlformats.org/officeDocument/2006/relationships/hyperlink" Target="082-0-0-065-101...63800151.TIF" TargetMode="External"/><Relationship Id="rId449" Type="http://schemas.openxmlformats.org/officeDocument/2006/relationships/hyperlink" Target="082-1-1-072-002n...63804008%20Rev02.TIF" TargetMode="External"/><Relationship Id="rId656" Type="http://schemas.openxmlformats.org/officeDocument/2006/relationships/hyperlink" Target="088-0-0-023-101...63800669.TIF" TargetMode="External"/><Relationship Id="rId863" Type="http://schemas.openxmlformats.org/officeDocument/2006/relationships/hyperlink" Target="400-00021-E...63801439.TIF" TargetMode="External"/><Relationship Id="rId1079" Type="http://schemas.openxmlformats.org/officeDocument/2006/relationships/hyperlink" Target="418-00003-E...63801196%20Rev01.TIF" TargetMode="External"/><Relationship Id="rId1286" Type="http://schemas.openxmlformats.org/officeDocument/2006/relationships/hyperlink" Target="454-00068-E...63807904.TIF" TargetMode="External"/><Relationship Id="rId1493" Type="http://schemas.openxmlformats.org/officeDocument/2006/relationships/hyperlink" Target="63806554%20Rev01.TIF" TargetMode="External"/><Relationship Id="rId211" Type="http://schemas.openxmlformats.org/officeDocument/2006/relationships/hyperlink" Target="NACRTI\080-00011-E...63802282.TIF" TargetMode="External"/><Relationship Id="rId309" Type="http://schemas.openxmlformats.org/officeDocument/2006/relationships/hyperlink" Target="080-0-9-001-105%20Bl.002...63803500.TIF" TargetMode="External"/><Relationship Id="rId516" Type="http://schemas.openxmlformats.org/officeDocument/2006/relationships/hyperlink" Target="082-1-3-021-001...63800632%20Rev01.TIF" TargetMode="External"/><Relationship Id="rId1146" Type="http://schemas.openxmlformats.org/officeDocument/2006/relationships/hyperlink" Target="428-00036-E...63802526.TIF" TargetMode="External"/><Relationship Id="rId723" Type="http://schemas.openxmlformats.org/officeDocument/2006/relationships/hyperlink" Target="089-0-1Y-101%20Bl.004...63801849.TIF" TargetMode="External"/><Relationship Id="rId930" Type="http://schemas.openxmlformats.org/officeDocument/2006/relationships/hyperlink" Target="400-00207-E...63805334.TIF" TargetMode="External"/><Relationship Id="rId1006" Type="http://schemas.openxmlformats.org/officeDocument/2006/relationships/hyperlink" Target="406-00024-E-A...63804570%20Rev01.TIF" TargetMode="External"/><Relationship Id="rId1353" Type="http://schemas.openxmlformats.org/officeDocument/2006/relationships/hyperlink" Target="499-00018-E...63800334.TIF" TargetMode="External"/><Relationship Id="rId1560" Type="http://schemas.openxmlformats.org/officeDocument/2006/relationships/hyperlink" Target="63809280.TIF" TargetMode="External"/><Relationship Id="rId1658" Type="http://schemas.openxmlformats.org/officeDocument/2006/relationships/printerSettings" Target="../printerSettings/printerSettings1.bin"/><Relationship Id="rId1213" Type="http://schemas.openxmlformats.org/officeDocument/2006/relationships/hyperlink" Target="436-00039-E...63806638%20Rev01.TIF" TargetMode="External"/><Relationship Id="rId1420" Type="http://schemas.openxmlformats.org/officeDocument/2006/relationships/hyperlink" Target="499-00141-E...63802984.TIF" TargetMode="External"/><Relationship Id="rId1518" Type="http://schemas.openxmlformats.org/officeDocument/2006/relationships/hyperlink" Target="63806911%20Rev01.TIF" TargetMode="External"/><Relationship Id="rId17" Type="http://schemas.openxmlformats.org/officeDocument/2006/relationships/hyperlink" Target="NACRTI\63806226.TIF" TargetMode="External"/><Relationship Id="rId166" Type="http://schemas.openxmlformats.org/officeDocument/2006/relationships/hyperlink" Target="NACRTI\069-00022-E...63800595.TIF" TargetMode="External"/><Relationship Id="rId373" Type="http://schemas.openxmlformats.org/officeDocument/2006/relationships/hyperlink" Target="082-00144-E...63805000%20L.TIF" TargetMode="External"/><Relationship Id="rId580" Type="http://schemas.openxmlformats.org/officeDocument/2006/relationships/hyperlink" Target="085-0-0-021-002...63805890.TIF" TargetMode="External"/><Relationship Id="rId1" Type="http://schemas.openxmlformats.org/officeDocument/2006/relationships/hyperlink" Target="..\NACRTI\63806554.TIF" TargetMode="External"/><Relationship Id="rId233" Type="http://schemas.openxmlformats.org/officeDocument/2006/relationships/hyperlink" Target="NACRTI\080-00074-E...63805516.TIF" TargetMode="External"/><Relationship Id="rId440" Type="http://schemas.openxmlformats.org/officeDocument/2006/relationships/hyperlink" Target="082-1-1-053-001a...63800552%20Rev01.TIF" TargetMode="External"/><Relationship Id="rId678" Type="http://schemas.openxmlformats.org/officeDocument/2006/relationships/hyperlink" Target="089-0-0-011-104...63800685.TIF" TargetMode="External"/><Relationship Id="rId885" Type="http://schemas.openxmlformats.org/officeDocument/2006/relationships/hyperlink" Target="400-00097-E...63802990%20Rev01.TIF" TargetMode="External"/><Relationship Id="rId1070" Type="http://schemas.openxmlformats.org/officeDocument/2006/relationships/hyperlink" Target="415-00059-E...63804981%20Rev01.TIF" TargetMode="External"/><Relationship Id="rId300" Type="http://schemas.openxmlformats.org/officeDocument/2006/relationships/hyperlink" Target="080-0-8-012-101...63807371.TIF" TargetMode="External"/><Relationship Id="rId538" Type="http://schemas.openxmlformats.org/officeDocument/2006/relationships/hyperlink" Target="082-1-5-002-012%20Bl.006...63804740.TIF" TargetMode="External"/><Relationship Id="rId745" Type="http://schemas.openxmlformats.org/officeDocument/2006/relationships/hyperlink" Target="092-00016-E...63804870.TIF" TargetMode="External"/><Relationship Id="rId952" Type="http://schemas.openxmlformats.org/officeDocument/2006/relationships/hyperlink" Target="400-00265-E...63807266%20Rev01.TIF" TargetMode="External"/><Relationship Id="rId1168" Type="http://schemas.openxmlformats.org/officeDocument/2006/relationships/hyperlink" Target="430-00002-E...63801693%20Rev01.TIF" TargetMode="External"/><Relationship Id="rId1375" Type="http://schemas.openxmlformats.org/officeDocument/2006/relationships/hyperlink" Target="499-00037-E...63801554.TIF" TargetMode="External"/><Relationship Id="rId1582" Type="http://schemas.openxmlformats.org/officeDocument/2006/relationships/hyperlink" Target="63809537%20Bl.001.TIF" TargetMode="External"/><Relationship Id="rId81" Type="http://schemas.openxmlformats.org/officeDocument/2006/relationships/hyperlink" Target="NACRTI\050-00012-E...63802987.TIF" TargetMode="External"/><Relationship Id="rId605" Type="http://schemas.openxmlformats.org/officeDocument/2006/relationships/hyperlink" Target="085-0-0-066-001a...63800651.TIF" TargetMode="External"/><Relationship Id="rId812" Type="http://schemas.openxmlformats.org/officeDocument/2006/relationships/hyperlink" Target="093-00013-E...63805582.TIF" TargetMode="External"/><Relationship Id="rId1028" Type="http://schemas.openxmlformats.org/officeDocument/2006/relationships/hyperlink" Target="406-00043-E...63802273.TIF" TargetMode="External"/><Relationship Id="rId1235" Type="http://schemas.openxmlformats.org/officeDocument/2006/relationships/hyperlink" Target="438-00032-E...63802530.TIF" TargetMode="External"/><Relationship Id="rId1442" Type="http://schemas.openxmlformats.org/officeDocument/2006/relationships/hyperlink" Target="499-00204-E...63804588.TIF" TargetMode="External"/><Relationship Id="rId1302" Type="http://schemas.openxmlformats.org/officeDocument/2006/relationships/hyperlink" Target="480-00019-E...63801756.TIF" TargetMode="External"/><Relationship Id="rId39" Type="http://schemas.openxmlformats.org/officeDocument/2006/relationships/hyperlink" Target="NACRTI\63806688.TIF" TargetMode="External"/><Relationship Id="rId1607" Type="http://schemas.openxmlformats.org/officeDocument/2006/relationships/hyperlink" Target="424-00038-E...63800259%20Rev01.TIF" TargetMode="External"/><Relationship Id="rId188" Type="http://schemas.openxmlformats.org/officeDocument/2006/relationships/hyperlink" Target="NACRTI\069-0-0-180-190%20Oberlippe%20vierter%20Ausblasring.pdf" TargetMode="External"/><Relationship Id="rId395" Type="http://schemas.openxmlformats.org/officeDocument/2006/relationships/hyperlink" Target="082-00202-E...63805998.TIF" TargetMode="External"/><Relationship Id="rId255" Type="http://schemas.openxmlformats.org/officeDocument/2006/relationships/hyperlink" Target="NACRTI\080-0-1-002-008a%20Bl.003...63807962.TIF" TargetMode="External"/><Relationship Id="rId462" Type="http://schemas.openxmlformats.org/officeDocument/2006/relationships/hyperlink" Target="082-1-2-017-002...63801843%20Rev01.TIF" TargetMode="External"/><Relationship Id="rId1092" Type="http://schemas.openxmlformats.org/officeDocument/2006/relationships/hyperlink" Target="424-00010-E...63802261%20Rev01.TIF" TargetMode="External"/><Relationship Id="rId1397" Type="http://schemas.openxmlformats.org/officeDocument/2006/relationships/hyperlink" Target="499-00074-E...63802512.TIF" TargetMode="External"/><Relationship Id="rId115" Type="http://schemas.openxmlformats.org/officeDocument/2006/relationships/hyperlink" Target="NACRTI\050-00103-E...63807890.TIF" TargetMode="External"/><Relationship Id="rId322" Type="http://schemas.openxmlformats.org/officeDocument/2006/relationships/hyperlink" Target="080-4-0-002-102b...63800487.TIF" TargetMode="External"/><Relationship Id="rId767" Type="http://schemas.openxmlformats.org/officeDocument/2006/relationships/hyperlink" Target="092-00113-E...63807848.TIF" TargetMode="External"/><Relationship Id="rId974" Type="http://schemas.openxmlformats.org/officeDocument/2006/relationships/hyperlink" Target="401-00057-E...63801178%20Rev01.TIF" TargetMode="External"/><Relationship Id="rId627" Type="http://schemas.openxmlformats.org/officeDocument/2006/relationships/hyperlink" Target="085-1-0-002-202%20Bl.002...63804028.TIF" TargetMode="External"/><Relationship Id="rId834" Type="http://schemas.openxmlformats.org/officeDocument/2006/relationships/hyperlink" Target="202-062-0-00-00-033P...63801920.TIF" TargetMode="External"/><Relationship Id="rId1257" Type="http://schemas.openxmlformats.org/officeDocument/2006/relationships/hyperlink" Target="439-00068-E...63806390.TIF" TargetMode="External"/><Relationship Id="rId1464" Type="http://schemas.openxmlformats.org/officeDocument/2006/relationships/hyperlink" Target="499-00240-E...63806432.TIF" TargetMode="External"/><Relationship Id="rId901" Type="http://schemas.openxmlformats.org/officeDocument/2006/relationships/hyperlink" Target="400-00109-E...63801967%20Rev01.TIF" TargetMode="External"/><Relationship Id="rId1117" Type="http://schemas.openxmlformats.org/officeDocument/2006/relationships/hyperlink" Target="424-00060-E...63802450.TIF" TargetMode="External"/><Relationship Id="rId1324" Type="http://schemas.openxmlformats.org/officeDocument/2006/relationships/hyperlink" Target="490-00007-E...63803824.TIF" TargetMode="External"/><Relationship Id="rId1531" Type="http://schemas.openxmlformats.org/officeDocument/2006/relationships/hyperlink" Target="899-00043-E...63806592.TIF" TargetMode="External"/><Relationship Id="rId30" Type="http://schemas.openxmlformats.org/officeDocument/2006/relationships/hyperlink" Target="NACRTI\63806259.pdf" TargetMode="External"/><Relationship Id="rId1629" Type="http://schemas.openxmlformats.org/officeDocument/2006/relationships/hyperlink" Target="499-00019-E...63800335%20Rev01.TIF" TargetMode="External"/><Relationship Id="rId277" Type="http://schemas.openxmlformats.org/officeDocument/2006/relationships/hyperlink" Target="080-0-4-003-101b%20Bl.004...63806922.pdf" TargetMode="External"/><Relationship Id="rId484" Type="http://schemas.openxmlformats.org/officeDocument/2006/relationships/hyperlink" Target="082-1-2-025-102...63800622.TIF" TargetMode="External"/><Relationship Id="rId137" Type="http://schemas.openxmlformats.org/officeDocument/2006/relationships/hyperlink" Target="NACRTI\055-00012-E...63802097.TIF" TargetMode="External"/><Relationship Id="rId344" Type="http://schemas.openxmlformats.org/officeDocument/2006/relationships/hyperlink" Target="082-00022-E...63802323.TIF" TargetMode="External"/><Relationship Id="rId691" Type="http://schemas.openxmlformats.org/officeDocument/2006/relationships/hyperlink" Target="089-0-0-014-102...63800680.TIF" TargetMode="External"/><Relationship Id="rId789" Type="http://schemas.openxmlformats.org/officeDocument/2006/relationships/hyperlink" Target="092-0-1-000-111...63804089.TIF" TargetMode="External"/><Relationship Id="rId996" Type="http://schemas.openxmlformats.org/officeDocument/2006/relationships/hyperlink" Target="401-00163-E...63806401.TIF" TargetMode="External"/><Relationship Id="rId551" Type="http://schemas.openxmlformats.org/officeDocument/2006/relationships/hyperlink" Target="082-1-8-033-101...63802656%20Rev01.TIF" TargetMode="External"/><Relationship Id="rId649" Type="http://schemas.openxmlformats.org/officeDocument/2006/relationships/hyperlink" Target="087-00211-E...63806104.TIF" TargetMode="External"/><Relationship Id="rId856" Type="http://schemas.openxmlformats.org/officeDocument/2006/relationships/hyperlink" Target="233-160-1-36-65-118...23316013665118%20Rev01.pdf" TargetMode="External"/><Relationship Id="rId1181" Type="http://schemas.openxmlformats.org/officeDocument/2006/relationships/hyperlink" Target="430-00015-E...63803161.TIF" TargetMode="External"/><Relationship Id="rId1279" Type="http://schemas.openxmlformats.org/officeDocument/2006/relationships/hyperlink" Target="454-00038-E...63803216.TIF" TargetMode="External"/><Relationship Id="rId1486" Type="http://schemas.openxmlformats.org/officeDocument/2006/relationships/hyperlink" Target="499-00267-E...63807977.TIF" TargetMode="External"/><Relationship Id="rId204" Type="http://schemas.openxmlformats.org/officeDocument/2006/relationships/hyperlink" Target="NACRTI\078-0-1-035-001...63803825.TIF" TargetMode="External"/><Relationship Id="rId411" Type="http://schemas.openxmlformats.org/officeDocument/2006/relationships/hyperlink" Target="082-0-5-033-001...63804326.TIF" TargetMode="External"/><Relationship Id="rId509" Type="http://schemas.openxmlformats.org/officeDocument/2006/relationships/hyperlink" Target="082-1-3-005-101...63800630.TIF" TargetMode="External"/><Relationship Id="rId1041" Type="http://schemas.openxmlformats.org/officeDocument/2006/relationships/hyperlink" Target="406-00068-E...63803828%20Rev01.TIF" TargetMode="External"/><Relationship Id="rId1139" Type="http://schemas.openxmlformats.org/officeDocument/2006/relationships/hyperlink" Target="428-00021-E...63802210%20Rev01.TIF" TargetMode="External"/><Relationship Id="rId1346" Type="http://schemas.openxmlformats.org/officeDocument/2006/relationships/hyperlink" Target="499-00014-E...63800327.TIF" TargetMode="External"/><Relationship Id="rId716" Type="http://schemas.openxmlformats.org/officeDocument/2006/relationships/hyperlink" Target="089-00038-E...63807103.TIF" TargetMode="External"/><Relationship Id="rId923" Type="http://schemas.openxmlformats.org/officeDocument/2006/relationships/hyperlink" Target="400-00160-E...63803133.TIF" TargetMode="External"/><Relationship Id="rId1553" Type="http://schemas.openxmlformats.org/officeDocument/2006/relationships/hyperlink" Target="905-00062-E...63804361.TIF" TargetMode="External"/><Relationship Id="rId52" Type="http://schemas.openxmlformats.org/officeDocument/2006/relationships/hyperlink" Target="NACRTI\63806837.TIF" TargetMode="External"/><Relationship Id="rId1206" Type="http://schemas.openxmlformats.org/officeDocument/2006/relationships/hyperlink" Target="436-00008-E...63800434.TIF" TargetMode="External"/><Relationship Id="rId1413" Type="http://schemas.openxmlformats.org/officeDocument/2006/relationships/hyperlink" Target="499-00134-E...63802514.TIF" TargetMode="External"/><Relationship Id="rId1620" Type="http://schemas.openxmlformats.org/officeDocument/2006/relationships/hyperlink" Target="499-00012-E...63800325%20Rev01.TIF" TargetMode="External"/><Relationship Id="rId299" Type="http://schemas.openxmlformats.org/officeDocument/2006/relationships/hyperlink" Target="080-0-8-012-101...63807371.TIF" TargetMode="External"/><Relationship Id="rId159" Type="http://schemas.openxmlformats.org/officeDocument/2006/relationships/hyperlink" Target="NACRTI\069-00009-E...63800583.TIF" TargetMode="External"/><Relationship Id="rId366" Type="http://schemas.openxmlformats.org/officeDocument/2006/relationships/hyperlink" Target="082-0-0-129-101...63807464.TIF" TargetMode="External"/><Relationship Id="rId573" Type="http://schemas.openxmlformats.org/officeDocument/2006/relationships/hyperlink" Target="085-00008-E...63802791.TIF" TargetMode="External"/><Relationship Id="rId780" Type="http://schemas.openxmlformats.org/officeDocument/2006/relationships/hyperlink" Target="092-0-1-000-103...63803547.TIF" TargetMode="External"/><Relationship Id="rId226" Type="http://schemas.openxmlformats.org/officeDocument/2006/relationships/hyperlink" Target="NACRTI\080-00061-E...63805283.TIF" TargetMode="External"/><Relationship Id="rId433" Type="http://schemas.openxmlformats.org/officeDocument/2006/relationships/hyperlink" Target="082-1-1-031-001...63800144.TIF" TargetMode="External"/><Relationship Id="rId878" Type="http://schemas.openxmlformats.org/officeDocument/2006/relationships/hyperlink" Target="400-00048-E...63800190.TIF" TargetMode="External"/><Relationship Id="rId1063" Type="http://schemas.openxmlformats.org/officeDocument/2006/relationships/hyperlink" Target="412-00036-E...63803040%20Rev02.TIF" TargetMode="External"/><Relationship Id="rId1270" Type="http://schemas.openxmlformats.org/officeDocument/2006/relationships/hyperlink" Target="448-00065-E...63803551.pdf" TargetMode="External"/><Relationship Id="rId640" Type="http://schemas.openxmlformats.org/officeDocument/2006/relationships/hyperlink" Target="086-0-2-008-003A%20Bl.001...63801061%20Rev01.TIF" TargetMode="External"/><Relationship Id="rId738" Type="http://schemas.openxmlformats.org/officeDocument/2006/relationships/hyperlink" Target="091-0-0-009-003%20Bl.003...63807823.TIF" TargetMode="External"/><Relationship Id="rId945" Type="http://schemas.openxmlformats.org/officeDocument/2006/relationships/hyperlink" Target="400-00234-E...63805776%20Rev01.TIF" TargetMode="External"/><Relationship Id="rId1368" Type="http://schemas.openxmlformats.org/officeDocument/2006/relationships/hyperlink" Target="499-00032-E...63803222.TIF" TargetMode="External"/><Relationship Id="rId1575" Type="http://schemas.openxmlformats.org/officeDocument/2006/relationships/hyperlink" Target="460-00002-E...63801194%20Rev03.pdf" TargetMode="External"/><Relationship Id="rId74" Type="http://schemas.openxmlformats.org/officeDocument/2006/relationships/hyperlink" Target="NACRTI\010.054.1-01...66.tif" TargetMode="External"/><Relationship Id="rId500" Type="http://schemas.openxmlformats.org/officeDocument/2006/relationships/hyperlink" Target="082-1-2-104-001...63807942.TIF" TargetMode="External"/><Relationship Id="rId805" Type="http://schemas.openxmlformats.org/officeDocument/2006/relationships/hyperlink" Target="092-0-1-000-145%20Bl.001...63807055.TIF" TargetMode="External"/><Relationship Id="rId1130" Type="http://schemas.openxmlformats.org/officeDocument/2006/relationships/hyperlink" Target="424-0-5-012-101.dwg" TargetMode="External"/><Relationship Id="rId1228" Type="http://schemas.openxmlformats.org/officeDocument/2006/relationships/hyperlink" Target="438-00014-E...63803167.TIF" TargetMode="External"/><Relationship Id="rId1435" Type="http://schemas.openxmlformats.org/officeDocument/2006/relationships/hyperlink" Target="499-00191-E...63804432.TIF" TargetMode="External"/><Relationship Id="rId1642" Type="http://schemas.openxmlformats.org/officeDocument/2006/relationships/hyperlink" Target="080-0-9-001-105.3%20Bl.003...63804171.pdf" TargetMode="External"/><Relationship Id="rId1502" Type="http://schemas.openxmlformats.org/officeDocument/2006/relationships/hyperlink" Target="63806560%20Rev01.TIF" TargetMode="External"/><Relationship Id="rId290" Type="http://schemas.openxmlformats.org/officeDocument/2006/relationships/hyperlink" Target="080-0-4-027-104e...63805316%20Rev01.TIF" TargetMode="External"/><Relationship Id="rId388" Type="http://schemas.openxmlformats.org/officeDocument/2006/relationships/hyperlink" Target="082-00191-E...63805534.TIF" TargetMode="External"/><Relationship Id="rId150" Type="http://schemas.openxmlformats.org/officeDocument/2006/relationships/hyperlink" Target="NACRTI\056-0-1-000-101...63800367.TIF" TargetMode="External"/><Relationship Id="rId595" Type="http://schemas.openxmlformats.org/officeDocument/2006/relationships/hyperlink" Target="085-0-0-024-008...63805896.TIF" TargetMode="External"/><Relationship Id="rId248" Type="http://schemas.openxmlformats.org/officeDocument/2006/relationships/hyperlink" Target="NACRTI\080-0-1-002-006...63805786.TIF" TargetMode="External"/><Relationship Id="rId455" Type="http://schemas.openxmlformats.org/officeDocument/2006/relationships/hyperlink" Target="082-1-1-072-003...63804277.TIF" TargetMode="External"/><Relationship Id="rId662" Type="http://schemas.openxmlformats.org/officeDocument/2006/relationships/hyperlink" Target="088-1-x-007-101...63800672.TIF" TargetMode="External"/><Relationship Id="rId1085" Type="http://schemas.openxmlformats.org/officeDocument/2006/relationships/hyperlink" Target="421-0-0-004-001.1%20Bl.002...63806482.TIF" TargetMode="External"/><Relationship Id="rId1292" Type="http://schemas.openxmlformats.org/officeDocument/2006/relationships/hyperlink" Target="460-00005-E...63801192.TIF" TargetMode="External"/><Relationship Id="rId108" Type="http://schemas.openxmlformats.org/officeDocument/2006/relationships/hyperlink" Target="NACRTI\050-00082-E...63805603%20Rev01.TIF" TargetMode="External"/><Relationship Id="rId315" Type="http://schemas.openxmlformats.org/officeDocument/2006/relationships/hyperlink" Target="080-0-9-001-113%20Bl.004...63806276.TIF" TargetMode="External"/><Relationship Id="rId522" Type="http://schemas.openxmlformats.org/officeDocument/2006/relationships/hyperlink" Target="082-1-3-130-103%20Bl.001...63801056.TIF" TargetMode="External"/><Relationship Id="rId967" Type="http://schemas.openxmlformats.org/officeDocument/2006/relationships/hyperlink" Target="401-00048-E...63801179.TIF" TargetMode="External"/><Relationship Id="rId1152" Type="http://schemas.openxmlformats.org/officeDocument/2006/relationships/hyperlink" Target="428-00050-E...63805503.TIF" TargetMode="External"/><Relationship Id="rId1597" Type="http://schemas.openxmlformats.org/officeDocument/2006/relationships/hyperlink" Target="082-1-1-002-003C...63800551.TIF" TargetMode="External"/><Relationship Id="rId96" Type="http://schemas.openxmlformats.org/officeDocument/2006/relationships/hyperlink" Target="NACRTI\050-00052-E...63803872.pdf" TargetMode="External"/><Relationship Id="rId827" Type="http://schemas.openxmlformats.org/officeDocument/2006/relationships/hyperlink" Target="201-003-0-00-00-158...6380xxxx.pdf" TargetMode="External"/><Relationship Id="rId1012" Type="http://schemas.openxmlformats.org/officeDocument/2006/relationships/hyperlink" Target="406-0-0-027-101.pdf" TargetMode="External"/><Relationship Id="rId1457" Type="http://schemas.openxmlformats.org/officeDocument/2006/relationships/hyperlink" Target="499-00229-E...63805656.TIF" TargetMode="External"/><Relationship Id="rId1317" Type="http://schemas.openxmlformats.org/officeDocument/2006/relationships/hyperlink" Target="490-00003-E...63803819.TIF" TargetMode="External"/><Relationship Id="rId1524" Type="http://schemas.openxmlformats.org/officeDocument/2006/relationships/hyperlink" Target="853-00026-E...63802467.TIF" TargetMode="External"/><Relationship Id="rId23" Type="http://schemas.openxmlformats.org/officeDocument/2006/relationships/hyperlink" Target="NACRTI\63806246.TIF" TargetMode="External"/><Relationship Id="rId172" Type="http://schemas.openxmlformats.org/officeDocument/2006/relationships/hyperlink" Target="NACRTI\069-00030-E...63801051.TIF" TargetMode="External"/><Relationship Id="rId477" Type="http://schemas.openxmlformats.org/officeDocument/2006/relationships/hyperlink" Target="082-1-2-024-102...63800621.TIF" TargetMode="External"/><Relationship Id="rId684" Type="http://schemas.openxmlformats.org/officeDocument/2006/relationships/hyperlink" Target="089-0-0-013-006...63800677.TIF" TargetMode="External"/><Relationship Id="rId337" Type="http://schemas.openxmlformats.org/officeDocument/2006/relationships/hyperlink" Target="082-0-0-016-103...63800143.TIF" TargetMode="External"/><Relationship Id="rId891" Type="http://schemas.openxmlformats.org/officeDocument/2006/relationships/hyperlink" Target="400-00105-E...63801733.TIF" TargetMode="External"/><Relationship Id="rId989" Type="http://schemas.openxmlformats.org/officeDocument/2006/relationships/hyperlink" Target="401-00121-E...63803890.TIF" TargetMode="External"/><Relationship Id="rId544" Type="http://schemas.openxmlformats.org/officeDocument/2006/relationships/hyperlink" Target="082-1-8-023-006d...63803913%20Rev01.TIF" TargetMode="External"/><Relationship Id="rId751" Type="http://schemas.openxmlformats.org/officeDocument/2006/relationships/hyperlink" Target="092-00033-E...63805572.TIF" TargetMode="External"/><Relationship Id="rId849" Type="http://schemas.openxmlformats.org/officeDocument/2006/relationships/hyperlink" Target="233-090-1-36-01-014...63801916.TIF" TargetMode="External"/><Relationship Id="rId1174" Type="http://schemas.openxmlformats.org/officeDocument/2006/relationships/hyperlink" Target="430-00006-E...63801837%20Rev01.TIF" TargetMode="External"/><Relationship Id="rId1381" Type="http://schemas.openxmlformats.org/officeDocument/2006/relationships/hyperlink" Target="499-00040-E...63803219.TIF" TargetMode="External"/><Relationship Id="rId1479" Type="http://schemas.openxmlformats.org/officeDocument/2006/relationships/hyperlink" Target="499-00262-E...63807930.TIF" TargetMode="External"/><Relationship Id="rId404" Type="http://schemas.openxmlformats.org/officeDocument/2006/relationships/hyperlink" Target="082-00227-E...63807098.TIF" TargetMode="External"/><Relationship Id="rId611" Type="http://schemas.openxmlformats.org/officeDocument/2006/relationships/hyperlink" Target="085-0-0-079-102...63801846.TIF" TargetMode="External"/><Relationship Id="rId1034" Type="http://schemas.openxmlformats.org/officeDocument/2006/relationships/hyperlink" Target="406-00056-E...63801738.TIF" TargetMode="External"/><Relationship Id="rId1241" Type="http://schemas.openxmlformats.org/officeDocument/2006/relationships/hyperlink" Target="438-00042-E...63804522%20Rev01.TIF" TargetMode="External"/><Relationship Id="rId1339" Type="http://schemas.openxmlformats.org/officeDocument/2006/relationships/hyperlink" Target="499-00010-E...63800526.TIF" TargetMode="External"/><Relationship Id="rId709" Type="http://schemas.openxmlformats.org/officeDocument/2006/relationships/hyperlink" Target="089-00031-E...%2063806167.TIF" TargetMode="External"/><Relationship Id="rId916" Type="http://schemas.openxmlformats.org/officeDocument/2006/relationships/hyperlink" Target="400-00143-E...63802651.TIF" TargetMode="External"/><Relationship Id="rId1101" Type="http://schemas.openxmlformats.org/officeDocument/2006/relationships/hyperlink" Target="424-00025-E...63800753.TIF" TargetMode="External"/><Relationship Id="rId1546" Type="http://schemas.openxmlformats.org/officeDocument/2006/relationships/hyperlink" Target="905-00036-E...63804127.TIF" TargetMode="External"/><Relationship Id="rId45" Type="http://schemas.openxmlformats.org/officeDocument/2006/relationships/hyperlink" Target="NACRTI\63806823.TIF" TargetMode="External"/><Relationship Id="rId1406" Type="http://schemas.openxmlformats.org/officeDocument/2006/relationships/hyperlink" Target="499-00128-E...63802419.TIF" TargetMode="External"/><Relationship Id="rId1613" Type="http://schemas.openxmlformats.org/officeDocument/2006/relationships/hyperlink" Target="499-00002-E...63800316%20Rev01.TIF" TargetMode="External"/><Relationship Id="rId194" Type="http://schemas.openxmlformats.org/officeDocument/2006/relationships/hyperlink" Target="NACRTI\078-00032-E...63805974.TIF" TargetMode="External"/><Relationship Id="rId261" Type="http://schemas.openxmlformats.org/officeDocument/2006/relationships/hyperlink" Target="NACRTI\080-0-4-003-101%20Bl.002...63805163.tif" TargetMode="External"/><Relationship Id="rId499" Type="http://schemas.openxmlformats.org/officeDocument/2006/relationships/hyperlink" Target="082-1-2-104-001...63807942.TIF" TargetMode="External"/><Relationship Id="rId359" Type="http://schemas.openxmlformats.org/officeDocument/2006/relationships/hyperlink" Target="082-00104-E...63803960.TIF" TargetMode="External"/><Relationship Id="rId566" Type="http://schemas.openxmlformats.org/officeDocument/2006/relationships/hyperlink" Target="083-00004-E...63806003.TIF" TargetMode="External"/><Relationship Id="rId773" Type="http://schemas.openxmlformats.org/officeDocument/2006/relationships/hyperlink" Target="092-00133-E...63808449.TIF" TargetMode="External"/><Relationship Id="rId1196" Type="http://schemas.openxmlformats.org/officeDocument/2006/relationships/hyperlink" Target="430-0-3-004-123...63805921%20Rev04.TIF" TargetMode="External"/><Relationship Id="rId121" Type="http://schemas.openxmlformats.org/officeDocument/2006/relationships/hyperlink" Target="NACRTI\050009462%20Bl.012...63802494.TIF" TargetMode="External"/><Relationship Id="rId219" Type="http://schemas.openxmlformats.org/officeDocument/2006/relationships/hyperlink" Target="NACRTI\080-00051-E...63804946.TIF" TargetMode="External"/><Relationship Id="rId426" Type="http://schemas.openxmlformats.org/officeDocument/2006/relationships/hyperlink" Target="082-1-0-000-002%20Bl.020...63806979.TIF" TargetMode="External"/><Relationship Id="rId633" Type="http://schemas.openxmlformats.org/officeDocument/2006/relationships/hyperlink" Target="086-0-0-034-101...63800659.TIF" TargetMode="External"/><Relationship Id="rId980" Type="http://schemas.openxmlformats.org/officeDocument/2006/relationships/hyperlink" Target="401-00080-E...63802426.TIF" TargetMode="External"/><Relationship Id="rId1056" Type="http://schemas.openxmlformats.org/officeDocument/2006/relationships/hyperlink" Target="412-00013-E...63800239.TIF" TargetMode="External"/><Relationship Id="rId1263" Type="http://schemas.openxmlformats.org/officeDocument/2006/relationships/hyperlink" Target="439-00079-E...63808024%20Rev01.TIF" TargetMode="External"/><Relationship Id="rId840" Type="http://schemas.openxmlformats.org/officeDocument/2006/relationships/hyperlink" Target="202-077-3-70-00-004...63802840.TIF" TargetMode="External"/><Relationship Id="rId938" Type="http://schemas.openxmlformats.org/officeDocument/2006/relationships/hyperlink" Target="400-00227-E...63805673.TIF" TargetMode="External"/><Relationship Id="rId1470" Type="http://schemas.openxmlformats.org/officeDocument/2006/relationships/hyperlink" Target="499-00247-E...63806702.TIF" TargetMode="External"/><Relationship Id="rId1568" Type="http://schemas.openxmlformats.org/officeDocument/2006/relationships/hyperlink" Target="63809407.TIF" TargetMode="External"/><Relationship Id="rId67" Type="http://schemas.openxmlformats.org/officeDocument/2006/relationships/hyperlink" Target="NACRTI\63807914.TIF" TargetMode="External"/><Relationship Id="rId700" Type="http://schemas.openxmlformats.org/officeDocument/2006/relationships/hyperlink" Target="089-0-0-015-112...63800683.TIF" TargetMode="External"/><Relationship Id="rId1123" Type="http://schemas.openxmlformats.org/officeDocument/2006/relationships/hyperlink" Target="424-00081-E...63805722.TIF" TargetMode="External"/><Relationship Id="rId1330" Type="http://schemas.openxmlformats.org/officeDocument/2006/relationships/hyperlink" Target="490-00027-E...63806369.TIF" TargetMode="External"/><Relationship Id="rId1428" Type="http://schemas.openxmlformats.org/officeDocument/2006/relationships/hyperlink" Target="499-00156-E...63803499.TIF" TargetMode="External"/><Relationship Id="rId1635" Type="http://schemas.openxmlformats.org/officeDocument/2006/relationships/hyperlink" Target="NACRTI\050-00014-Z...63802905.TIF" TargetMode="External"/><Relationship Id="rId283" Type="http://schemas.openxmlformats.org/officeDocument/2006/relationships/hyperlink" Target="080-0-4-011-104e...63805315%20Rev01.TIF" TargetMode="External"/><Relationship Id="rId490" Type="http://schemas.openxmlformats.org/officeDocument/2006/relationships/hyperlink" Target="082-1-2-060-003c...63804738%20Rev03.pdf" TargetMode="External"/><Relationship Id="rId143" Type="http://schemas.openxmlformats.org/officeDocument/2006/relationships/hyperlink" Target="NACRTI\055-00020-E...63802104.TIF" TargetMode="External"/><Relationship Id="rId350" Type="http://schemas.openxmlformats.org/officeDocument/2006/relationships/hyperlink" Target="082-00033-E...63805550.TIF" TargetMode="External"/><Relationship Id="rId588" Type="http://schemas.openxmlformats.org/officeDocument/2006/relationships/hyperlink" Target="085-0-0-024-007%20Bl.003...63805853.TIF" TargetMode="External"/><Relationship Id="rId795" Type="http://schemas.openxmlformats.org/officeDocument/2006/relationships/hyperlink" Target="092-0-1-000-125...63804669.TIF" TargetMode="External"/><Relationship Id="rId9" Type="http://schemas.openxmlformats.org/officeDocument/2006/relationships/hyperlink" Target="NACRTI\63806560.TIF" TargetMode="External"/><Relationship Id="rId210" Type="http://schemas.openxmlformats.org/officeDocument/2006/relationships/hyperlink" Target="NACRTI\080-00002-E...63802281.TIF" TargetMode="External"/><Relationship Id="rId448" Type="http://schemas.openxmlformats.org/officeDocument/2006/relationships/hyperlink" Target="082-1-1-072-002m...63802759%20Rev01.TIF" TargetMode="External"/><Relationship Id="rId655" Type="http://schemas.openxmlformats.org/officeDocument/2006/relationships/hyperlink" Target="088-0-0-022-101...63800668.TIF" TargetMode="External"/><Relationship Id="rId862" Type="http://schemas.openxmlformats.org/officeDocument/2006/relationships/hyperlink" Target="400-00020-E...63801440%20Rev01.TIF" TargetMode="External"/><Relationship Id="rId1078" Type="http://schemas.openxmlformats.org/officeDocument/2006/relationships/hyperlink" Target="418-00003-E...63801196%20Rev01.TIF" TargetMode="External"/><Relationship Id="rId1285" Type="http://schemas.openxmlformats.org/officeDocument/2006/relationships/hyperlink" Target="454-00063-E...63807285.TIF" TargetMode="External"/><Relationship Id="rId1492" Type="http://schemas.openxmlformats.org/officeDocument/2006/relationships/hyperlink" Target="63806553%20Rev01.TI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NACRTI\010.054.1-01...66.tif" TargetMode="External"/><Relationship Id="rId2" Type="http://schemas.openxmlformats.org/officeDocument/2006/relationships/hyperlink" Target="NACRTI\010.054.1-01...66.tif" TargetMode="External"/><Relationship Id="rId1" Type="http://schemas.openxmlformats.org/officeDocument/2006/relationships/hyperlink" Target="4000605986...63809552.TIF" TargetMode="External"/><Relationship Id="rId4" Type="http://schemas.openxmlformats.org/officeDocument/2006/relationships/hyperlink" Target="NACRTI\010.054.1-01...66.ti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NACRTI\010.054.1-01...66.tif" TargetMode="External"/><Relationship Id="rId1" Type="http://schemas.openxmlformats.org/officeDocument/2006/relationships/hyperlink" Target="089-1x-0-005-009...63800641%20Rev01.TI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A3356"/>
  <sheetViews>
    <sheetView tabSelected="1" topLeftCell="A3324" zoomScale="80" zoomScaleNormal="80" workbookViewId="0">
      <selection activeCell="B3329" sqref="B3329"/>
    </sheetView>
  </sheetViews>
  <sheetFormatPr defaultRowHeight="15" x14ac:dyDescent="0.25"/>
  <cols>
    <col min="1" max="1" width="14.5703125" style="5" customWidth="1"/>
    <col min="2" max="2" width="17.85546875" style="1" customWidth="1"/>
    <col min="3" max="3" width="7.42578125" style="1" customWidth="1"/>
    <col min="4" max="4" width="10.85546875" style="1" hidden="1" customWidth="1"/>
    <col min="5" max="5" width="33.7109375" style="30" customWidth="1"/>
    <col min="6" max="6" width="69.85546875" style="20" customWidth="1"/>
    <col min="7" max="7" width="15.140625" style="53" customWidth="1"/>
    <col min="8" max="8" width="13.42578125" style="55" customWidth="1"/>
    <col min="9" max="9" width="11.5703125" style="15" customWidth="1"/>
    <col min="10" max="10" width="13.140625" style="55" customWidth="1"/>
    <col min="11" max="11" width="12.85546875" style="55" customWidth="1"/>
    <col min="12" max="13" width="18.85546875" style="56" hidden="1" customWidth="1"/>
    <col min="14" max="14" width="10.7109375" style="8" customWidth="1"/>
    <col min="15" max="15" width="10.7109375" style="4" customWidth="1"/>
    <col min="16" max="16" width="10.7109375" customWidth="1"/>
    <col min="17" max="17" width="15" style="104" hidden="1" customWidth="1"/>
    <col min="18" max="18" width="13.140625" style="40" hidden="1" customWidth="1"/>
    <col min="19" max="19" width="52.42578125" style="37" customWidth="1"/>
    <col min="20" max="20" width="47.28515625" style="37" customWidth="1"/>
    <col min="21" max="21" width="36.85546875" style="37" customWidth="1"/>
    <col min="22" max="16384" width="9.140625" style="37"/>
  </cols>
  <sheetData>
    <row r="1" spans="1:27" s="40" customFormat="1" ht="18" customHeight="1" x14ac:dyDescent="0.25">
      <c r="A1" s="39" t="s">
        <v>10</v>
      </c>
      <c r="B1" s="39" t="s">
        <v>9</v>
      </c>
      <c r="C1" s="39" t="s">
        <v>1</v>
      </c>
      <c r="D1" s="39" t="s">
        <v>595</v>
      </c>
      <c r="E1" s="30" t="s">
        <v>2</v>
      </c>
      <c r="F1" s="41" t="s">
        <v>3</v>
      </c>
      <c r="G1" s="53" t="s">
        <v>5</v>
      </c>
      <c r="H1" s="53" t="s">
        <v>6</v>
      </c>
      <c r="I1" s="69" t="s">
        <v>4</v>
      </c>
      <c r="J1" s="53" t="s">
        <v>5</v>
      </c>
      <c r="K1" s="53" t="s">
        <v>6</v>
      </c>
      <c r="L1" s="54" t="s">
        <v>7</v>
      </c>
      <c r="M1" s="54" t="s">
        <v>8</v>
      </c>
      <c r="N1" s="31" t="s">
        <v>1984</v>
      </c>
      <c r="O1" s="31" t="s">
        <v>1915</v>
      </c>
      <c r="P1" s="31" t="s">
        <v>1916</v>
      </c>
      <c r="Q1" s="39" t="s">
        <v>2081</v>
      </c>
      <c r="R1" s="39" t="s">
        <v>2082</v>
      </c>
      <c r="S1" s="41" t="s">
        <v>3588</v>
      </c>
      <c r="T1" s="41" t="s">
        <v>3603</v>
      </c>
      <c r="U1" s="326" t="s">
        <v>3802</v>
      </c>
      <c r="V1" s="37"/>
      <c r="W1" s="37"/>
      <c r="X1" s="37"/>
      <c r="Y1" s="37"/>
      <c r="Z1" s="37"/>
      <c r="AA1" s="37"/>
    </row>
    <row r="2" spans="1:27" s="40" customFormat="1" ht="18" customHeight="1" x14ac:dyDescent="0.25">
      <c r="A2" s="6">
        <v>10</v>
      </c>
      <c r="B2" s="6">
        <v>416771</v>
      </c>
      <c r="C2" s="6">
        <v>4</v>
      </c>
      <c r="D2" s="6"/>
      <c r="E2" s="30" t="s">
        <v>262</v>
      </c>
      <c r="F2" s="20" t="s">
        <v>1320</v>
      </c>
      <c r="G2" s="53">
        <f>J2*1.15</f>
        <v>17.25</v>
      </c>
      <c r="H2" s="55">
        <f t="shared" ref="H2:H65" si="0">C2*G2</f>
        <v>69</v>
      </c>
      <c r="I2" s="15" t="s">
        <v>152</v>
      </c>
      <c r="J2" s="55">
        <v>15</v>
      </c>
      <c r="K2" s="55">
        <f t="shared" ref="K2:K65" si="1">C2*J2</f>
        <v>60</v>
      </c>
      <c r="L2" s="56">
        <f t="shared" ref="L2:L65" si="2">J2*7.5</f>
        <v>112.5</v>
      </c>
      <c r="M2" s="56">
        <f t="shared" ref="M2:M65" si="3">C2*L2</f>
        <v>450</v>
      </c>
      <c r="N2" s="38"/>
      <c r="O2" s="48">
        <v>0.01</v>
      </c>
      <c r="P2" s="48">
        <f t="shared" ref="P2:P33" si="4">O2*C2</f>
        <v>0.04</v>
      </c>
      <c r="Q2" s="104"/>
      <c r="R2" s="102">
        <f>Q2*1.025</f>
        <v>0</v>
      </c>
      <c r="S2" s="37"/>
      <c r="T2" s="37"/>
      <c r="U2" s="37"/>
      <c r="V2" s="37"/>
      <c r="W2" s="37"/>
      <c r="X2" s="37"/>
      <c r="Y2" s="37"/>
      <c r="Z2" s="139"/>
      <c r="AA2" s="139"/>
    </row>
    <row r="3" spans="1:27" s="139" customFormat="1" ht="18" customHeight="1" x14ac:dyDescent="0.25">
      <c r="A3" s="134">
        <v>230109</v>
      </c>
      <c r="B3" s="134">
        <v>60737009</v>
      </c>
      <c r="C3" s="134">
        <v>2</v>
      </c>
      <c r="D3" s="122"/>
      <c r="E3" s="123">
        <v>60737009</v>
      </c>
      <c r="F3" s="124" t="s">
        <v>4743</v>
      </c>
      <c r="G3" s="189">
        <f>J3*1.2+O3*2.5</f>
        <v>160.1</v>
      </c>
      <c r="H3" s="125">
        <f t="shared" si="0"/>
        <v>320.2</v>
      </c>
      <c r="I3" s="163" t="s">
        <v>152</v>
      </c>
      <c r="J3" s="164">
        <v>130</v>
      </c>
      <c r="K3" s="164">
        <f t="shared" si="1"/>
        <v>260</v>
      </c>
      <c r="L3" s="165">
        <f t="shared" si="2"/>
        <v>975</v>
      </c>
      <c r="M3" s="165">
        <f t="shared" si="3"/>
        <v>1950</v>
      </c>
      <c r="N3" s="129" t="s">
        <v>1973</v>
      </c>
      <c r="O3" s="130">
        <v>1.64</v>
      </c>
      <c r="P3" s="130">
        <f t="shared" si="4"/>
        <v>3.28</v>
      </c>
      <c r="Q3" s="104"/>
      <c r="R3" s="40"/>
      <c r="S3" s="37"/>
      <c r="T3" s="37"/>
      <c r="U3" s="37"/>
      <c r="V3" s="37"/>
      <c r="W3" s="37"/>
      <c r="X3" s="37"/>
      <c r="Y3" s="37"/>
      <c r="Z3" s="131"/>
      <c r="AA3" s="37"/>
    </row>
    <row r="4" spans="1:27" x14ac:dyDescent="0.25">
      <c r="A4" s="197">
        <v>237513</v>
      </c>
      <c r="B4" s="197">
        <v>60737009</v>
      </c>
      <c r="C4" s="197">
        <v>1</v>
      </c>
      <c r="D4" s="206"/>
      <c r="E4" s="236">
        <v>60737009</v>
      </c>
      <c r="F4" s="210" t="s">
        <v>4743</v>
      </c>
      <c r="G4" s="406">
        <f>J4*1.2+O4*2.5</f>
        <v>160.1</v>
      </c>
      <c r="H4" s="328">
        <f t="shared" si="0"/>
        <v>160.1</v>
      </c>
      <c r="I4" s="203" t="s">
        <v>974</v>
      </c>
      <c r="J4" s="164">
        <v>130</v>
      </c>
      <c r="K4" s="164">
        <f t="shared" si="1"/>
        <v>130</v>
      </c>
      <c r="L4" s="165">
        <f t="shared" si="2"/>
        <v>975</v>
      </c>
      <c r="M4" s="165">
        <f t="shared" si="3"/>
        <v>975</v>
      </c>
      <c r="N4" s="129" t="s">
        <v>1973</v>
      </c>
      <c r="O4" s="279">
        <v>1.64</v>
      </c>
      <c r="P4" s="279">
        <f t="shared" si="4"/>
        <v>1.64</v>
      </c>
      <c r="Q4" s="247"/>
      <c r="V4" s="139"/>
      <c r="Z4" s="139"/>
    </row>
    <row r="5" spans="1:27" ht="14.25" customHeight="1" x14ac:dyDescent="0.25">
      <c r="A5" s="134">
        <v>221423</v>
      </c>
      <c r="B5" s="134">
        <v>60737111</v>
      </c>
      <c r="C5" s="134">
        <v>2</v>
      </c>
      <c r="D5" s="161"/>
      <c r="E5" s="123">
        <v>60737111</v>
      </c>
      <c r="F5" s="124" t="s">
        <v>3827</v>
      </c>
      <c r="G5" s="332">
        <f t="shared" ref="G5:G16" si="5">J5*1.2</f>
        <v>170.4</v>
      </c>
      <c r="H5" s="155">
        <f t="shared" si="0"/>
        <v>340.8</v>
      </c>
      <c r="I5" s="185" t="s">
        <v>974</v>
      </c>
      <c r="J5" s="162">
        <v>142</v>
      </c>
      <c r="K5" s="162">
        <f t="shared" si="1"/>
        <v>284</v>
      </c>
      <c r="L5" s="167">
        <f t="shared" si="2"/>
        <v>1065</v>
      </c>
      <c r="M5" s="167">
        <f t="shared" si="3"/>
        <v>2130</v>
      </c>
      <c r="N5" s="278" t="s">
        <v>1917</v>
      </c>
      <c r="O5" s="130">
        <v>43</v>
      </c>
      <c r="P5" s="130">
        <f t="shared" si="4"/>
        <v>86</v>
      </c>
      <c r="Q5" s="188"/>
      <c r="R5" s="139"/>
      <c r="S5" s="139"/>
      <c r="T5" s="139"/>
      <c r="U5" s="139"/>
      <c r="V5" s="131"/>
    </row>
    <row r="6" spans="1:27" s="315" customFormat="1" ht="20.100000000000001" customHeight="1" x14ac:dyDescent="0.25">
      <c r="A6" s="134">
        <v>228101</v>
      </c>
      <c r="B6" s="134">
        <v>60737111</v>
      </c>
      <c r="C6" s="134">
        <v>1</v>
      </c>
      <c r="D6" s="161"/>
      <c r="E6" s="123">
        <v>60737111</v>
      </c>
      <c r="F6" s="124" t="s">
        <v>3827</v>
      </c>
      <c r="G6" s="332">
        <f t="shared" si="5"/>
        <v>170.4</v>
      </c>
      <c r="H6" s="155">
        <f t="shared" si="0"/>
        <v>170.4</v>
      </c>
      <c r="I6" s="185" t="s">
        <v>974</v>
      </c>
      <c r="J6" s="162">
        <v>142</v>
      </c>
      <c r="K6" s="162">
        <f t="shared" si="1"/>
        <v>142</v>
      </c>
      <c r="L6" s="167">
        <f t="shared" si="2"/>
        <v>1065</v>
      </c>
      <c r="M6" s="167">
        <f t="shared" si="3"/>
        <v>1065</v>
      </c>
      <c r="N6" s="278" t="s">
        <v>1917</v>
      </c>
      <c r="O6" s="130">
        <v>43</v>
      </c>
      <c r="P6" s="130">
        <f t="shared" si="4"/>
        <v>43</v>
      </c>
      <c r="Q6" s="104"/>
      <c r="R6" s="40"/>
      <c r="S6" s="37"/>
      <c r="T6" s="37"/>
      <c r="U6" s="37"/>
      <c r="V6" s="37"/>
      <c r="W6" s="139"/>
      <c r="X6" s="37"/>
      <c r="Y6" s="37"/>
      <c r="Z6" s="40"/>
      <c r="AA6" s="37"/>
    </row>
    <row r="7" spans="1:27" s="40" customFormat="1" x14ac:dyDescent="0.25">
      <c r="A7" s="134">
        <v>234148</v>
      </c>
      <c r="B7" s="134">
        <v>60737230</v>
      </c>
      <c r="C7" s="134">
        <v>4</v>
      </c>
      <c r="D7" s="161"/>
      <c r="E7" s="123">
        <v>60737230</v>
      </c>
      <c r="F7" s="329" t="s">
        <v>3924</v>
      </c>
      <c r="G7" s="168">
        <f t="shared" si="5"/>
        <v>114</v>
      </c>
      <c r="H7" s="168">
        <f t="shared" si="0"/>
        <v>456</v>
      </c>
      <c r="I7" s="166" t="s">
        <v>152</v>
      </c>
      <c r="J7" s="162">
        <v>95</v>
      </c>
      <c r="K7" s="162">
        <f t="shared" si="1"/>
        <v>380</v>
      </c>
      <c r="L7" s="167">
        <f t="shared" si="2"/>
        <v>712.5</v>
      </c>
      <c r="M7" s="167">
        <f t="shared" si="3"/>
        <v>2850</v>
      </c>
      <c r="N7" s="278" t="s">
        <v>1917</v>
      </c>
      <c r="O7" s="130">
        <v>8.1</v>
      </c>
      <c r="P7" s="130">
        <f t="shared" si="4"/>
        <v>32.4</v>
      </c>
      <c r="Q7" s="188"/>
      <c r="R7" s="139"/>
      <c r="S7" s="131"/>
      <c r="T7" s="131"/>
      <c r="U7" s="131"/>
      <c r="V7" s="37"/>
      <c r="W7" s="139"/>
      <c r="X7" s="131"/>
      <c r="Y7" s="131"/>
      <c r="Z7" s="37"/>
      <c r="AA7" s="37"/>
    </row>
    <row r="8" spans="1:27" s="131" customFormat="1" x14ac:dyDescent="0.25">
      <c r="A8" s="134">
        <v>234148</v>
      </c>
      <c r="B8" s="134">
        <v>60737230</v>
      </c>
      <c r="C8" s="134">
        <v>4</v>
      </c>
      <c r="D8" s="161"/>
      <c r="E8" s="270">
        <v>60737230</v>
      </c>
      <c r="F8" s="329" t="s">
        <v>3924</v>
      </c>
      <c r="G8" s="168">
        <f t="shared" si="5"/>
        <v>114</v>
      </c>
      <c r="H8" s="168">
        <f t="shared" si="0"/>
        <v>456</v>
      </c>
      <c r="I8" s="166" t="s">
        <v>152</v>
      </c>
      <c r="J8" s="162">
        <v>95</v>
      </c>
      <c r="K8" s="162">
        <f t="shared" si="1"/>
        <v>380</v>
      </c>
      <c r="L8" s="167">
        <f t="shared" si="2"/>
        <v>712.5</v>
      </c>
      <c r="M8" s="167">
        <f t="shared" si="3"/>
        <v>2850</v>
      </c>
      <c r="N8" s="278" t="s">
        <v>1917</v>
      </c>
      <c r="O8" s="130">
        <v>8.1</v>
      </c>
      <c r="P8" s="130">
        <f t="shared" si="4"/>
        <v>32.4</v>
      </c>
      <c r="Q8" s="188"/>
      <c r="R8" s="139"/>
      <c r="V8" s="37"/>
      <c r="W8" s="37"/>
      <c r="X8" s="230"/>
      <c r="Y8" s="230"/>
      <c r="Z8" s="37"/>
      <c r="AA8" s="37"/>
    </row>
    <row r="9" spans="1:27" x14ac:dyDescent="0.25">
      <c r="A9" s="197">
        <v>243459</v>
      </c>
      <c r="B9" s="134">
        <v>60737230</v>
      </c>
      <c r="C9" s="134">
        <v>2</v>
      </c>
      <c r="D9" s="161"/>
      <c r="E9" s="270">
        <v>60737230</v>
      </c>
      <c r="F9" s="329" t="s">
        <v>3924</v>
      </c>
      <c r="G9" s="168">
        <f t="shared" si="5"/>
        <v>114</v>
      </c>
      <c r="H9" s="168">
        <f t="shared" si="0"/>
        <v>228</v>
      </c>
      <c r="I9" s="203" t="s">
        <v>974</v>
      </c>
      <c r="J9" s="162">
        <v>95</v>
      </c>
      <c r="K9" s="162">
        <f t="shared" si="1"/>
        <v>190</v>
      </c>
      <c r="L9" s="167">
        <f t="shared" si="2"/>
        <v>712.5</v>
      </c>
      <c r="M9" s="167">
        <f t="shared" si="3"/>
        <v>1425</v>
      </c>
      <c r="N9" s="278" t="s">
        <v>1917</v>
      </c>
      <c r="O9" s="130">
        <v>8.1</v>
      </c>
      <c r="P9" s="130">
        <f t="shared" si="4"/>
        <v>16.2</v>
      </c>
      <c r="Q9" s="188"/>
      <c r="R9" s="131"/>
      <c r="S9" s="131"/>
      <c r="T9" s="131"/>
      <c r="U9" s="131"/>
      <c r="Z9" s="40"/>
    </row>
    <row r="10" spans="1:27" x14ac:dyDescent="0.25">
      <c r="A10" s="197">
        <v>243459</v>
      </c>
      <c r="B10" s="134">
        <v>60737230</v>
      </c>
      <c r="C10" s="134">
        <v>2</v>
      </c>
      <c r="D10" s="161"/>
      <c r="E10" s="270">
        <v>60737230</v>
      </c>
      <c r="F10" s="329" t="s">
        <v>3924</v>
      </c>
      <c r="G10" s="168">
        <f t="shared" si="5"/>
        <v>114</v>
      </c>
      <c r="H10" s="168">
        <f t="shared" si="0"/>
        <v>228</v>
      </c>
      <c r="I10" s="203" t="s">
        <v>974</v>
      </c>
      <c r="J10" s="162">
        <v>95</v>
      </c>
      <c r="K10" s="162">
        <f t="shared" si="1"/>
        <v>190</v>
      </c>
      <c r="L10" s="167">
        <f t="shared" si="2"/>
        <v>712.5</v>
      </c>
      <c r="M10" s="167">
        <f t="shared" si="3"/>
        <v>1425</v>
      </c>
      <c r="N10" s="278" t="s">
        <v>1917</v>
      </c>
      <c r="O10" s="130">
        <v>8.1</v>
      </c>
      <c r="P10" s="130">
        <f t="shared" si="4"/>
        <v>16.2</v>
      </c>
      <c r="Q10" s="188"/>
      <c r="R10" s="131"/>
      <c r="S10" s="131"/>
      <c r="T10" s="131"/>
      <c r="U10" s="131"/>
      <c r="V10" s="131"/>
      <c r="W10" s="139"/>
    </row>
    <row r="11" spans="1:27" ht="14.25" customHeight="1" x14ac:dyDescent="0.25">
      <c r="A11" s="197">
        <v>237513</v>
      </c>
      <c r="B11" s="134">
        <v>60737242</v>
      </c>
      <c r="C11" s="134">
        <v>1</v>
      </c>
      <c r="D11" s="122"/>
      <c r="E11" s="123" t="s">
        <v>3919</v>
      </c>
      <c r="F11" s="124" t="s">
        <v>4105</v>
      </c>
      <c r="G11" s="168">
        <f t="shared" si="5"/>
        <v>180</v>
      </c>
      <c r="H11" s="125">
        <f t="shared" si="0"/>
        <v>180</v>
      </c>
      <c r="I11" s="134" t="s">
        <v>152</v>
      </c>
      <c r="J11" s="220">
        <v>150</v>
      </c>
      <c r="K11" s="162">
        <f t="shared" si="1"/>
        <v>150</v>
      </c>
      <c r="L11" s="167">
        <f t="shared" si="2"/>
        <v>1125</v>
      </c>
      <c r="M11" s="167">
        <f t="shared" si="3"/>
        <v>1125</v>
      </c>
      <c r="N11" s="278" t="s">
        <v>1917</v>
      </c>
      <c r="O11" s="130">
        <v>50.1</v>
      </c>
      <c r="P11" s="130">
        <f t="shared" si="4"/>
        <v>50.1</v>
      </c>
      <c r="Q11" s="188"/>
      <c r="R11" s="139"/>
      <c r="S11" s="131"/>
      <c r="T11" s="131"/>
      <c r="U11" s="131"/>
      <c r="X11" s="131"/>
      <c r="Y11" s="131"/>
    </row>
    <row r="12" spans="1:27" x14ac:dyDescent="0.25">
      <c r="A12" s="197">
        <v>249591</v>
      </c>
      <c r="B12" s="134">
        <v>60737242</v>
      </c>
      <c r="C12" s="134">
        <v>1</v>
      </c>
      <c r="D12" s="122"/>
      <c r="E12" s="123" t="s">
        <v>3919</v>
      </c>
      <c r="F12" s="124" t="s">
        <v>4105</v>
      </c>
      <c r="G12" s="168">
        <f t="shared" si="5"/>
        <v>222</v>
      </c>
      <c r="H12" s="125">
        <f t="shared" si="0"/>
        <v>222</v>
      </c>
      <c r="I12" s="134" t="s">
        <v>152</v>
      </c>
      <c r="J12" s="281">
        <v>185</v>
      </c>
      <c r="K12" s="162">
        <f t="shared" si="1"/>
        <v>185</v>
      </c>
      <c r="L12" s="167">
        <f t="shared" si="2"/>
        <v>1387.5</v>
      </c>
      <c r="M12" s="167">
        <f t="shared" si="3"/>
        <v>1387.5</v>
      </c>
      <c r="N12" s="122" t="s">
        <v>1917</v>
      </c>
      <c r="O12" s="130">
        <v>50.1</v>
      </c>
      <c r="P12" s="130">
        <f t="shared" si="4"/>
        <v>50.1</v>
      </c>
      <c r="Q12" s="188"/>
      <c r="R12" s="139"/>
      <c r="S12" s="131"/>
      <c r="T12" s="131"/>
      <c r="U12" s="131"/>
      <c r="V12" s="139"/>
    </row>
    <row r="13" spans="1:27" x14ac:dyDescent="0.25">
      <c r="A13" s="433">
        <v>266379</v>
      </c>
      <c r="B13" s="134">
        <v>60737242</v>
      </c>
      <c r="C13" s="134">
        <v>1</v>
      </c>
      <c r="D13" s="122"/>
      <c r="E13" s="123" t="s">
        <v>3919</v>
      </c>
      <c r="F13" s="124" t="s">
        <v>4105</v>
      </c>
      <c r="G13" s="168">
        <f t="shared" si="5"/>
        <v>222</v>
      </c>
      <c r="H13" s="125">
        <f t="shared" si="0"/>
        <v>222</v>
      </c>
      <c r="I13" s="134" t="s">
        <v>152</v>
      </c>
      <c r="J13" s="213">
        <v>185</v>
      </c>
      <c r="K13" s="162">
        <f t="shared" si="1"/>
        <v>185</v>
      </c>
      <c r="L13" s="167">
        <f t="shared" si="2"/>
        <v>1387.5</v>
      </c>
      <c r="M13" s="167">
        <f t="shared" si="3"/>
        <v>1387.5</v>
      </c>
      <c r="N13" s="278" t="s">
        <v>1917</v>
      </c>
      <c r="O13" s="130">
        <v>50.1</v>
      </c>
      <c r="P13" s="130">
        <f t="shared" si="4"/>
        <v>50.1</v>
      </c>
      <c r="Q13" s="188"/>
      <c r="R13" s="139"/>
      <c r="S13" s="131"/>
      <c r="T13" s="131"/>
      <c r="U13" s="131"/>
    </row>
    <row r="14" spans="1:27" x14ac:dyDescent="0.25">
      <c r="A14" s="511">
        <v>306657</v>
      </c>
      <c r="B14" s="134">
        <v>60737242</v>
      </c>
      <c r="C14" s="134">
        <v>2</v>
      </c>
      <c r="D14" s="122">
        <v>1396832</v>
      </c>
      <c r="E14" s="123" t="s">
        <v>3919</v>
      </c>
      <c r="F14" s="124" t="s">
        <v>4105</v>
      </c>
      <c r="G14" s="482">
        <f t="shared" si="5"/>
        <v>240</v>
      </c>
      <c r="H14" s="125">
        <f t="shared" si="0"/>
        <v>480</v>
      </c>
      <c r="I14" s="134" t="s">
        <v>152</v>
      </c>
      <c r="J14" s="481">
        <v>200</v>
      </c>
      <c r="K14" s="162">
        <f t="shared" si="1"/>
        <v>400</v>
      </c>
      <c r="L14" s="167">
        <f t="shared" si="2"/>
        <v>1500</v>
      </c>
      <c r="M14" s="167">
        <f t="shared" si="3"/>
        <v>3000</v>
      </c>
      <c r="N14" s="278" t="s">
        <v>1917</v>
      </c>
      <c r="O14" s="130">
        <v>50.1</v>
      </c>
      <c r="P14" s="130">
        <f t="shared" si="4"/>
        <v>100.2</v>
      </c>
      <c r="Q14" s="104">
        <v>200</v>
      </c>
      <c r="R14" s="37"/>
      <c r="S14" s="517" t="s">
        <v>4691</v>
      </c>
      <c r="T14" s="40"/>
      <c r="Z14" s="40"/>
    </row>
    <row r="15" spans="1:27" ht="14.25" customHeight="1" x14ac:dyDescent="0.25">
      <c r="A15" s="134">
        <v>230109</v>
      </c>
      <c r="B15" s="121">
        <v>60737243</v>
      </c>
      <c r="C15" s="121">
        <v>2</v>
      </c>
      <c r="D15" s="122"/>
      <c r="E15" s="123" t="s">
        <v>3919</v>
      </c>
      <c r="F15" s="124" t="s">
        <v>3903</v>
      </c>
      <c r="G15" s="189">
        <f t="shared" si="5"/>
        <v>206.4</v>
      </c>
      <c r="H15" s="135">
        <f t="shared" si="0"/>
        <v>412.8</v>
      </c>
      <c r="I15" s="166" t="s">
        <v>152</v>
      </c>
      <c r="J15" s="220">
        <v>172</v>
      </c>
      <c r="K15" s="162">
        <f t="shared" si="1"/>
        <v>344</v>
      </c>
      <c r="L15" s="159">
        <f t="shared" si="2"/>
        <v>1290</v>
      </c>
      <c r="M15" s="167">
        <f t="shared" si="3"/>
        <v>2580</v>
      </c>
      <c r="N15" s="278" t="s">
        <v>1917</v>
      </c>
      <c r="O15" s="130">
        <v>46.5</v>
      </c>
      <c r="P15" s="130">
        <f t="shared" si="4"/>
        <v>93</v>
      </c>
      <c r="V15" s="131"/>
      <c r="Z15" s="40"/>
    </row>
    <row r="16" spans="1:27" x14ac:dyDescent="0.25">
      <c r="A16" s="154" t="s">
        <v>4253</v>
      </c>
      <c r="B16" s="121">
        <v>60737243</v>
      </c>
      <c r="C16" s="121">
        <v>2</v>
      </c>
      <c r="D16" s="122"/>
      <c r="E16" s="123" t="s">
        <v>3919</v>
      </c>
      <c r="F16" s="124" t="s">
        <v>3903</v>
      </c>
      <c r="G16" s="488">
        <f t="shared" si="5"/>
        <v>234</v>
      </c>
      <c r="H16" s="135">
        <f t="shared" si="0"/>
        <v>468</v>
      </c>
      <c r="I16" s="166" t="s">
        <v>152</v>
      </c>
      <c r="J16" s="496">
        <v>195</v>
      </c>
      <c r="K16" s="162">
        <f t="shared" si="1"/>
        <v>390</v>
      </c>
      <c r="L16" s="159">
        <f t="shared" si="2"/>
        <v>1462.5</v>
      </c>
      <c r="M16" s="167">
        <f t="shared" si="3"/>
        <v>2925</v>
      </c>
      <c r="N16" s="278" t="s">
        <v>1917</v>
      </c>
      <c r="O16" s="130">
        <v>46.5</v>
      </c>
      <c r="P16" s="130">
        <f t="shared" si="4"/>
        <v>93</v>
      </c>
      <c r="W16" s="337"/>
      <c r="Z16" s="131"/>
    </row>
    <row r="17" spans="1:27" s="337" customFormat="1" x14ac:dyDescent="0.25">
      <c r="A17" s="134">
        <v>300963</v>
      </c>
      <c r="B17" s="121">
        <v>60737243</v>
      </c>
      <c r="C17" s="121">
        <v>2</v>
      </c>
      <c r="D17" s="122">
        <v>1390339</v>
      </c>
      <c r="E17" s="123" t="s">
        <v>3919</v>
      </c>
      <c r="F17" s="124" t="s">
        <v>3903</v>
      </c>
      <c r="G17" s="187">
        <f>J17*1.141463</f>
        <v>233.99991499999999</v>
      </c>
      <c r="H17" s="135">
        <f t="shared" si="0"/>
        <v>467.99982999999997</v>
      </c>
      <c r="I17" s="166" t="s">
        <v>152</v>
      </c>
      <c r="J17" s="496">
        <v>205</v>
      </c>
      <c r="K17" s="162">
        <f t="shared" si="1"/>
        <v>410</v>
      </c>
      <c r="L17" s="159">
        <f t="shared" si="2"/>
        <v>1537.5</v>
      </c>
      <c r="M17" s="167">
        <f t="shared" si="3"/>
        <v>3075</v>
      </c>
      <c r="N17" s="278" t="s">
        <v>1917</v>
      </c>
      <c r="O17" s="130">
        <v>46.5</v>
      </c>
      <c r="P17" s="130">
        <f t="shared" si="4"/>
        <v>93</v>
      </c>
      <c r="Q17" s="37"/>
      <c r="R17" s="480"/>
      <c r="S17" s="531" t="s">
        <v>4698</v>
      </c>
      <c r="T17" s="480"/>
      <c r="U17" s="480"/>
      <c r="V17" s="37"/>
      <c r="X17" s="336"/>
      <c r="Y17" s="336"/>
    </row>
    <row r="18" spans="1:27" s="337" customFormat="1" x14ac:dyDescent="0.25">
      <c r="A18" s="511">
        <v>311266</v>
      </c>
      <c r="B18" s="121">
        <v>60737243</v>
      </c>
      <c r="C18" s="121">
        <v>1</v>
      </c>
      <c r="D18" s="122">
        <v>1400554</v>
      </c>
      <c r="E18" s="123" t="s">
        <v>3919</v>
      </c>
      <c r="F18" s="124" t="s">
        <v>3903</v>
      </c>
      <c r="G18" s="482">
        <f t="shared" ref="G18:G32" si="6">J18*1.2</f>
        <v>246</v>
      </c>
      <c r="H18" s="135">
        <f t="shared" si="0"/>
        <v>246</v>
      </c>
      <c r="I18" s="166" t="s">
        <v>152</v>
      </c>
      <c r="J18" s="519">
        <v>205</v>
      </c>
      <c r="K18" s="162">
        <f t="shared" si="1"/>
        <v>205</v>
      </c>
      <c r="L18" s="159">
        <f t="shared" si="2"/>
        <v>1537.5</v>
      </c>
      <c r="M18" s="167">
        <f t="shared" si="3"/>
        <v>1537.5</v>
      </c>
      <c r="N18" s="278" t="s">
        <v>1917</v>
      </c>
      <c r="O18" s="130">
        <v>46.5</v>
      </c>
      <c r="P18" s="130">
        <f t="shared" si="4"/>
        <v>46.5</v>
      </c>
      <c r="Q18" s="447"/>
      <c r="R18" s="480"/>
      <c r="S18" s="531" t="s">
        <v>4698</v>
      </c>
      <c r="T18" s="104" t="s">
        <v>4715</v>
      </c>
      <c r="U18" s="37"/>
      <c r="V18" s="139"/>
      <c r="W18" s="342"/>
      <c r="X18" s="336"/>
      <c r="Y18" s="336"/>
    </row>
    <row r="19" spans="1:27" s="337" customFormat="1" x14ac:dyDescent="0.25">
      <c r="A19" s="197">
        <v>232712</v>
      </c>
      <c r="B19" s="134">
        <v>60737244</v>
      </c>
      <c r="C19" s="134">
        <v>2</v>
      </c>
      <c r="D19" s="122"/>
      <c r="E19" s="123" t="s">
        <v>3919</v>
      </c>
      <c r="F19" s="124" t="s">
        <v>3920</v>
      </c>
      <c r="G19" s="168">
        <f t="shared" si="6"/>
        <v>235.2</v>
      </c>
      <c r="H19" s="125">
        <f t="shared" si="0"/>
        <v>470.4</v>
      </c>
      <c r="I19" s="166" t="s">
        <v>152</v>
      </c>
      <c r="J19" s="162">
        <v>196</v>
      </c>
      <c r="K19" s="162">
        <f t="shared" si="1"/>
        <v>392</v>
      </c>
      <c r="L19" s="167">
        <f t="shared" si="2"/>
        <v>1470</v>
      </c>
      <c r="M19" s="167">
        <f t="shared" si="3"/>
        <v>2940</v>
      </c>
      <c r="N19" s="278" t="s">
        <v>1917</v>
      </c>
      <c r="O19" s="130">
        <v>50.1</v>
      </c>
      <c r="P19" s="130">
        <f t="shared" si="4"/>
        <v>100.2</v>
      </c>
      <c r="Q19" s="188"/>
      <c r="R19" s="139"/>
      <c r="S19" s="131"/>
      <c r="T19" s="139"/>
      <c r="U19" s="131"/>
      <c r="V19" s="37"/>
    </row>
    <row r="20" spans="1:27" s="337" customFormat="1" x14ac:dyDescent="0.25">
      <c r="A20" s="197">
        <v>232712</v>
      </c>
      <c r="B20" s="134">
        <v>60737244</v>
      </c>
      <c r="C20" s="134">
        <v>1</v>
      </c>
      <c r="D20" s="122"/>
      <c r="E20" s="123" t="s">
        <v>3919</v>
      </c>
      <c r="F20" s="124" t="s">
        <v>3920</v>
      </c>
      <c r="G20" s="168">
        <f t="shared" si="6"/>
        <v>235.2</v>
      </c>
      <c r="H20" s="125">
        <f t="shared" si="0"/>
        <v>235.2</v>
      </c>
      <c r="I20" s="134" t="s">
        <v>152</v>
      </c>
      <c r="J20" s="162">
        <v>196</v>
      </c>
      <c r="K20" s="162">
        <f t="shared" si="1"/>
        <v>196</v>
      </c>
      <c r="L20" s="167">
        <f t="shared" si="2"/>
        <v>1470</v>
      </c>
      <c r="M20" s="167">
        <f t="shared" si="3"/>
        <v>1470</v>
      </c>
      <c r="N20" s="278" t="s">
        <v>1917</v>
      </c>
      <c r="O20" s="130">
        <v>50.1</v>
      </c>
      <c r="P20" s="130">
        <f t="shared" si="4"/>
        <v>50.1</v>
      </c>
      <c r="Q20" s="188"/>
      <c r="R20" s="139"/>
      <c r="S20" s="131"/>
      <c r="T20" s="131"/>
      <c r="U20" s="131"/>
      <c r="V20" s="37"/>
      <c r="W20" s="40"/>
    </row>
    <row r="21" spans="1:27" x14ac:dyDescent="0.25">
      <c r="A21" s="433" t="s">
        <v>4253</v>
      </c>
      <c r="B21" s="134">
        <v>60737244</v>
      </c>
      <c r="C21" s="134">
        <v>1</v>
      </c>
      <c r="D21" s="122"/>
      <c r="E21" s="123" t="s">
        <v>3919</v>
      </c>
      <c r="F21" s="124" t="s">
        <v>3920</v>
      </c>
      <c r="G21" s="482">
        <f t="shared" si="6"/>
        <v>252</v>
      </c>
      <c r="H21" s="125">
        <f t="shared" si="0"/>
        <v>252</v>
      </c>
      <c r="I21" s="134" t="s">
        <v>152</v>
      </c>
      <c r="J21" s="496">
        <v>210</v>
      </c>
      <c r="K21" s="162">
        <f t="shared" si="1"/>
        <v>210</v>
      </c>
      <c r="L21" s="167">
        <f t="shared" si="2"/>
        <v>1575</v>
      </c>
      <c r="M21" s="167">
        <f t="shared" si="3"/>
        <v>1575</v>
      </c>
      <c r="N21" s="278" t="s">
        <v>1917</v>
      </c>
      <c r="O21" s="130">
        <v>50.1</v>
      </c>
      <c r="P21" s="130">
        <f t="shared" si="4"/>
        <v>50.1</v>
      </c>
      <c r="Q21" s="188"/>
      <c r="R21" s="139"/>
      <c r="S21" s="131"/>
      <c r="T21" s="131"/>
      <c r="U21" s="131"/>
      <c r="W21" s="131"/>
    </row>
    <row r="22" spans="1:27" x14ac:dyDescent="0.25">
      <c r="A22" s="197">
        <v>246386</v>
      </c>
      <c r="B22" s="134">
        <v>60737246</v>
      </c>
      <c r="C22" s="134">
        <v>2</v>
      </c>
      <c r="D22" s="122"/>
      <c r="E22" s="123" t="s">
        <v>3919</v>
      </c>
      <c r="F22" s="124" t="s">
        <v>4209</v>
      </c>
      <c r="G22" s="168">
        <f t="shared" si="6"/>
        <v>300</v>
      </c>
      <c r="H22" s="162">
        <f t="shared" si="0"/>
        <v>600</v>
      </c>
      <c r="I22" s="166" t="s">
        <v>152</v>
      </c>
      <c r="J22" s="281">
        <v>250</v>
      </c>
      <c r="K22" s="162">
        <f t="shared" si="1"/>
        <v>500</v>
      </c>
      <c r="L22" s="167">
        <f t="shared" si="2"/>
        <v>1875</v>
      </c>
      <c r="M22" s="167">
        <f t="shared" si="3"/>
        <v>3750</v>
      </c>
      <c r="N22" s="277" t="s">
        <v>1917</v>
      </c>
      <c r="O22" s="130">
        <v>52.1</v>
      </c>
      <c r="P22" s="130">
        <f t="shared" si="4"/>
        <v>104.2</v>
      </c>
      <c r="Q22" s="139"/>
      <c r="R22" s="131"/>
      <c r="S22" s="131"/>
      <c r="T22" s="131"/>
      <c r="U22" s="202"/>
      <c r="W22" s="139"/>
      <c r="X22" s="131"/>
      <c r="Y22" s="131"/>
    </row>
    <row r="23" spans="1:27" x14ac:dyDescent="0.25">
      <c r="A23" s="197">
        <v>241490</v>
      </c>
      <c r="B23" s="134">
        <v>60737247</v>
      </c>
      <c r="C23" s="134">
        <v>2</v>
      </c>
      <c r="D23" s="122"/>
      <c r="E23" s="257" t="s">
        <v>3919</v>
      </c>
      <c r="F23" s="124" t="s">
        <v>4123</v>
      </c>
      <c r="G23" s="189">
        <f t="shared" si="6"/>
        <v>336</v>
      </c>
      <c r="H23" s="125">
        <f t="shared" si="0"/>
        <v>672</v>
      </c>
      <c r="I23" s="358" t="s">
        <v>152</v>
      </c>
      <c r="J23" s="350">
        <v>280</v>
      </c>
      <c r="K23" s="162">
        <f t="shared" si="1"/>
        <v>560</v>
      </c>
      <c r="L23" s="167">
        <f t="shared" si="2"/>
        <v>2100</v>
      </c>
      <c r="M23" s="167">
        <f t="shared" si="3"/>
        <v>4200</v>
      </c>
      <c r="N23" s="122" t="s">
        <v>1917</v>
      </c>
      <c r="O23" s="130">
        <v>56.5</v>
      </c>
      <c r="P23" s="130">
        <f t="shared" si="4"/>
        <v>113</v>
      </c>
      <c r="Q23" s="188"/>
      <c r="R23" s="139"/>
      <c r="S23" s="131"/>
      <c r="T23" s="131"/>
      <c r="U23" s="139"/>
      <c r="W23" s="336"/>
      <c r="X23" s="139"/>
      <c r="Y23" s="139"/>
    </row>
    <row r="24" spans="1:27" s="337" customFormat="1" x14ac:dyDescent="0.25">
      <c r="A24" s="134">
        <v>234148</v>
      </c>
      <c r="B24" s="134">
        <v>60737317</v>
      </c>
      <c r="C24" s="134">
        <v>5</v>
      </c>
      <c r="D24" s="161"/>
      <c r="E24" s="123">
        <v>60737317</v>
      </c>
      <c r="F24" s="329" t="s">
        <v>3925</v>
      </c>
      <c r="G24" s="168">
        <f t="shared" si="6"/>
        <v>78</v>
      </c>
      <c r="H24" s="168">
        <f t="shared" si="0"/>
        <v>390</v>
      </c>
      <c r="I24" s="166" t="s">
        <v>152</v>
      </c>
      <c r="J24" s="162">
        <v>65</v>
      </c>
      <c r="K24" s="162">
        <f t="shared" si="1"/>
        <v>325</v>
      </c>
      <c r="L24" s="167">
        <f t="shared" si="2"/>
        <v>487.5</v>
      </c>
      <c r="M24" s="167">
        <f t="shared" si="3"/>
        <v>2437.5</v>
      </c>
      <c r="N24" s="278" t="s">
        <v>1917</v>
      </c>
      <c r="O24" s="130">
        <v>6.4</v>
      </c>
      <c r="P24" s="130">
        <f t="shared" si="4"/>
        <v>32</v>
      </c>
      <c r="Q24" s="188"/>
      <c r="R24" s="139"/>
      <c r="S24" s="131"/>
      <c r="T24" s="131"/>
      <c r="U24" s="131"/>
      <c r="V24" s="37"/>
      <c r="W24" s="37"/>
      <c r="X24" s="336"/>
      <c r="Y24" s="336"/>
    </row>
    <row r="25" spans="1:27" x14ac:dyDescent="0.25">
      <c r="A25" s="134">
        <v>234148</v>
      </c>
      <c r="B25" s="134">
        <v>60737317</v>
      </c>
      <c r="C25" s="134">
        <v>5</v>
      </c>
      <c r="D25" s="161"/>
      <c r="E25" s="270">
        <v>60737317</v>
      </c>
      <c r="F25" s="329" t="s">
        <v>3925</v>
      </c>
      <c r="G25" s="168">
        <f t="shared" si="6"/>
        <v>78</v>
      </c>
      <c r="H25" s="168">
        <f t="shared" si="0"/>
        <v>390</v>
      </c>
      <c r="I25" s="166" t="s">
        <v>152</v>
      </c>
      <c r="J25" s="162">
        <v>65</v>
      </c>
      <c r="K25" s="162">
        <f t="shared" si="1"/>
        <v>325</v>
      </c>
      <c r="L25" s="167">
        <f t="shared" si="2"/>
        <v>487.5</v>
      </c>
      <c r="M25" s="167">
        <f t="shared" si="3"/>
        <v>2437.5</v>
      </c>
      <c r="N25" s="278" t="s">
        <v>1917</v>
      </c>
      <c r="O25" s="130">
        <v>6.4</v>
      </c>
      <c r="P25" s="130">
        <f t="shared" si="4"/>
        <v>32</v>
      </c>
      <c r="Q25" s="188"/>
      <c r="R25" s="139"/>
      <c r="S25" s="131"/>
      <c r="T25" s="131"/>
      <c r="U25" s="131"/>
      <c r="V25" s="131"/>
      <c r="W25" s="131"/>
      <c r="AA25" s="139"/>
    </row>
    <row r="26" spans="1:27" x14ac:dyDescent="0.25">
      <c r="A26" s="197">
        <v>243459</v>
      </c>
      <c r="B26" s="134">
        <v>60737317</v>
      </c>
      <c r="C26" s="134">
        <v>1</v>
      </c>
      <c r="D26" s="161"/>
      <c r="E26" s="270">
        <v>60737317</v>
      </c>
      <c r="F26" s="329" t="s">
        <v>3925</v>
      </c>
      <c r="G26" s="168">
        <f t="shared" si="6"/>
        <v>78</v>
      </c>
      <c r="H26" s="168">
        <f t="shared" si="0"/>
        <v>78</v>
      </c>
      <c r="I26" s="203" t="s">
        <v>974</v>
      </c>
      <c r="J26" s="162">
        <v>65</v>
      </c>
      <c r="K26" s="162">
        <f t="shared" si="1"/>
        <v>65</v>
      </c>
      <c r="L26" s="167">
        <f t="shared" si="2"/>
        <v>487.5</v>
      </c>
      <c r="M26" s="167">
        <f t="shared" si="3"/>
        <v>487.5</v>
      </c>
      <c r="N26" s="278" t="s">
        <v>1917</v>
      </c>
      <c r="O26" s="130">
        <v>6.4</v>
      </c>
      <c r="P26" s="130">
        <f t="shared" si="4"/>
        <v>6.4</v>
      </c>
      <c r="Q26" s="188"/>
      <c r="R26" s="131"/>
      <c r="S26" s="131"/>
      <c r="T26" s="131"/>
      <c r="U26" s="131"/>
      <c r="V26" s="139"/>
      <c r="X26" s="131"/>
      <c r="Y26" s="131"/>
    </row>
    <row r="27" spans="1:27" x14ac:dyDescent="0.25">
      <c r="A27" s="197">
        <v>243459</v>
      </c>
      <c r="B27" s="134">
        <v>60737317</v>
      </c>
      <c r="C27" s="134">
        <v>3</v>
      </c>
      <c r="D27" s="161"/>
      <c r="E27" s="270">
        <v>60737317</v>
      </c>
      <c r="F27" s="329" t="s">
        <v>3925</v>
      </c>
      <c r="G27" s="168">
        <f t="shared" si="6"/>
        <v>78</v>
      </c>
      <c r="H27" s="168">
        <f t="shared" si="0"/>
        <v>234</v>
      </c>
      <c r="I27" s="203" t="s">
        <v>974</v>
      </c>
      <c r="J27" s="162">
        <v>65</v>
      </c>
      <c r="K27" s="162">
        <f t="shared" si="1"/>
        <v>195</v>
      </c>
      <c r="L27" s="167">
        <f t="shared" si="2"/>
        <v>487.5</v>
      </c>
      <c r="M27" s="167">
        <f t="shared" si="3"/>
        <v>1462.5</v>
      </c>
      <c r="N27" s="278" t="s">
        <v>1917</v>
      </c>
      <c r="O27" s="130">
        <v>6.4</v>
      </c>
      <c r="P27" s="130">
        <f t="shared" si="4"/>
        <v>19.200000000000003</v>
      </c>
      <c r="Q27" s="188"/>
      <c r="R27" s="131"/>
      <c r="S27" s="131"/>
      <c r="T27" s="131"/>
      <c r="U27" s="131"/>
      <c r="AA27" s="139"/>
    </row>
    <row r="28" spans="1:27" x14ac:dyDescent="0.25">
      <c r="A28" s="197">
        <v>243459</v>
      </c>
      <c r="B28" s="134">
        <v>60737317</v>
      </c>
      <c r="C28" s="134">
        <v>2</v>
      </c>
      <c r="D28" s="161"/>
      <c r="E28" s="270">
        <v>60737317</v>
      </c>
      <c r="F28" s="329" t="s">
        <v>3925</v>
      </c>
      <c r="G28" s="168">
        <f t="shared" si="6"/>
        <v>78</v>
      </c>
      <c r="H28" s="168">
        <f t="shared" si="0"/>
        <v>156</v>
      </c>
      <c r="I28" s="203" t="s">
        <v>974</v>
      </c>
      <c r="J28" s="162">
        <v>65</v>
      </c>
      <c r="K28" s="162">
        <f t="shared" si="1"/>
        <v>130</v>
      </c>
      <c r="L28" s="167">
        <f t="shared" si="2"/>
        <v>487.5</v>
      </c>
      <c r="M28" s="167">
        <f t="shared" si="3"/>
        <v>975</v>
      </c>
      <c r="N28" s="278" t="s">
        <v>1917</v>
      </c>
      <c r="O28" s="130">
        <v>6.4</v>
      </c>
      <c r="P28" s="130">
        <f t="shared" si="4"/>
        <v>12.8</v>
      </c>
      <c r="Q28" s="188"/>
      <c r="R28" s="131"/>
      <c r="S28" s="131"/>
      <c r="T28" s="131"/>
      <c r="U28" s="131"/>
      <c r="W28" s="131"/>
    </row>
    <row r="29" spans="1:27" x14ac:dyDescent="0.25">
      <c r="A29" s="197">
        <v>243459</v>
      </c>
      <c r="B29" s="134">
        <v>60737317</v>
      </c>
      <c r="C29" s="134">
        <v>1</v>
      </c>
      <c r="D29" s="161"/>
      <c r="E29" s="270">
        <v>60737317</v>
      </c>
      <c r="F29" s="329" t="s">
        <v>3925</v>
      </c>
      <c r="G29" s="168">
        <f t="shared" si="6"/>
        <v>78</v>
      </c>
      <c r="H29" s="168">
        <f t="shared" si="0"/>
        <v>78</v>
      </c>
      <c r="I29" s="203" t="s">
        <v>974</v>
      </c>
      <c r="J29" s="162">
        <v>65</v>
      </c>
      <c r="K29" s="162">
        <f t="shared" si="1"/>
        <v>65</v>
      </c>
      <c r="L29" s="167">
        <f t="shared" si="2"/>
        <v>487.5</v>
      </c>
      <c r="M29" s="167">
        <f t="shared" si="3"/>
        <v>487.5</v>
      </c>
      <c r="N29" s="278" t="s">
        <v>1917</v>
      </c>
      <c r="O29" s="130">
        <v>6.4</v>
      </c>
      <c r="P29" s="130">
        <f t="shared" si="4"/>
        <v>6.4</v>
      </c>
      <c r="Q29" s="188"/>
      <c r="R29" s="131"/>
      <c r="S29" s="131"/>
      <c r="T29" s="131"/>
      <c r="U29" s="131"/>
      <c r="X29" s="139"/>
      <c r="Y29" s="139"/>
    </row>
    <row r="30" spans="1:27" x14ac:dyDescent="0.25">
      <c r="A30" s="134">
        <v>313753</v>
      </c>
      <c r="B30" s="134">
        <v>60737317</v>
      </c>
      <c r="C30" s="134">
        <v>3</v>
      </c>
      <c r="D30" s="161">
        <v>1403973</v>
      </c>
      <c r="E30" s="270" t="s">
        <v>4826</v>
      </c>
      <c r="F30" s="329" t="s">
        <v>3925</v>
      </c>
      <c r="G30" s="125">
        <f t="shared" si="6"/>
        <v>78</v>
      </c>
      <c r="H30" s="125">
        <f t="shared" si="0"/>
        <v>234</v>
      </c>
      <c r="I30" s="203" t="s">
        <v>974</v>
      </c>
      <c r="J30" s="162">
        <v>65</v>
      </c>
      <c r="K30" s="162">
        <f t="shared" si="1"/>
        <v>195</v>
      </c>
      <c r="L30" s="167">
        <f t="shared" si="2"/>
        <v>487.5</v>
      </c>
      <c r="M30" s="167">
        <f t="shared" si="3"/>
        <v>1462.5</v>
      </c>
      <c r="N30" s="278" t="s">
        <v>1917</v>
      </c>
      <c r="O30" s="130">
        <v>6.4</v>
      </c>
      <c r="P30" s="130">
        <f t="shared" si="4"/>
        <v>19.200000000000003</v>
      </c>
      <c r="R30" s="37"/>
      <c r="V30" s="131"/>
      <c r="W30" s="139"/>
      <c r="AA30" s="131"/>
    </row>
    <row r="31" spans="1:27" x14ac:dyDescent="0.25">
      <c r="A31" s="134">
        <v>255125</v>
      </c>
      <c r="B31" s="134">
        <v>60737435</v>
      </c>
      <c r="C31" s="134">
        <v>1</v>
      </c>
      <c r="D31" s="161"/>
      <c r="E31" s="270">
        <v>60737435</v>
      </c>
      <c r="F31" s="329" t="s">
        <v>4270</v>
      </c>
      <c r="G31" s="168">
        <f t="shared" si="6"/>
        <v>90</v>
      </c>
      <c r="H31" s="125">
        <f t="shared" si="0"/>
        <v>90</v>
      </c>
      <c r="I31" s="219" t="s">
        <v>974</v>
      </c>
      <c r="J31" s="162">
        <v>75</v>
      </c>
      <c r="K31" s="162">
        <f t="shared" si="1"/>
        <v>75</v>
      </c>
      <c r="L31" s="167">
        <f t="shared" si="2"/>
        <v>562.5</v>
      </c>
      <c r="M31" s="167">
        <f t="shared" si="3"/>
        <v>562.5</v>
      </c>
      <c r="N31" s="278" t="s">
        <v>1917</v>
      </c>
      <c r="O31" s="130">
        <v>10</v>
      </c>
      <c r="P31" s="130">
        <f t="shared" si="4"/>
        <v>10</v>
      </c>
      <c r="Q31" s="188"/>
      <c r="R31" s="131"/>
      <c r="S31" s="131"/>
      <c r="T31" s="131"/>
      <c r="U31" s="131"/>
      <c r="V31" s="131"/>
      <c r="AA31" s="131"/>
    </row>
    <row r="32" spans="1:27" x14ac:dyDescent="0.25">
      <c r="A32" s="197">
        <v>243459</v>
      </c>
      <c r="B32" s="134">
        <v>60737556</v>
      </c>
      <c r="C32" s="134">
        <v>1</v>
      </c>
      <c r="D32" s="161"/>
      <c r="E32" s="123">
        <v>60737556</v>
      </c>
      <c r="F32" s="329" t="s">
        <v>4126</v>
      </c>
      <c r="G32" s="168">
        <f t="shared" si="6"/>
        <v>102</v>
      </c>
      <c r="H32" s="168">
        <f t="shared" si="0"/>
        <v>102</v>
      </c>
      <c r="I32" s="424" t="s">
        <v>974</v>
      </c>
      <c r="J32" s="162">
        <v>85</v>
      </c>
      <c r="K32" s="162">
        <f t="shared" si="1"/>
        <v>85</v>
      </c>
      <c r="L32" s="167">
        <f t="shared" si="2"/>
        <v>637.5</v>
      </c>
      <c r="M32" s="167">
        <f t="shared" si="3"/>
        <v>637.5</v>
      </c>
      <c r="N32" s="278" t="s">
        <v>1917</v>
      </c>
      <c r="O32" s="130">
        <v>12.5</v>
      </c>
      <c r="P32" s="130">
        <f t="shared" si="4"/>
        <v>12.5</v>
      </c>
      <c r="Q32" s="188"/>
      <c r="R32" s="131"/>
      <c r="S32" s="131"/>
      <c r="T32" s="131"/>
      <c r="U32" s="131"/>
      <c r="V32" s="131"/>
      <c r="W32" s="131"/>
      <c r="Z32" s="139"/>
      <c r="AA32" s="131"/>
    </row>
    <row r="33" spans="1:27" x14ac:dyDescent="0.25">
      <c r="A33" s="134">
        <v>230109</v>
      </c>
      <c r="B33" s="134">
        <v>60737976</v>
      </c>
      <c r="C33" s="134">
        <v>2</v>
      </c>
      <c r="D33" s="122"/>
      <c r="E33" s="123">
        <v>60737976</v>
      </c>
      <c r="F33" s="124" t="s">
        <v>4742</v>
      </c>
      <c r="G33" s="189">
        <f>J33*1.2+O33*2.5</f>
        <v>25.27675</v>
      </c>
      <c r="H33" s="125">
        <f t="shared" si="0"/>
        <v>50.5535</v>
      </c>
      <c r="I33" s="163" t="s">
        <v>974</v>
      </c>
      <c r="J33" s="164">
        <v>21</v>
      </c>
      <c r="K33" s="164">
        <f t="shared" si="1"/>
        <v>42</v>
      </c>
      <c r="L33" s="165">
        <f t="shared" si="2"/>
        <v>157.5</v>
      </c>
      <c r="M33" s="165">
        <f t="shared" si="3"/>
        <v>315</v>
      </c>
      <c r="N33" s="129" t="s">
        <v>1973</v>
      </c>
      <c r="O33" s="130">
        <v>3.0700000000000002E-2</v>
      </c>
      <c r="P33" s="130">
        <f t="shared" si="4"/>
        <v>6.1400000000000003E-2</v>
      </c>
      <c r="V33" s="139"/>
      <c r="W33" s="139"/>
      <c r="X33" s="139"/>
      <c r="Y33" s="139"/>
      <c r="Z33" s="131"/>
    </row>
    <row r="34" spans="1:27" x14ac:dyDescent="0.25">
      <c r="A34" s="134">
        <v>228344</v>
      </c>
      <c r="B34" s="134">
        <v>60737981</v>
      </c>
      <c r="C34" s="121">
        <v>2</v>
      </c>
      <c r="D34" s="161"/>
      <c r="E34" s="123">
        <v>60737981</v>
      </c>
      <c r="F34" s="124" t="s">
        <v>3875</v>
      </c>
      <c r="G34" s="189">
        <f>J34*1.2+O34*2.5</f>
        <v>10.8675</v>
      </c>
      <c r="H34" s="125">
        <f t="shared" si="0"/>
        <v>21.734999999999999</v>
      </c>
      <c r="I34" s="163" t="s">
        <v>0</v>
      </c>
      <c r="J34" s="240">
        <v>8.75</v>
      </c>
      <c r="K34" s="164">
        <f t="shared" si="1"/>
        <v>17.5</v>
      </c>
      <c r="L34" s="165">
        <f t="shared" si="2"/>
        <v>65.625</v>
      </c>
      <c r="M34" s="165">
        <f t="shared" si="3"/>
        <v>131.25</v>
      </c>
      <c r="N34" s="129" t="s">
        <v>1973</v>
      </c>
      <c r="O34" s="130">
        <v>0.14699999999999999</v>
      </c>
      <c r="P34" s="130">
        <f t="shared" ref="P34:P65" si="7">O34*C34</f>
        <v>0.29399999999999998</v>
      </c>
      <c r="X34" s="139"/>
      <c r="Y34" s="139"/>
      <c r="Z34" s="139"/>
    </row>
    <row r="35" spans="1:27" ht="14.25" customHeight="1" x14ac:dyDescent="0.25">
      <c r="A35" s="134">
        <v>230109</v>
      </c>
      <c r="B35" s="134">
        <v>60737989</v>
      </c>
      <c r="C35" s="134">
        <v>1</v>
      </c>
      <c r="D35" s="122"/>
      <c r="E35" s="123">
        <v>60737989</v>
      </c>
      <c r="F35" s="124" t="s">
        <v>3887</v>
      </c>
      <c r="G35" s="189">
        <f>J35*1.2+O35*2.5</f>
        <v>126.55625000000001</v>
      </c>
      <c r="H35" s="125">
        <f t="shared" si="0"/>
        <v>126.55625000000001</v>
      </c>
      <c r="I35" s="163" t="s">
        <v>152</v>
      </c>
      <c r="J35" s="164">
        <v>95</v>
      </c>
      <c r="K35" s="164">
        <f t="shared" si="1"/>
        <v>95</v>
      </c>
      <c r="L35" s="165">
        <f t="shared" si="2"/>
        <v>712.5</v>
      </c>
      <c r="M35" s="165">
        <f t="shared" si="3"/>
        <v>712.5</v>
      </c>
      <c r="N35" s="129" t="s">
        <v>1973</v>
      </c>
      <c r="O35" s="130">
        <v>5.0225</v>
      </c>
      <c r="P35" s="130">
        <f t="shared" si="7"/>
        <v>5.0225</v>
      </c>
      <c r="Z35" s="139"/>
    </row>
    <row r="36" spans="1:27" x14ac:dyDescent="0.25">
      <c r="A36" s="197">
        <v>285020</v>
      </c>
      <c r="B36" s="197">
        <v>60737989</v>
      </c>
      <c r="C36" s="197">
        <v>1</v>
      </c>
      <c r="D36" s="206">
        <v>1368827</v>
      </c>
      <c r="E36" s="232">
        <v>60737989</v>
      </c>
      <c r="F36" s="210" t="s">
        <v>3887</v>
      </c>
      <c r="G36" s="482">
        <f>J36*1.08571+O36*2.5</f>
        <v>126.5558</v>
      </c>
      <c r="H36" s="307">
        <f t="shared" si="0"/>
        <v>126.5558</v>
      </c>
      <c r="I36" s="163" t="s">
        <v>152</v>
      </c>
      <c r="J36" s="164">
        <v>105</v>
      </c>
      <c r="K36" s="164">
        <f t="shared" si="1"/>
        <v>105</v>
      </c>
      <c r="L36" s="165">
        <f t="shared" si="2"/>
        <v>787.5</v>
      </c>
      <c r="M36" s="165">
        <f t="shared" si="3"/>
        <v>787.5</v>
      </c>
      <c r="N36" s="129" t="s">
        <v>1973</v>
      </c>
      <c r="O36" s="130">
        <v>5.0225</v>
      </c>
      <c r="P36" s="130">
        <f t="shared" si="7"/>
        <v>5.0225</v>
      </c>
      <c r="Q36" s="139"/>
      <c r="R36" s="131"/>
      <c r="S36" s="447" t="s">
        <v>4578</v>
      </c>
      <c r="T36" s="40"/>
      <c r="V36" s="139"/>
      <c r="W36" s="139"/>
      <c r="X36" s="40"/>
      <c r="Y36" s="40"/>
    </row>
    <row r="37" spans="1:27" x14ac:dyDescent="0.25">
      <c r="A37" s="134">
        <v>230109</v>
      </c>
      <c r="B37" s="134">
        <v>60737990</v>
      </c>
      <c r="C37" s="134">
        <v>1</v>
      </c>
      <c r="D37" s="122"/>
      <c r="E37" s="123">
        <v>60737990</v>
      </c>
      <c r="F37" s="124" t="s">
        <v>3888</v>
      </c>
      <c r="G37" s="189">
        <f>J37*1.2+O37*2.5</f>
        <v>126.55625000000001</v>
      </c>
      <c r="H37" s="125">
        <f t="shared" si="0"/>
        <v>126.55625000000001</v>
      </c>
      <c r="I37" s="163" t="s">
        <v>152</v>
      </c>
      <c r="J37" s="164">
        <v>95</v>
      </c>
      <c r="K37" s="164">
        <f t="shared" si="1"/>
        <v>95</v>
      </c>
      <c r="L37" s="165">
        <f t="shared" si="2"/>
        <v>712.5</v>
      </c>
      <c r="M37" s="165">
        <f t="shared" si="3"/>
        <v>712.5</v>
      </c>
      <c r="N37" s="129" t="s">
        <v>1973</v>
      </c>
      <c r="O37" s="130">
        <v>5.0225</v>
      </c>
      <c r="P37" s="130">
        <f t="shared" si="7"/>
        <v>5.0225</v>
      </c>
      <c r="X37" s="139"/>
      <c r="Y37" s="139"/>
      <c r="Z37" s="131"/>
    </row>
    <row r="38" spans="1:27" x14ac:dyDescent="0.25">
      <c r="A38" s="197">
        <v>285020</v>
      </c>
      <c r="B38" s="197">
        <v>60737990</v>
      </c>
      <c r="C38" s="197">
        <v>1</v>
      </c>
      <c r="D38" s="206">
        <v>1368827</v>
      </c>
      <c r="E38" s="232">
        <v>60737990</v>
      </c>
      <c r="F38" s="210" t="s">
        <v>3888</v>
      </c>
      <c r="G38" s="482">
        <f>J38*1.08571+O38*2.5</f>
        <v>126.5558</v>
      </c>
      <c r="H38" s="307">
        <f t="shared" si="0"/>
        <v>126.5558</v>
      </c>
      <c r="I38" s="163" t="s">
        <v>152</v>
      </c>
      <c r="J38" s="164">
        <v>105</v>
      </c>
      <c r="K38" s="164">
        <f t="shared" si="1"/>
        <v>105</v>
      </c>
      <c r="L38" s="165">
        <f t="shared" si="2"/>
        <v>787.5</v>
      </c>
      <c r="M38" s="165">
        <f t="shared" si="3"/>
        <v>787.5</v>
      </c>
      <c r="N38" s="129" t="s">
        <v>1973</v>
      </c>
      <c r="O38" s="130">
        <v>5.0225</v>
      </c>
      <c r="P38" s="130">
        <f t="shared" si="7"/>
        <v>5.0225</v>
      </c>
      <c r="Q38" s="139"/>
      <c r="R38" s="131"/>
      <c r="S38" s="447" t="s">
        <v>4578</v>
      </c>
    </row>
    <row r="39" spans="1:27" x14ac:dyDescent="0.25">
      <c r="A39" s="197">
        <v>225825</v>
      </c>
      <c r="B39" s="134">
        <v>60738134</v>
      </c>
      <c r="C39" s="134">
        <v>2</v>
      </c>
      <c r="D39" s="161"/>
      <c r="E39" s="123" t="s">
        <v>4049</v>
      </c>
      <c r="F39" s="124" t="s">
        <v>4128</v>
      </c>
      <c r="G39" s="332">
        <f t="shared" ref="G39:G50" si="8">J39*1.2</f>
        <v>432</v>
      </c>
      <c r="H39" s="155">
        <f t="shared" si="0"/>
        <v>864</v>
      </c>
      <c r="I39" s="166" t="s">
        <v>0</v>
      </c>
      <c r="J39" s="281">
        <v>360</v>
      </c>
      <c r="K39" s="162">
        <f t="shared" si="1"/>
        <v>720</v>
      </c>
      <c r="L39" s="167">
        <f t="shared" si="2"/>
        <v>2700</v>
      </c>
      <c r="M39" s="167">
        <f t="shared" si="3"/>
        <v>5400</v>
      </c>
      <c r="N39" s="277" t="s">
        <v>1917</v>
      </c>
      <c r="O39" s="130">
        <v>28.18</v>
      </c>
      <c r="P39" s="130">
        <f t="shared" si="7"/>
        <v>56.36</v>
      </c>
      <c r="Q39" s="188"/>
      <c r="R39" s="139"/>
      <c r="S39" s="139"/>
      <c r="T39" s="139"/>
      <c r="U39" s="139"/>
    </row>
    <row r="40" spans="1:27" ht="18" customHeight="1" x14ac:dyDescent="0.25">
      <c r="A40" s="197">
        <v>225825</v>
      </c>
      <c r="B40" s="134">
        <v>60738178</v>
      </c>
      <c r="C40" s="134">
        <v>2</v>
      </c>
      <c r="D40" s="161"/>
      <c r="E40" s="123" t="s">
        <v>3844</v>
      </c>
      <c r="F40" s="142" t="s">
        <v>4560</v>
      </c>
      <c r="G40" s="189">
        <f t="shared" si="8"/>
        <v>364.8</v>
      </c>
      <c r="H40" s="162">
        <f t="shared" si="0"/>
        <v>729.6</v>
      </c>
      <c r="I40" s="166" t="s">
        <v>0</v>
      </c>
      <c r="J40" s="281">
        <v>304</v>
      </c>
      <c r="K40" s="162">
        <f t="shared" si="1"/>
        <v>608</v>
      </c>
      <c r="L40" s="167">
        <f t="shared" si="2"/>
        <v>2280</v>
      </c>
      <c r="M40" s="167">
        <f t="shared" si="3"/>
        <v>4560</v>
      </c>
      <c r="N40" s="122" t="s">
        <v>1917</v>
      </c>
      <c r="O40" s="130">
        <v>35.5</v>
      </c>
      <c r="P40" s="130">
        <f t="shared" si="7"/>
        <v>71</v>
      </c>
      <c r="Q40" s="188"/>
      <c r="R40" s="131"/>
      <c r="S40" s="131"/>
      <c r="T40" s="131"/>
      <c r="U40" s="131"/>
      <c r="W40" s="131"/>
      <c r="Z40" s="131"/>
      <c r="AA40" s="131"/>
    </row>
    <row r="41" spans="1:27" x14ac:dyDescent="0.25">
      <c r="A41" s="197">
        <v>225825</v>
      </c>
      <c r="B41" s="134">
        <v>60738180</v>
      </c>
      <c r="C41" s="134">
        <v>2</v>
      </c>
      <c r="D41" s="161"/>
      <c r="E41" s="123" t="s">
        <v>3844</v>
      </c>
      <c r="F41" s="142" t="s">
        <v>4546</v>
      </c>
      <c r="G41" s="189">
        <f t="shared" si="8"/>
        <v>364.8</v>
      </c>
      <c r="H41" s="187">
        <f t="shared" si="0"/>
        <v>729.6</v>
      </c>
      <c r="I41" s="166" t="s">
        <v>0</v>
      </c>
      <c r="J41" s="281">
        <v>304</v>
      </c>
      <c r="K41" s="162">
        <f t="shared" si="1"/>
        <v>608</v>
      </c>
      <c r="L41" s="167">
        <f t="shared" si="2"/>
        <v>2280</v>
      </c>
      <c r="M41" s="167">
        <f t="shared" si="3"/>
        <v>4560</v>
      </c>
      <c r="N41" s="122" t="s">
        <v>1917</v>
      </c>
      <c r="O41" s="130">
        <v>35.5</v>
      </c>
      <c r="P41" s="130">
        <f t="shared" si="7"/>
        <v>71</v>
      </c>
      <c r="Q41" s="188"/>
      <c r="R41" s="139"/>
      <c r="S41" s="139"/>
      <c r="T41" s="139"/>
      <c r="U41" s="131"/>
      <c r="V41" s="40"/>
      <c r="X41" s="131"/>
      <c r="Y41" s="131"/>
      <c r="AA41" s="139"/>
    </row>
    <row r="42" spans="1:27" ht="12.75" customHeight="1" x14ac:dyDescent="0.25">
      <c r="A42" s="197">
        <v>225825</v>
      </c>
      <c r="B42" s="134">
        <v>60738236</v>
      </c>
      <c r="C42" s="134">
        <v>4</v>
      </c>
      <c r="D42" s="161"/>
      <c r="E42" s="123" t="s">
        <v>3845</v>
      </c>
      <c r="F42" s="124" t="s">
        <v>3846</v>
      </c>
      <c r="G42" s="189">
        <f t="shared" si="8"/>
        <v>17.399999999999999</v>
      </c>
      <c r="H42" s="162">
        <f t="shared" si="0"/>
        <v>69.599999999999994</v>
      </c>
      <c r="I42" s="166" t="s">
        <v>0</v>
      </c>
      <c r="J42" s="162">
        <v>14.5</v>
      </c>
      <c r="K42" s="162">
        <f t="shared" si="1"/>
        <v>58</v>
      </c>
      <c r="L42" s="167">
        <f t="shared" si="2"/>
        <v>108.75</v>
      </c>
      <c r="M42" s="167">
        <f t="shared" si="3"/>
        <v>435</v>
      </c>
      <c r="N42" s="122" t="s">
        <v>1917</v>
      </c>
      <c r="O42" s="130">
        <v>0.95</v>
      </c>
      <c r="P42" s="130">
        <f t="shared" si="7"/>
        <v>3.8</v>
      </c>
      <c r="Q42" s="188"/>
      <c r="R42" s="131"/>
      <c r="S42" s="131"/>
      <c r="T42" s="131"/>
      <c r="U42" s="131"/>
      <c r="V42" s="40"/>
      <c r="AA42" s="131"/>
    </row>
    <row r="43" spans="1:27" x14ac:dyDescent="0.25">
      <c r="A43" s="197">
        <v>225825</v>
      </c>
      <c r="B43" s="134">
        <v>60738238</v>
      </c>
      <c r="C43" s="134">
        <v>8</v>
      </c>
      <c r="D43" s="161"/>
      <c r="E43" s="123" t="s">
        <v>3847</v>
      </c>
      <c r="F43" s="124" t="s">
        <v>3848</v>
      </c>
      <c r="G43" s="189">
        <f t="shared" si="8"/>
        <v>48</v>
      </c>
      <c r="H43" s="162">
        <f t="shared" si="0"/>
        <v>384</v>
      </c>
      <c r="I43" s="166" t="s">
        <v>0</v>
      </c>
      <c r="J43" s="162">
        <v>40</v>
      </c>
      <c r="K43" s="162">
        <f t="shared" si="1"/>
        <v>320</v>
      </c>
      <c r="L43" s="167">
        <f t="shared" si="2"/>
        <v>300</v>
      </c>
      <c r="M43" s="167">
        <f t="shared" si="3"/>
        <v>2400</v>
      </c>
      <c r="N43" s="122" t="s">
        <v>1917</v>
      </c>
      <c r="O43" s="130">
        <v>7</v>
      </c>
      <c r="P43" s="130">
        <f t="shared" si="7"/>
        <v>56</v>
      </c>
      <c r="Q43" s="188"/>
      <c r="R43" s="131"/>
      <c r="S43" s="131"/>
      <c r="T43" s="131"/>
      <c r="U43" s="131"/>
      <c r="V43" s="139"/>
      <c r="W43" s="139"/>
    </row>
    <row r="44" spans="1:27" x14ac:dyDescent="0.25">
      <c r="A44" s="197">
        <v>225825</v>
      </c>
      <c r="B44" s="134">
        <v>60738239</v>
      </c>
      <c r="C44" s="134">
        <v>4</v>
      </c>
      <c r="D44" s="161"/>
      <c r="E44" s="123" t="s">
        <v>3849</v>
      </c>
      <c r="F44" s="124" t="s">
        <v>3850</v>
      </c>
      <c r="G44" s="189">
        <f t="shared" si="8"/>
        <v>30</v>
      </c>
      <c r="H44" s="162">
        <f t="shared" si="0"/>
        <v>120</v>
      </c>
      <c r="I44" s="166" t="s">
        <v>0</v>
      </c>
      <c r="J44" s="162">
        <v>25</v>
      </c>
      <c r="K44" s="162">
        <f t="shared" si="1"/>
        <v>100</v>
      </c>
      <c r="L44" s="167">
        <f t="shared" si="2"/>
        <v>187.5</v>
      </c>
      <c r="M44" s="167">
        <f t="shared" si="3"/>
        <v>750</v>
      </c>
      <c r="N44" s="122" t="s">
        <v>1917</v>
      </c>
      <c r="O44" s="130">
        <v>5</v>
      </c>
      <c r="P44" s="130">
        <f t="shared" si="7"/>
        <v>20</v>
      </c>
      <c r="Q44" s="188"/>
      <c r="R44" s="131"/>
      <c r="S44" s="139"/>
      <c r="T44" s="131"/>
      <c r="U44" s="131"/>
      <c r="W44" s="139"/>
      <c r="X44" s="139"/>
      <c r="Y44" s="139"/>
      <c r="AA44" s="131"/>
    </row>
    <row r="45" spans="1:27" x14ac:dyDescent="0.25">
      <c r="A45" s="197">
        <v>237513</v>
      </c>
      <c r="B45" s="134">
        <v>60738455</v>
      </c>
      <c r="C45" s="134">
        <v>1</v>
      </c>
      <c r="D45" s="122"/>
      <c r="E45" s="123">
        <v>4001613139</v>
      </c>
      <c r="F45" s="132" t="s">
        <v>4106</v>
      </c>
      <c r="G45" s="168">
        <f t="shared" si="8"/>
        <v>58.8</v>
      </c>
      <c r="H45" s="125">
        <f t="shared" si="0"/>
        <v>58.8</v>
      </c>
      <c r="I45" s="166" t="s">
        <v>0</v>
      </c>
      <c r="J45" s="162">
        <v>49</v>
      </c>
      <c r="K45" s="162">
        <f t="shared" si="1"/>
        <v>49</v>
      </c>
      <c r="L45" s="167">
        <f t="shared" si="2"/>
        <v>367.5</v>
      </c>
      <c r="M45" s="167">
        <f t="shared" si="3"/>
        <v>367.5</v>
      </c>
      <c r="N45" s="171" t="s">
        <v>1917</v>
      </c>
      <c r="O45" s="130">
        <v>6.95</v>
      </c>
      <c r="P45" s="130">
        <f t="shared" si="7"/>
        <v>6.95</v>
      </c>
      <c r="Q45" s="188"/>
      <c r="R45" s="139"/>
      <c r="S45" s="131"/>
      <c r="T45" s="131"/>
      <c r="U45" s="139"/>
      <c r="V45" s="131"/>
      <c r="W45" s="139"/>
      <c r="X45" s="139"/>
      <c r="Y45" s="139"/>
      <c r="AA45" s="131"/>
    </row>
    <row r="46" spans="1:27" x14ac:dyDescent="0.25">
      <c r="A46" s="197">
        <v>249591</v>
      </c>
      <c r="B46" s="134">
        <v>60738455</v>
      </c>
      <c r="C46" s="134">
        <v>1</v>
      </c>
      <c r="D46" s="122"/>
      <c r="E46" s="123" t="s">
        <v>4205</v>
      </c>
      <c r="F46" s="132" t="s">
        <v>4708</v>
      </c>
      <c r="G46" s="168">
        <f t="shared" si="8"/>
        <v>58.8</v>
      </c>
      <c r="H46" s="125">
        <f t="shared" si="0"/>
        <v>58.8</v>
      </c>
      <c r="I46" s="166" t="s">
        <v>0</v>
      </c>
      <c r="J46" s="162">
        <v>49</v>
      </c>
      <c r="K46" s="162">
        <f t="shared" si="1"/>
        <v>49</v>
      </c>
      <c r="L46" s="167">
        <f t="shared" si="2"/>
        <v>367.5</v>
      </c>
      <c r="M46" s="167">
        <f t="shared" si="3"/>
        <v>367.5</v>
      </c>
      <c r="N46" s="171" t="s">
        <v>1917</v>
      </c>
      <c r="O46" s="130">
        <v>5.6</v>
      </c>
      <c r="P46" s="130">
        <f t="shared" si="7"/>
        <v>5.6</v>
      </c>
      <c r="Q46" s="188"/>
      <c r="R46" s="139"/>
      <c r="S46" s="131"/>
      <c r="T46" s="131"/>
      <c r="U46" s="139"/>
      <c r="X46" s="139"/>
      <c r="Y46" s="139"/>
      <c r="AA46" s="131"/>
    </row>
    <row r="47" spans="1:27" x14ac:dyDescent="0.25">
      <c r="A47" s="511">
        <v>306657</v>
      </c>
      <c r="B47" s="134">
        <v>60738455</v>
      </c>
      <c r="C47" s="134">
        <v>2</v>
      </c>
      <c r="D47" s="122">
        <v>1396816</v>
      </c>
      <c r="E47" s="123" t="s">
        <v>4205</v>
      </c>
      <c r="F47" s="132" t="s">
        <v>4708</v>
      </c>
      <c r="G47" s="482">
        <f t="shared" si="8"/>
        <v>63.599999999999994</v>
      </c>
      <c r="H47" s="125">
        <f t="shared" si="0"/>
        <v>127.19999999999999</v>
      </c>
      <c r="I47" s="166" t="s">
        <v>0</v>
      </c>
      <c r="J47" s="481">
        <v>53</v>
      </c>
      <c r="K47" s="162">
        <f t="shared" si="1"/>
        <v>106</v>
      </c>
      <c r="L47" s="167">
        <f t="shared" si="2"/>
        <v>397.5</v>
      </c>
      <c r="M47" s="167">
        <f t="shared" si="3"/>
        <v>795</v>
      </c>
      <c r="N47" s="171" t="s">
        <v>1917</v>
      </c>
      <c r="O47" s="130">
        <v>5.6</v>
      </c>
      <c r="P47" s="130">
        <f t="shared" si="7"/>
        <v>11.2</v>
      </c>
      <c r="R47" s="37"/>
      <c r="S47" s="517" t="s">
        <v>4691</v>
      </c>
      <c r="Z47" s="131"/>
      <c r="AA47" s="131"/>
    </row>
    <row r="48" spans="1:27" x14ac:dyDescent="0.25">
      <c r="A48" s="134">
        <v>228344</v>
      </c>
      <c r="B48" s="134">
        <v>60738456</v>
      </c>
      <c r="C48" s="134">
        <v>2</v>
      </c>
      <c r="D48" s="161"/>
      <c r="E48" s="123">
        <v>4001613139</v>
      </c>
      <c r="F48" s="124" t="s">
        <v>3876</v>
      </c>
      <c r="G48" s="363">
        <f t="shared" si="8"/>
        <v>84</v>
      </c>
      <c r="H48" s="254">
        <f t="shared" si="0"/>
        <v>168</v>
      </c>
      <c r="I48" s="166" t="s">
        <v>0</v>
      </c>
      <c r="J48" s="510">
        <v>70</v>
      </c>
      <c r="K48" s="162">
        <f t="shared" si="1"/>
        <v>140</v>
      </c>
      <c r="L48" s="351">
        <f t="shared" si="2"/>
        <v>525</v>
      </c>
      <c r="M48" s="167">
        <f t="shared" si="3"/>
        <v>1050</v>
      </c>
      <c r="N48" s="277" t="s">
        <v>1917</v>
      </c>
      <c r="O48" s="130">
        <v>6.4569999999999999</v>
      </c>
      <c r="P48" s="130">
        <f t="shared" si="7"/>
        <v>12.914</v>
      </c>
      <c r="W48" s="139"/>
      <c r="X48" s="131"/>
      <c r="Y48" s="131"/>
      <c r="Z48" s="131"/>
    </row>
    <row r="49" spans="1:27" x14ac:dyDescent="0.25">
      <c r="A49" s="511" t="s">
        <v>4669</v>
      </c>
      <c r="B49" s="134">
        <v>60738456</v>
      </c>
      <c r="C49" s="134">
        <v>1</v>
      </c>
      <c r="D49" s="122"/>
      <c r="E49" s="123" t="s">
        <v>4318</v>
      </c>
      <c r="F49" s="124" t="s">
        <v>3876</v>
      </c>
      <c r="G49" s="488">
        <f t="shared" si="8"/>
        <v>64.8</v>
      </c>
      <c r="H49" s="254">
        <f t="shared" si="0"/>
        <v>64.8</v>
      </c>
      <c r="I49" s="166" t="s">
        <v>0</v>
      </c>
      <c r="J49" s="509">
        <v>54</v>
      </c>
      <c r="K49" s="162">
        <f t="shared" si="1"/>
        <v>54</v>
      </c>
      <c r="L49" s="351">
        <f t="shared" si="2"/>
        <v>405</v>
      </c>
      <c r="M49" s="167">
        <f t="shared" si="3"/>
        <v>405</v>
      </c>
      <c r="N49" s="277" t="s">
        <v>1917</v>
      </c>
      <c r="O49" s="130">
        <v>6.4569999999999999</v>
      </c>
      <c r="P49" s="130">
        <f t="shared" si="7"/>
        <v>6.4569999999999999</v>
      </c>
      <c r="Q49" s="131"/>
      <c r="R49" s="131"/>
      <c r="S49" s="131"/>
      <c r="T49" s="131"/>
      <c r="U49" s="131"/>
      <c r="V49" s="131"/>
      <c r="W49" s="139"/>
      <c r="Z49" s="131"/>
    </row>
    <row r="50" spans="1:27" ht="12.75" customHeight="1" x14ac:dyDescent="0.25">
      <c r="A50" s="197">
        <v>260528</v>
      </c>
      <c r="B50" s="134">
        <v>60738456</v>
      </c>
      <c r="C50" s="134">
        <v>2</v>
      </c>
      <c r="D50" s="122"/>
      <c r="E50" s="123" t="s">
        <v>4117</v>
      </c>
      <c r="F50" s="124" t="s">
        <v>3876</v>
      </c>
      <c r="G50" s="363">
        <f t="shared" si="8"/>
        <v>84</v>
      </c>
      <c r="H50" s="254">
        <f t="shared" si="0"/>
        <v>168</v>
      </c>
      <c r="I50" s="166" t="s">
        <v>0</v>
      </c>
      <c r="J50" s="510">
        <v>70</v>
      </c>
      <c r="K50" s="162">
        <f t="shared" si="1"/>
        <v>140</v>
      </c>
      <c r="L50" s="351">
        <f t="shared" si="2"/>
        <v>525</v>
      </c>
      <c r="M50" s="167">
        <f t="shared" si="3"/>
        <v>1050</v>
      </c>
      <c r="N50" s="277" t="s">
        <v>1917</v>
      </c>
      <c r="O50" s="130">
        <v>6.4569999999999999</v>
      </c>
      <c r="P50" s="130">
        <f t="shared" si="7"/>
        <v>12.914</v>
      </c>
      <c r="Q50" s="188"/>
      <c r="R50" s="139"/>
      <c r="S50" s="131"/>
      <c r="T50" s="131"/>
      <c r="U50" s="131"/>
      <c r="W50" s="139"/>
      <c r="X50" s="139"/>
      <c r="Y50" s="139"/>
      <c r="Z50" s="131"/>
      <c r="AA50" s="131"/>
    </row>
    <row r="51" spans="1:27" ht="14.25" customHeight="1" x14ac:dyDescent="0.25">
      <c r="A51" s="197">
        <v>300963</v>
      </c>
      <c r="B51" s="134">
        <v>60738456</v>
      </c>
      <c r="C51" s="134">
        <v>2</v>
      </c>
      <c r="D51" s="122">
        <v>1390323</v>
      </c>
      <c r="E51" s="123" t="s">
        <v>4205</v>
      </c>
      <c r="F51" s="124" t="s">
        <v>3876</v>
      </c>
      <c r="G51" s="363">
        <f>J51*1.0909</f>
        <v>83.999300000000005</v>
      </c>
      <c r="H51" s="254">
        <f t="shared" si="0"/>
        <v>167.99860000000001</v>
      </c>
      <c r="I51" s="166" t="s">
        <v>0</v>
      </c>
      <c r="J51" s="509">
        <v>77</v>
      </c>
      <c r="K51" s="162">
        <f t="shared" si="1"/>
        <v>154</v>
      </c>
      <c r="L51" s="351">
        <f t="shared" si="2"/>
        <v>577.5</v>
      </c>
      <c r="M51" s="167">
        <f t="shared" si="3"/>
        <v>1155</v>
      </c>
      <c r="N51" s="277" t="s">
        <v>1917</v>
      </c>
      <c r="O51" s="130">
        <v>6.4569999999999999</v>
      </c>
      <c r="P51" s="130">
        <f t="shared" si="7"/>
        <v>12.914</v>
      </c>
      <c r="Q51" s="131"/>
      <c r="R51" s="131"/>
      <c r="S51" s="498" t="s">
        <v>4578</v>
      </c>
      <c r="X51" s="131"/>
      <c r="Y51" s="131"/>
    </row>
    <row r="52" spans="1:27" x14ac:dyDescent="0.25">
      <c r="A52" s="197">
        <v>232712</v>
      </c>
      <c r="B52" s="134">
        <v>60738457</v>
      </c>
      <c r="C52" s="134">
        <v>2</v>
      </c>
      <c r="D52" s="122"/>
      <c r="E52" s="123">
        <v>4001613139</v>
      </c>
      <c r="F52" s="132" t="s">
        <v>3921</v>
      </c>
      <c r="G52" s="168">
        <f>J52*1.2</f>
        <v>61.199999999999996</v>
      </c>
      <c r="H52" s="125">
        <f t="shared" si="0"/>
        <v>122.39999999999999</v>
      </c>
      <c r="I52" s="166" t="s">
        <v>0</v>
      </c>
      <c r="J52" s="281">
        <v>51</v>
      </c>
      <c r="K52" s="162">
        <f t="shared" si="1"/>
        <v>102</v>
      </c>
      <c r="L52" s="167">
        <f t="shared" si="2"/>
        <v>382.5</v>
      </c>
      <c r="M52" s="167">
        <f t="shared" si="3"/>
        <v>765</v>
      </c>
      <c r="N52" s="171" t="s">
        <v>1917</v>
      </c>
      <c r="O52" s="130">
        <v>6.95</v>
      </c>
      <c r="P52" s="130">
        <f t="shared" si="7"/>
        <v>13.9</v>
      </c>
      <c r="Q52" s="188"/>
      <c r="R52" s="131"/>
      <c r="S52" s="139"/>
      <c r="T52" s="139"/>
      <c r="U52" s="139"/>
      <c r="W52" s="139"/>
    </row>
    <row r="53" spans="1:27" x14ac:dyDescent="0.25">
      <c r="A53" s="197">
        <v>241324</v>
      </c>
      <c r="B53" s="134">
        <v>60738457</v>
      </c>
      <c r="C53" s="134">
        <v>2</v>
      </c>
      <c r="D53" s="122"/>
      <c r="E53" s="123" t="s">
        <v>4117</v>
      </c>
      <c r="F53" s="132" t="s">
        <v>4709</v>
      </c>
      <c r="G53" s="168">
        <f>J53*1.2</f>
        <v>61.199999999999996</v>
      </c>
      <c r="H53" s="125">
        <f t="shared" si="0"/>
        <v>122.39999999999999</v>
      </c>
      <c r="I53" s="166" t="s">
        <v>0</v>
      </c>
      <c r="J53" s="162">
        <v>51</v>
      </c>
      <c r="K53" s="162">
        <f t="shared" si="1"/>
        <v>102</v>
      </c>
      <c r="L53" s="167">
        <f t="shared" si="2"/>
        <v>382.5</v>
      </c>
      <c r="M53" s="167">
        <f t="shared" si="3"/>
        <v>765</v>
      </c>
      <c r="N53" s="171" t="s">
        <v>1917</v>
      </c>
      <c r="O53" s="130">
        <v>6.95</v>
      </c>
      <c r="P53" s="130">
        <f t="shared" si="7"/>
        <v>13.9</v>
      </c>
      <c r="Q53" s="131"/>
      <c r="R53" s="131"/>
      <c r="S53" s="131"/>
      <c r="T53" s="131"/>
      <c r="U53" s="131"/>
      <c r="W53" s="139"/>
    </row>
    <row r="54" spans="1:27" x14ac:dyDescent="0.25">
      <c r="A54" s="134">
        <v>297566</v>
      </c>
      <c r="B54" s="134">
        <v>60738457</v>
      </c>
      <c r="C54" s="134">
        <v>1</v>
      </c>
      <c r="D54" s="122">
        <v>1386408</v>
      </c>
      <c r="E54" s="123" t="s">
        <v>4205</v>
      </c>
      <c r="F54" s="132" t="s">
        <v>4709</v>
      </c>
      <c r="G54" s="482">
        <f>J54*1.11272</f>
        <v>61.199599999999997</v>
      </c>
      <c r="H54" s="125">
        <f t="shared" si="0"/>
        <v>61.199599999999997</v>
      </c>
      <c r="I54" s="166" t="s">
        <v>0</v>
      </c>
      <c r="J54" s="481">
        <v>55</v>
      </c>
      <c r="K54" s="162">
        <f t="shared" si="1"/>
        <v>55</v>
      </c>
      <c r="L54" s="167">
        <f t="shared" si="2"/>
        <v>412.5</v>
      </c>
      <c r="M54" s="167">
        <f t="shared" si="3"/>
        <v>412.5</v>
      </c>
      <c r="N54" s="171" t="s">
        <v>1917</v>
      </c>
      <c r="O54" s="130">
        <v>6.95</v>
      </c>
      <c r="P54" s="130">
        <f t="shared" si="7"/>
        <v>6.95</v>
      </c>
      <c r="Q54" s="131"/>
      <c r="R54" s="139"/>
      <c r="S54" s="498" t="s">
        <v>4578</v>
      </c>
      <c r="T54" s="40"/>
      <c r="U54" s="40"/>
    </row>
    <row r="55" spans="1:27" x14ac:dyDescent="0.25">
      <c r="A55" s="511" t="s">
        <v>4669</v>
      </c>
      <c r="B55" s="134">
        <v>60738457</v>
      </c>
      <c r="C55" s="134">
        <v>1</v>
      </c>
      <c r="D55" s="122">
        <v>1386408</v>
      </c>
      <c r="E55" s="123" t="s">
        <v>4205</v>
      </c>
      <c r="F55" s="132" t="s">
        <v>4709</v>
      </c>
      <c r="G55" s="482">
        <f t="shared" ref="G55:G64" si="9">J55*1.2</f>
        <v>66</v>
      </c>
      <c r="H55" s="125">
        <f t="shared" si="0"/>
        <v>66</v>
      </c>
      <c r="I55" s="166" t="s">
        <v>0</v>
      </c>
      <c r="J55" s="481">
        <v>55</v>
      </c>
      <c r="K55" s="162">
        <f t="shared" si="1"/>
        <v>55</v>
      </c>
      <c r="L55" s="167">
        <f t="shared" si="2"/>
        <v>412.5</v>
      </c>
      <c r="M55" s="167">
        <f t="shared" si="3"/>
        <v>412.5</v>
      </c>
      <c r="N55" s="171" t="s">
        <v>1917</v>
      </c>
      <c r="O55" s="130">
        <v>6.95</v>
      </c>
      <c r="P55" s="130">
        <f t="shared" si="7"/>
        <v>6.95</v>
      </c>
      <c r="Q55" s="131"/>
      <c r="R55" s="139"/>
      <c r="S55" s="498" t="s">
        <v>4578</v>
      </c>
      <c r="T55" s="40"/>
      <c r="U55" s="40"/>
      <c r="W55" s="40"/>
    </row>
    <row r="56" spans="1:27" x14ac:dyDescent="0.25">
      <c r="A56" s="511" t="s">
        <v>4669</v>
      </c>
      <c r="B56" s="134">
        <v>60738458</v>
      </c>
      <c r="C56" s="134">
        <v>1</v>
      </c>
      <c r="D56" s="122">
        <v>1386408</v>
      </c>
      <c r="E56" s="123" t="s">
        <v>4205</v>
      </c>
      <c r="F56" s="132" t="s">
        <v>4711</v>
      </c>
      <c r="G56" s="482">
        <f t="shared" si="9"/>
        <v>78</v>
      </c>
      <c r="H56" s="125">
        <f t="shared" si="0"/>
        <v>78</v>
      </c>
      <c r="I56" s="166" t="s">
        <v>0</v>
      </c>
      <c r="J56" s="481">
        <v>65</v>
      </c>
      <c r="K56" s="162">
        <f t="shared" si="1"/>
        <v>65</v>
      </c>
      <c r="L56" s="167">
        <f t="shared" si="2"/>
        <v>487.5</v>
      </c>
      <c r="M56" s="167">
        <f t="shared" si="3"/>
        <v>487.5</v>
      </c>
      <c r="N56" s="171" t="s">
        <v>1917</v>
      </c>
      <c r="O56" s="130">
        <v>7.65</v>
      </c>
      <c r="P56" s="130">
        <f t="shared" si="7"/>
        <v>7.65</v>
      </c>
      <c r="Q56" s="131"/>
      <c r="R56" s="139"/>
      <c r="S56" s="498" t="s">
        <v>4578</v>
      </c>
      <c r="T56" s="40"/>
      <c r="U56" s="40"/>
    </row>
    <row r="57" spans="1:27" x14ac:dyDescent="0.25">
      <c r="A57" s="197">
        <v>246386</v>
      </c>
      <c r="B57" s="134">
        <v>60738459</v>
      </c>
      <c r="C57" s="134">
        <v>2</v>
      </c>
      <c r="D57" s="122"/>
      <c r="E57" s="270" t="s">
        <v>4205</v>
      </c>
      <c r="F57" s="132" t="s">
        <v>4710</v>
      </c>
      <c r="G57" s="168">
        <f t="shared" si="9"/>
        <v>81.599999999999994</v>
      </c>
      <c r="H57" s="125">
        <f t="shared" si="0"/>
        <v>163.19999999999999</v>
      </c>
      <c r="I57" s="166" t="s">
        <v>0</v>
      </c>
      <c r="J57" s="481">
        <v>68</v>
      </c>
      <c r="K57" s="162">
        <f t="shared" si="1"/>
        <v>136</v>
      </c>
      <c r="L57" s="167">
        <f t="shared" si="2"/>
        <v>510</v>
      </c>
      <c r="M57" s="167">
        <f t="shared" si="3"/>
        <v>1020</v>
      </c>
      <c r="N57" s="122" t="s">
        <v>1917</v>
      </c>
      <c r="O57" s="130">
        <v>8.1999999999999993</v>
      </c>
      <c r="P57" s="130">
        <f t="shared" si="7"/>
        <v>16.399999999999999</v>
      </c>
      <c r="Q57" s="139"/>
      <c r="R57" s="131"/>
      <c r="S57" s="131"/>
      <c r="T57" s="139"/>
      <c r="U57" s="131"/>
      <c r="V57" s="139"/>
      <c r="Z57" s="139"/>
    </row>
    <row r="58" spans="1:27" x14ac:dyDescent="0.25">
      <c r="A58" s="197">
        <v>241490</v>
      </c>
      <c r="B58" s="134">
        <v>60738460</v>
      </c>
      <c r="C58" s="134">
        <v>2</v>
      </c>
      <c r="D58" s="122"/>
      <c r="E58" s="257">
        <v>4001613139</v>
      </c>
      <c r="F58" s="124" t="s">
        <v>4668</v>
      </c>
      <c r="G58" s="189">
        <f t="shared" si="9"/>
        <v>84</v>
      </c>
      <c r="H58" s="125">
        <f t="shared" si="0"/>
        <v>168</v>
      </c>
      <c r="I58" s="358" t="s">
        <v>0</v>
      </c>
      <c r="J58" s="350">
        <v>70</v>
      </c>
      <c r="K58" s="162">
        <f t="shared" si="1"/>
        <v>140</v>
      </c>
      <c r="L58" s="167">
        <f t="shared" si="2"/>
        <v>525</v>
      </c>
      <c r="M58" s="167">
        <f t="shared" si="3"/>
        <v>1050</v>
      </c>
      <c r="N58" s="122" t="s">
        <v>1917</v>
      </c>
      <c r="O58" s="130">
        <v>8.9499999999999993</v>
      </c>
      <c r="P58" s="130">
        <f t="shared" si="7"/>
        <v>17.899999999999999</v>
      </c>
      <c r="Q58" s="188"/>
      <c r="R58" s="139"/>
      <c r="S58" s="131"/>
      <c r="T58" s="131"/>
      <c r="U58" s="139"/>
    </row>
    <row r="59" spans="1:27" x14ac:dyDescent="0.25">
      <c r="A59" s="197">
        <v>266666</v>
      </c>
      <c r="B59" s="197">
        <v>60738460</v>
      </c>
      <c r="C59" s="197">
        <v>1</v>
      </c>
      <c r="D59" s="206"/>
      <c r="E59" s="232" t="s">
        <v>4117</v>
      </c>
      <c r="F59" s="210" t="s">
        <v>4712</v>
      </c>
      <c r="G59" s="218">
        <f t="shared" si="9"/>
        <v>84</v>
      </c>
      <c r="H59" s="307">
        <f t="shared" si="0"/>
        <v>84</v>
      </c>
      <c r="I59" s="219" t="s">
        <v>0</v>
      </c>
      <c r="J59" s="536">
        <v>70</v>
      </c>
      <c r="K59" s="220">
        <f t="shared" si="1"/>
        <v>70</v>
      </c>
      <c r="L59" s="221">
        <f t="shared" si="2"/>
        <v>525</v>
      </c>
      <c r="M59" s="221">
        <f t="shared" si="3"/>
        <v>525</v>
      </c>
      <c r="N59" s="206" t="s">
        <v>1917</v>
      </c>
      <c r="O59" s="311">
        <v>8.9499999999999993</v>
      </c>
      <c r="P59" s="311">
        <f t="shared" si="7"/>
        <v>8.9499999999999993</v>
      </c>
      <c r="Q59" s="227"/>
      <c r="R59" s="401"/>
      <c r="S59" s="401"/>
      <c r="T59" s="401"/>
      <c r="U59" s="401"/>
      <c r="W59" s="40"/>
      <c r="Z59" s="40"/>
    </row>
    <row r="60" spans="1:27" x14ac:dyDescent="0.25">
      <c r="A60" s="197">
        <v>226606</v>
      </c>
      <c r="B60" s="134">
        <v>60738573</v>
      </c>
      <c r="C60" s="134">
        <v>1</v>
      </c>
      <c r="D60" s="161"/>
      <c r="E60" s="123">
        <v>60738573</v>
      </c>
      <c r="F60" s="124" t="s">
        <v>3842</v>
      </c>
      <c r="G60" s="168">
        <f t="shared" si="9"/>
        <v>70.8</v>
      </c>
      <c r="H60" s="125">
        <f t="shared" si="0"/>
        <v>70.8</v>
      </c>
      <c r="I60" s="166" t="s">
        <v>152</v>
      </c>
      <c r="J60" s="162">
        <v>59</v>
      </c>
      <c r="K60" s="162">
        <f t="shared" si="1"/>
        <v>59</v>
      </c>
      <c r="L60" s="167">
        <f t="shared" si="2"/>
        <v>442.5</v>
      </c>
      <c r="M60" s="167">
        <f t="shared" si="3"/>
        <v>442.5</v>
      </c>
      <c r="N60" s="122" t="s">
        <v>1917</v>
      </c>
      <c r="O60" s="130">
        <v>9.5</v>
      </c>
      <c r="P60" s="130">
        <f t="shared" si="7"/>
        <v>9.5</v>
      </c>
      <c r="Q60" s="188"/>
      <c r="R60" s="131"/>
      <c r="S60" s="131"/>
      <c r="T60" s="131"/>
      <c r="U60" s="131"/>
      <c r="V60" s="139"/>
      <c r="W60" s="139"/>
      <c r="X60" s="40"/>
      <c r="Y60" s="40"/>
      <c r="AA60" s="40"/>
    </row>
    <row r="61" spans="1:27" x14ac:dyDescent="0.25">
      <c r="A61" s="197">
        <v>226606</v>
      </c>
      <c r="B61" s="134">
        <v>60738574</v>
      </c>
      <c r="C61" s="134">
        <v>1</v>
      </c>
      <c r="D61" s="161"/>
      <c r="E61" s="123">
        <v>60738574</v>
      </c>
      <c r="F61" s="124" t="s">
        <v>3842</v>
      </c>
      <c r="G61" s="168">
        <f t="shared" si="9"/>
        <v>70.8</v>
      </c>
      <c r="H61" s="125">
        <f t="shared" si="0"/>
        <v>70.8</v>
      </c>
      <c r="I61" s="166" t="s">
        <v>152</v>
      </c>
      <c r="J61" s="162">
        <v>59</v>
      </c>
      <c r="K61" s="162">
        <f t="shared" si="1"/>
        <v>59</v>
      </c>
      <c r="L61" s="167">
        <f t="shared" si="2"/>
        <v>442.5</v>
      </c>
      <c r="M61" s="167">
        <f t="shared" si="3"/>
        <v>442.5</v>
      </c>
      <c r="N61" s="122" t="s">
        <v>1917</v>
      </c>
      <c r="O61" s="130">
        <v>9.5</v>
      </c>
      <c r="P61" s="130">
        <f t="shared" si="7"/>
        <v>9.5</v>
      </c>
      <c r="Q61" s="188"/>
      <c r="R61" s="139"/>
      <c r="S61" s="139"/>
      <c r="T61" s="131"/>
      <c r="U61" s="131"/>
      <c r="X61" s="139"/>
      <c r="Y61" s="139"/>
      <c r="Z61" s="131"/>
    </row>
    <row r="62" spans="1:27" x14ac:dyDescent="0.25">
      <c r="A62" s="197">
        <v>237513</v>
      </c>
      <c r="B62" s="134">
        <v>60738652</v>
      </c>
      <c r="C62" s="134">
        <v>2</v>
      </c>
      <c r="D62" s="122"/>
      <c r="E62" s="123">
        <v>4001645750</v>
      </c>
      <c r="F62" s="124" t="s">
        <v>4107</v>
      </c>
      <c r="G62" s="168">
        <f t="shared" si="9"/>
        <v>170.4</v>
      </c>
      <c r="H62" s="125">
        <f t="shared" si="0"/>
        <v>340.8</v>
      </c>
      <c r="I62" s="166" t="s">
        <v>152</v>
      </c>
      <c r="J62" s="162">
        <v>142</v>
      </c>
      <c r="K62" s="162">
        <f t="shared" si="1"/>
        <v>284</v>
      </c>
      <c r="L62" s="167">
        <f t="shared" si="2"/>
        <v>1065</v>
      </c>
      <c r="M62" s="167">
        <f t="shared" si="3"/>
        <v>2130</v>
      </c>
      <c r="N62" s="277" t="s">
        <v>1917</v>
      </c>
      <c r="O62" s="130">
        <v>42</v>
      </c>
      <c r="P62" s="130">
        <f t="shared" si="7"/>
        <v>84</v>
      </c>
      <c r="Q62" s="131"/>
      <c r="R62" s="139"/>
      <c r="S62" s="131"/>
      <c r="T62" s="131"/>
      <c r="U62" s="139"/>
      <c r="Z62" s="139"/>
    </row>
    <row r="63" spans="1:27" x14ac:dyDescent="0.25">
      <c r="A63" s="511">
        <v>306657</v>
      </c>
      <c r="B63" s="134">
        <v>60738652</v>
      </c>
      <c r="C63" s="134">
        <v>4</v>
      </c>
      <c r="D63" s="122">
        <v>1396825</v>
      </c>
      <c r="E63" s="123">
        <v>4001645750</v>
      </c>
      <c r="F63" s="124" t="s">
        <v>4107</v>
      </c>
      <c r="G63" s="482">
        <f t="shared" si="9"/>
        <v>196.79999999999998</v>
      </c>
      <c r="H63" s="125">
        <f t="shared" si="0"/>
        <v>787.19999999999993</v>
      </c>
      <c r="I63" s="166" t="s">
        <v>152</v>
      </c>
      <c r="J63" s="481">
        <v>164</v>
      </c>
      <c r="K63" s="162">
        <f t="shared" si="1"/>
        <v>656</v>
      </c>
      <c r="L63" s="167">
        <f t="shared" si="2"/>
        <v>1230</v>
      </c>
      <c r="M63" s="167">
        <f t="shared" si="3"/>
        <v>4920</v>
      </c>
      <c r="N63" s="277" t="s">
        <v>1917</v>
      </c>
      <c r="O63" s="130">
        <v>42</v>
      </c>
      <c r="P63" s="130">
        <f t="shared" si="7"/>
        <v>168</v>
      </c>
      <c r="Q63" s="37">
        <v>164</v>
      </c>
      <c r="R63" s="37"/>
      <c r="S63" s="517" t="s">
        <v>4691</v>
      </c>
      <c r="V63" s="131"/>
      <c r="AA63" s="40"/>
    </row>
    <row r="64" spans="1:27" x14ac:dyDescent="0.25">
      <c r="A64" s="134">
        <v>228344</v>
      </c>
      <c r="B64" s="134">
        <v>60738653</v>
      </c>
      <c r="C64" s="134">
        <v>4</v>
      </c>
      <c r="D64" s="161"/>
      <c r="E64" s="123">
        <v>4001645750</v>
      </c>
      <c r="F64" s="124" t="s">
        <v>3881</v>
      </c>
      <c r="G64" s="189">
        <f t="shared" si="9"/>
        <v>174</v>
      </c>
      <c r="H64" s="125">
        <f t="shared" si="0"/>
        <v>696</v>
      </c>
      <c r="I64" s="166" t="s">
        <v>152</v>
      </c>
      <c r="J64" s="162">
        <v>145</v>
      </c>
      <c r="K64" s="162">
        <f t="shared" si="1"/>
        <v>580</v>
      </c>
      <c r="L64" s="167">
        <f t="shared" si="2"/>
        <v>1087.5</v>
      </c>
      <c r="M64" s="167">
        <f t="shared" si="3"/>
        <v>4350</v>
      </c>
      <c r="N64" s="277" t="s">
        <v>1917</v>
      </c>
      <c r="O64" s="130">
        <v>38.847000000000001</v>
      </c>
      <c r="P64" s="130">
        <f t="shared" si="7"/>
        <v>155.38800000000001</v>
      </c>
      <c r="V64" s="131"/>
    </row>
    <row r="65" spans="1:27" x14ac:dyDescent="0.25">
      <c r="A65" s="134">
        <v>285329</v>
      </c>
      <c r="B65" s="134">
        <v>60738653</v>
      </c>
      <c r="C65" s="134">
        <v>2</v>
      </c>
      <c r="D65" s="122">
        <v>1369212</v>
      </c>
      <c r="E65" s="123">
        <v>4001645750</v>
      </c>
      <c r="F65" s="124" t="s">
        <v>3881</v>
      </c>
      <c r="G65" s="488">
        <f>J65*1.080745</f>
        <v>173.999945</v>
      </c>
      <c r="H65" s="125">
        <f t="shared" si="0"/>
        <v>347.99988999999999</v>
      </c>
      <c r="I65" s="166" t="s">
        <v>152</v>
      </c>
      <c r="J65" s="162">
        <v>161</v>
      </c>
      <c r="K65" s="162">
        <f t="shared" si="1"/>
        <v>322</v>
      </c>
      <c r="L65" s="167">
        <f t="shared" si="2"/>
        <v>1207.5</v>
      </c>
      <c r="M65" s="167">
        <f t="shared" si="3"/>
        <v>2415</v>
      </c>
      <c r="N65" s="277" t="s">
        <v>1917</v>
      </c>
      <c r="O65" s="130">
        <v>38.847000000000001</v>
      </c>
      <c r="P65" s="130">
        <f t="shared" si="7"/>
        <v>77.694000000000003</v>
      </c>
      <c r="Q65" s="188"/>
      <c r="R65" s="131"/>
      <c r="S65" s="447" t="s">
        <v>4578</v>
      </c>
      <c r="T65" s="40"/>
    </row>
    <row r="66" spans="1:27" x14ac:dyDescent="0.25">
      <c r="A66" s="511">
        <v>311266</v>
      </c>
      <c r="B66" s="134">
        <v>60738653</v>
      </c>
      <c r="C66" s="134">
        <v>2</v>
      </c>
      <c r="D66" s="122">
        <v>1400547</v>
      </c>
      <c r="E66" s="123">
        <v>4001645750</v>
      </c>
      <c r="F66" s="124" t="s">
        <v>3881</v>
      </c>
      <c r="G66" s="482">
        <f>J66*1.18</f>
        <v>189.98</v>
      </c>
      <c r="H66" s="125">
        <f t="shared" ref="H66:H129" si="10">C66*G66</f>
        <v>379.96</v>
      </c>
      <c r="I66" s="166" t="s">
        <v>152</v>
      </c>
      <c r="J66" s="481">
        <v>161</v>
      </c>
      <c r="K66" s="162">
        <f t="shared" ref="K66:K129" si="11">C66*J66</f>
        <v>322</v>
      </c>
      <c r="L66" s="167">
        <f t="shared" ref="L66:L129" si="12">J66*7.5</f>
        <v>1207.5</v>
      </c>
      <c r="M66" s="167">
        <f t="shared" ref="M66:M129" si="13">C66*L66</f>
        <v>2415</v>
      </c>
      <c r="N66" s="277" t="s">
        <v>1917</v>
      </c>
      <c r="O66" s="130">
        <v>38.847000000000001</v>
      </c>
      <c r="P66" s="130">
        <f t="shared" ref="P66:P97" si="14">O66*C66</f>
        <v>77.694000000000003</v>
      </c>
      <c r="Q66" s="447"/>
      <c r="R66" s="37"/>
      <c r="S66" s="480" t="s">
        <v>4578</v>
      </c>
      <c r="T66" s="104" t="s">
        <v>4715</v>
      </c>
      <c r="V66" s="139"/>
      <c r="W66" s="139"/>
    </row>
    <row r="67" spans="1:27" x14ac:dyDescent="0.25">
      <c r="A67" s="197">
        <v>232712</v>
      </c>
      <c r="B67" s="134">
        <v>60738654</v>
      </c>
      <c r="C67" s="134">
        <v>4</v>
      </c>
      <c r="D67" s="122"/>
      <c r="E67" s="123">
        <v>4001645750</v>
      </c>
      <c r="F67" s="124" t="s">
        <v>4098</v>
      </c>
      <c r="G67" s="168">
        <f>J67*1.2</f>
        <v>177.6</v>
      </c>
      <c r="H67" s="125">
        <f t="shared" si="10"/>
        <v>710.4</v>
      </c>
      <c r="I67" s="166" t="s">
        <v>152</v>
      </c>
      <c r="J67" s="162">
        <v>148</v>
      </c>
      <c r="K67" s="162">
        <f t="shared" si="11"/>
        <v>592</v>
      </c>
      <c r="L67" s="167">
        <f t="shared" si="12"/>
        <v>1110</v>
      </c>
      <c r="M67" s="167">
        <f t="shared" si="13"/>
        <v>4440</v>
      </c>
      <c r="N67" s="277" t="s">
        <v>1917</v>
      </c>
      <c r="O67" s="130">
        <v>42</v>
      </c>
      <c r="P67" s="130">
        <f t="shared" si="14"/>
        <v>168</v>
      </c>
      <c r="Q67" s="188"/>
      <c r="R67" s="131"/>
      <c r="S67" s="139"/>
      <c r="T67" s="139"/>
      <c r="U67" s="139"/>
      <c r="W67" s="131"/>
      <c r="X67" s="131"/>
      <c r="Y67" s="131"/>
      <c r="AA67" s="131"/>
    </row>
    <row r="68" spans="1:27" x14ac:dyDescent="0.25">
      <c r="A68" s="134">
        <v>297566</v>
      </c>
      <c r="B68" s="134">
        <v>60738654</v>
      </c>
      <c r="C68" s="134">
        <v>2</v>
      </c>
      <c r="D68" s="122">
        <v>1386415</v>
      </c>
      <c r="E68" s="123">
        <v>4001645750</v>
      </c>
      <c r="F68" s="124" t="s">
        <v>4098</v>
      </c>
      <c r="G68" s="482">
        <f>J68*1.05714</f>
        <v>177.59951999999998</v>
      </c>
      <c r="H68" s="125">
        <f t="shared" si="10"/>
        <v>355.19903999999997</v>
      </c>
      <c r="I68" s="166" t="s">
        <v>152</v>
      </c>
      <c r="J68" s="496">
        <v>168</v>
      </c>
      <c r="K68" s="162">
        <f t="shared" si="11"/>
        <v>336</v>
      </c>
      <c r="L68" s="167">
        <f t="shared" si="12"/>
        <v>1260</v>
      </c>
      <c r="M68" s="167">
        <f t="shared" si="13"/>
        <v>2520</v>
      </c>
      <c r="N68" s="277" t="s">
        <v>1917</v>
      </c>
      <c r="O68" s="130">
        <v>42</v>
      </c>
      <c r="P68" s="130">
        <f t="shared" si="14"/>
        <v>84</v>
      </c>
      <c r="Q68" s="131"/>
      <c r="R68" s="131"/>
      <c r="S68" s="498" t="s">
        <v>4578</v>
      </c>
      <c r="V68" s="139"/>
      <c r="X68" s="131"/>
      <c r="Y68" s="131"/>
      <c r="AA68" s="139"/>
    </row>
    <row r="69" spans="1:27" x14ac:dyDescent="0.25">
      <c r="A69" s="197">
        <v>290346</v>
      </c>
      <c r="B69" s="134">
        <v>60738655</v>
      </c>
      <c r="C69" s="134">
        <v>2</v>
      </c>
      <c r="D69" s="122">
        <v>1376768</v>
      </c>
      <c r="E69" s="257">
        <v>4001645750</v>
      </c>
      <c r="F69" s="124" t="s">
        <v>4586</v>
      </c>
      <c r="G69" s="125">
        <f>J69*1.2</f>
        <v>205.2</v>
      </c>
      <c r="H69" s="135">
        <f t="shared" si="10"/>
        <v>410.4</v>
      </c>
      <c r="I69" s="166" t="s">
        <v>152</v>
      </c>
      <c r="J69" s="281">
        <v>171</v>
      </c>
      <c r="K69" s="160">
        <f t="shared" si="11"/>
        <v>342</v>
      </c>
      <c r="L69" s="159">
        <f t="shared" si="12"/>
        <v>1282.5</v>
      </c>
      <c r="M69" s="159">
        <f t="shared" si="13"/>
        <v>2565</v>
      </c>
      <c r="N69" s="122" t="s">
        <v>1917</v>
      </c>
      <c r="O69" s="130">
        <v>42</v>
      </c>
      <c r="P69" s="130">
        <f t="shared" si="14"/>
        <v>84</v>
      </c>
      <c r="Q69" s="139"/>
      <c r="R69" s="131"/>
      <c r="S69" s="131"/>
      <c r="V69" s="40"/>
      <c r="Z69" s="131"/>
    </row>
    <row r="70" spans="1:27" x14ac:dyDescent="0.25">
      <c r="A70" s="134">
        <v>600009856</v>
      </c>
      <c r="B70" s="134">
        <v>60738655</v>
      </c>
      <c r="C70" s="134">
        <v>2</v>
      </c>
      <c r="D70" s="122"/>
      <c r="E70" s="270">
        <v>4001645750</v>
      </c>
      <c r="F70" s="124" t="s">
        <v>4858</v>
      </c>
      <c r="G70" s="125">
        <f>J70*1.2</f>
        <v>205.2</v>
      </c>
      <c r="H70" s="125">
        <f t="shared" si="10"/>
        <v>410.4</v>
      </c>
      <c r="I70" s="166" t="s">
        <v>152</v>
      </c>
      <c r="J70" s="162">
        <v>171</v>
      </c>
      <c r="K70" s="162">
        <f t="shared" si="11"/>
        <v>342</v>
      </c>
      <c r="L70" s="167">
        <f t="shared" si="12"/>
        <v>1282.5</v>
      </c>
      <c r="M70" s="167">
        <f t="shared" si="13"/>
        <v>2565</v>
      </c>
      <c r="N70" s="122" t="s">
        <v>1917</v>
      </c>
      <c r="O70" s="130">
        <v>77.7</v>
      </c>
      <c r="P70" s="130">
        <f t="shared" si="14"/>
        <v>155.4</v>
      </c>
      <c r="Q70" s="188"/>
      <c r="R70" s="139"/>
      <c r="S70" s="131"/>
      <c r="T70" s="131"/>
      <c r="U70" s="131"/>
      <c r="Z70" s="131"/>
    </row>
    <row r="71" spans="1:27" x14ac:dyDescent="0.25">
      <c r="A71" s="197">
        <v>246386</v>
      </c>
      <c r="B71" s="134">
        <v>60738656</v>
      </c>
      <c r="C71" s="134">
        <v>4</v>
      </c>
      <c r="D71" s="122"/>
      <c r="E71" s="270">
        <v>4001645750</v>
      </c>
      <c r="F71" s="124" t="s">
        <v>4264</v>
      </c>
      <c r="G71" s="168">
        <f>J71*1.2</f>
        <v>184.79999999999998</v>
      </c>
      <c r="H71" s="187">
        <f t="shared" si="10"/>
        <v>739.19999999999993</v>
      </c>
      <c r="I71" s="166" t="s">
        <v>152</v>
      </c>
      <c r="J71" s="164">
        <v>154</v>
      </c>
      <c r="K71" s="162">
        <f t="shared" si="11"/>
        <v>616</v>
      </c>
      <c r="L71" s="167">
        <f t="shared" si="12"/>
        <v>1155</v>
      </c>
      <c r="M71" s="167">
        <f t="shared" si="13"/>
        <v>4620</v>
      </c>
      <c r="N71" s="122" t="s">
        <v>1917</v>
      </c>
      <c r="O71" s="130">
        <v>50.5</v>
      </c>
      <c r="P71" s="130">
        <f t="shared" si="14"/>
        <v>202</v>
      </c>
      <c r="Q71" s="188"/>
      <c r="R71" s="131"/>
      <c r="S71" s="131"/>
      <c r="T71" s="139"/>
      <c r="U71" s="131"/>
    </row>
    <row r="72" spans="1:27" x14ac:dyDescent="0.25">
      <c r="A72" s="280">
        <v>283951</v>
      </c>
      <c r="B72" s="134">
        <v>60738656</v>
      </c>
      <c r="C72" s="134">
        <v>2</v>
      </c>
      <c r="D72" s="122">
        <v>1367677</v>
      </c>
      <c r="E72" s="270">
        <v>4001645750</v>
      </c>
      <c r="F72" s="124" t="s">
        <v>4264</v>
      </c>
      <c r="G72" s="125">
        <f>J72*1.1</f>
        <v>184.8</v>
      </c>
      <c r="H72" s="187">
        <f t="shared" si="10"/>
        <v>369.6</v>
      </c>
      <c r="I72" s="166" t="s">
        <v>152</v>
      </c>
      <c r="J72" s="519">
        <v>168</v>
      </c>
      <c r="K72" s="155">
        <f t="shared" si="11"/>
        <v>336</v>
      </c>
      <c r="L72" s="167">
        <f t="shared" si="12"/>
        <v>1260</v>
      </c>
      <c r="M72" s="167">
        <f t="shared" si="13"/>
        <v>2520</v>
      </c>
      <c r="N72" s="122" t="s">
        <v>1917</v>
      </c>
      <c r="O72" s="130">
        <v>50.5</v>
      </c>
      <c r="P72" s="130">
        <f t="shared" si="14"/>
        <v>101</v>
      </c>
      <c r="Q72" s="188"/>
      <c r="R72" s="131"/>
      <c r="S72" s="475" t="s">
        <v>4490</v>
      </c>
      <c r="T72" s="40"/>
      <c r="W72" s="40"/>
    </row>
    <row r="73" spans="1:27" x14ac:dyDescent="0.25">
      <c r="A73" s="511">
        <v>311450</v>
      </c>
      <c r="B73" s="134">
        <v>60738656</v>
      </c>
      <c r="C73" s="134">
        <v>4</v>
      </c>
      <c r="D73" s="122">
        <v>1401703</v>
      </c>
      <c r="E73" s="270">
        <v>4001645750</v>
      </c>
      <c r="F73" s="124" t="s">
        <v>4264</v>
      </c>
      <c r="G73" s="482">
        <f>J73*1.18</f>
        <v>198.23999999999998</v>
      </c>
      <c r="H73" s="125">
        <f t="shared" si="10"/>
        <v>792.95999999999992</v>
      </c>
      <c r="I73" s="166" t="s">
        <v>152</v>
      </c>
      <c r="J73" s="481">
        <v>168</v>
      </c>
      <c r="K73" s="155">
        <f t="shared" si="11"/>
        <v>672</v>
      </c>
      <c r="L73" s="167">
        <f t="shared" si="12"/>
        <v>1260</v>
      </c>
      <c r="M73" s="167">
        <f t="shared" si="13"/>
        <v>5040</v>
      </c>
      <c r="N73" s="122" t="s">
        <v>1917</v>
      </c>
      <c r="O73" s="130">
        <v>50.5</v>
      </c>
      <c r="P73" s="130">
        <f t="shared" si="14"/>
        <v>202</v>
      </c>
      <c r="Q73" s="139"/>
      <c r="R73" s="37"/>
      <c r="T73" s="37" t="s">
        <v>4717</v>
      </c>
      <c r="X73" s="40"/>
      <c r="Y73" s="40"/>
      <c r="AA73" s="40"/>
    </row>
    <row r="74" spans="1:27" x14ac:dyDescent="0.25">
      <c r="A74" s="197">
        <v>241490</v>
      </c>
      <c r="B74" s="134">
        <v>60738657</v>
      </c>
      <c r="C74" s="134">
        <v>4</v>
      </c>
      <c r="D74" s="122"/>
      <c r="E74" s="257">
        <v>4001645750</v>
      </c>
      <c r="F74" s="132" t="s">
        <v>4265</v>
      </c>
      <c r="G74" s="189">
        <f>J74*1.2</f>
        <v>189.6</v>
      </c>
      <c r="H74" s="135">
        <f t="shared" si="10"/>
        <v>758.4</v>
      </c>
      <c r="I74" s="358" t="s">
        <v>152</v>
      </c>
      <c r="J74" s="164">
        <v>158</v>
      </c>
      <c r="K74" s="160">
        <f t="shared" si="11"/>
        <v>632</v>
      </c>
      <c r="L74" s="159">
        <f t="shared" si="12"/>
        <v>1185</v>
      </c>
      <c r="M74" s="159">
        <f t="shared" si="13"/>
        <v>4740</v>
      </c>
      <c r="N74" s="122" t="s">
        <v>1917</v>
      </c>
      <c r="O74" s="130">
        <v>55</v>
      </c>
      <c r="P74" s="130">
        <f t="shared" si="14"/>
        <v>220</v>
      </c>
      <c r="Q74" s="188"/>
      <c r="R74" s="139"/>
      <c r="S74" s="131"/>
      <c r="T74" s="131"/>
      <c r="U74" s="131"/>
      <c r="W74" s="131"/>
    </row>
    <row r="75" spans="1:27" x14ac:dyDescent="0.25">
      <c r="A75" s="134">
        <v>230109</v>
      </c>
      <c r="B75" s="134">
        <v>60738864</v>
      </c>
      <c r="C75" s="134">
        <v>1</v>
      </c>
      <c r="D75" s="122"/>
      <c r="E75" s="123">
        <v>60738864</v>
      </c>
      <c r="F75" s="124" t="s">
        <v>3884</v>
      </c>
      <c r="G75" s="189">
        <f t="shared" ref="G75:G80" si="15">J75*1.2+O75*2.5</f>
        <v>55.432499999999997</v>
      </c>
      <c r="H75" s="125">
        <f t="shared" si="10"/>
        <v>55.432499999999997</v>
      </c>
      <c r="I75" s="163" t="s">
        <v>152</v>
      </c>
      <c r="J75" s="164">
        <v>40</v>
      </c>
      <c r="K75" s="164">
        <f t="shared" si="11"/>
        <v>40</v>
      </c>
      <c r="L75" s="165">
        <f t="shared" si="12"/>
        <v>300</v>
      </c>
      <c r="M75" s="165">
        <f t="shared" si="13"/>
        <v>300</v>
      </c>
      <c r="N75" s="129" t="s">
        <v>1973</v>
      </c>
      <c r="O75" s="130">
        <v>2.9729999999999999</v>
      </c>
      <c r="P75" s="130">
        <f t="shared" si="14"/>
        <v>2.9729999999999999</v>
      </c>
      <c r="X75" s="131"/>
      <c r="Y75" s="131"/>
    </row>
    <row r="76" spans="1:27" ht="14.25" customHeight="1" x14ac:dyDescent="0.25">
      <c r="A76" s="134">
        <v>230109</v>
      </c>
      <c r="B76" s="134">
        <v>60738864</v>
      </c>
      <c r="C76" s="134">
        <v>1</v>
      </c>
      <c r="D76" s="122"/>
      <c r="E76" s="123">
        <v>60738864</v>
      </c>
      <c r="F76" s="124" t="s">
        <v>3884</v>
      </c>
      <c r="G76" s="189">
        <f t="shared" si="15"/>
        <v>55.432499999999997</v>
      </c>
      <c r="H76" s="125">
        <f t="shared" si="10"/>
        <v>55.432499999999997</v>
      </c>
      <c r="I76" s="163" t="s">
        <v>152</v>
      </c>
      <c r="J76" s="164">
        <v>40</v>
      </c>
      <c r="K76" s="164">
        <f t="shared" si="11"/>
        <v>40</v>
      </c>
      <c r="L76" s="165">
        <f t="shared" si="12"/>
        <v>300</v>
      </c>
      <c r="M76" s="165">
        <f t="shared" si="13"/>
        <v>300</v>
      </c>
      <c r="N76" s="129" t="s">
        <v>1973</v>
      </c>
      <c r="O76" s="130">
        <v>2.9729999999999999</v>
      </c>
      <c r="P76" s="130">
        <f t="shared" si="14"/>
        <v>2.9729999999999999</v>
      </c>
      <c r="V76" s="131"/>
    </row>
    <row r="77" spans="1:27" x14ac:dyDescent="0.25">
      <c r="A77" s="197">
        <v>306657</v>
      </c>
      <c r="B77" s="134">
        <v>60738864</v>
      </c>
      <c r="C77" s="134">
        <v>1</v>
      </c>
      <c r="D77" s="122">
        <v>1396763</v>
      </c>
      <c r="E77" s="257" t="s">
        <v>4702</v>
      </c>
      <c r="F77" s="124" t="s">
        <v>3884</v>
      </c>
      <c r="G77" s="125">
        <f t="shared" si="15"/>
        <v>55.432499999999997</v>
      </c>
      <c r="H77" s="125">
        <f t="shared" si="10"/>
        <v>55.432499999999997</v>
      </c>
      <c r="I77" s="163" t="s">
        <v>152</v>
      </c>
      <c r="J77" s="164">
        <v>40</v>
      </c>
      <c r="K77" s="164">
        <f t="shared" si="11"/>
        <v>40</v>
      </c>
      <c r="L77" s="165">
        <f t="shared" si="12"/>
        <v>300</v>
      </c>
      <c r="M77" s="165">
        <f t="shared" si="13"/>
        <v>300</v>
      </c>
      <c r="N77" s="129" t="s">
        <v>1973</v>
      </c>
      <c r="O77" s="130">
        <v>2.9729999999999999</v>
      </c>
      <c r="P77" s="130">
        <f t="shared" si="14"/>
        <v>2.9729999999999999</v>
      </c>
      <c r="Q77" s="37"/>
      <c r="R77" s="37"/>
      <c r="AA77" s="131"/>
    </row>
    <row r="78" spans="1:27" x14ac:dyDescent="0.25">
      <c r="A78" s="197">
        <v>316002</v>
      </c>
      <c r="B78" s="134">
        <v>60738864</v>
      </c>
      <c r="C78" s="134">
        <v>1</v>
      </c>
      <c r="D78" s="122">
        <v>1405451</v>
      </c>
      <c r="E78" s="257" t="s">
        <v>4913</v>
      </c>
      <c r="F78" s="124" t="s">
        <v>4914</v>
      </c>
      <c r="G78" s="125">
        <f t="shared" si="15"/>
        <v>55.432499999999997</v>
      </c>
      <c r="H78" s="125">
        <f t="shared" si="10"/>
        <v>55.432499999999997</v>
      </c>
      <c r="I78" s="163" t="s">
        <v>152</v>
      </c>
      <c r="J78" s="164">
        <v>40</v>
      </c>
      <c r="K78" s="164">
        <f t="shared" si="11"/>
        <v>40</v>
      </c>
      <c r="L78" s="165">
        <f t="shared" si="12"/>
        <v>300</v>
      </c>
      <c r="M78" s="165">
        <f t="shared" si="13"/>
        <v>300</v>
      </c>
      <c r="N78" s="129" t="s">
        <v>1973</v>
      </c>
      <c r="O78" s="130">
        <v>2.9729999999999999</v>
      </c>
      <c r="P78" s="130">
        <f t="shared" si="14"/>
        <v>2.9729999999999999</v>
      </c>
      <c r="Q78" s="131"/>
      <c r="R78" s="455"/>
      <c r="S78" s="139"/>
      <c r="W78" s="202"/>
      <c r="AA78" s="139"/>
    </row>
    <row r="79" spans="1:27" x14ac:dyDescent="0.25">
      <c r="A79" s="134">
        <v>230109</v>
      </c>
      <c r="B79" s="134">
        <v>60738865</v>
      </c>
      <c r="C79" s="134">
        <v>1</v>
      </c>
      <c r="D79" s="122"/>
      <c r="E79" s="123">
        <v>60738865</v>
      </c>
      <c r="F79" s="124" t="s">
        <v>3885</v>
      </c>
      <c r="G79" s="189">
        <f t="shared" si="15"/>
        <v>39.075000000000003</v>
      </c>
      <c r="H79" s="125">
        <f t="shared" si="10"/>
        <v>39.075000000000003</v>
      </c>
      <c r="I79" s="163" t="s">
        <v>152</v>
      </c>
      <c r="J79" s="164">
        <v>30</v>
      </c>
      <c r="K79" s="164">
        <f t="shared" si="11"/>
        <v>30</v>
      </c>
      <c r="L79" s="165">
        <f t="shared" si="12"/>
        <v>225</v>
      </c>
      <c r="M79" s="165">
        <f t="shared" si="13"/>
        <v>225</v>
      </c>
      <c r="N79" s="129" t="s">
        <v>1973</v>
      </c>
      <c r="O79" s="130">
        <v>1.23</v>
      </c>
      <c r="P79" s="130">
        <f t="shared" si="14"/>
        <v>1.23</v>
      </c>
      <c r="X79" s="131"/>
      <c r="Y79" s="131"/>
      <c r="AA79" s="139"/>
    </row>
    <row r="80" spans="1:27" x14ac:dyDescent="0.25">
      <c r="A80" s="134">
        <v>230109</v>
      </c>
      <c r="B80" s="134">
        <v>60738865</v>
      </c>
      <c r="C80" s="134">
        <v>1</v>
      </c>
      <c r="D80" s="122"/>
      <c r="E80" s="123">
        <v>60738865</v>
      </c>
      <c r="F80" s="124" t="s">
        <v>3885</v>
      </c>
      <c r="G80" s="189">
        <f t="shared" si="15"/>
        <v>39.075000000000003</v>
      </c>
      <c r="H80" s="125">
        <f t="shared" si="10"/>
        <v>39.075000000000003</v>
      </c>
      <c r="I80" s="163" t="s">
        <v>152</v>
      </c>
      <c r="J80" s="164">
        <v>30</v>
      </c>
      <c r="K80" s="164">
        <f t="shared" si="11"/>
        <v>30</v>
      </c>
      <c r="L80" s="165">
        <f t="shared" si="12"/>
        <v>225</v>
      </c>
      <c r="M80" s="165">
        <f t="shared" si="13"/>
        <v>225</v>
      </c>
      <c r="N80" s="129" t="s">
        <v>1973</v>
      </c>
      <c r="O80" s="130">
        <v>1.23</v>
      </c>
      <c r="P80" s="130">
        <f t="shared" si="14"/>
        <v>1.23</v>
      </c>
      <c r="W80" s="139"/>
      <c r="X80" s="139"/>
      <c r="Y80" s="139"/>
    </row>
    <row r="81" spans="1:27" x14ac:dyDescent="0.25">
      <c r="A81" s="375">
        <v>231613</v>
      </c>
      <c r="B81" s="375">
        <v>60738865</v>
      </c>
      <c r="C81" s="375">
        <v>1</v>
      </c>
      <c r="D81" s="376"/>
      <c r="E81" s="378">
        <v>60738865</v>
      </c>
      <c r="F81" s="377" t="s">
        <v>3885</v>
      </c>
      <c r="G81" s="363">
        <v>39.08</v>
      </c>
      <c r="H81" s="125">
        <f t="shared" si="10"/>
        <v>39.08</v>
      </c>
      <c r="I81" s="243" t="s">
        <v>974</v>
      </c>
      <c r="J81" s="164">
        <v>45</v>
      </c>
      <c r="K81" s="164">
        <f t="shared" si="11"/>
        <v>45</v>
      </c>
      <c r="L81" s="165">
        <f t="shared" si="12"/>
        <v>337.5</v>
      </c>
      <c r="M81" s="165">
        <f t="shared" si="13"/>
        <v>337.5</v>
      </c>
      <c r="N81" s="129" t="s">
        <v>1973</v>
      </c>
      <c r="O81" s="130">
        <v>1.23</v>
      </c>
      <c r="P81" s="130">
        <f t="shared" si="14"/>
        <v>1.23</v>
      </c>
      <c r="Q81" s="188"/>
      <c r="R81" s="139"/>
      <c r="S81" s="131"/>
      <c r="T81" s="131"/>
      <c r="U81" s="131"/>
      <c r="X81" s="139"/>
      <c r="Y81" s="139"/>
    </row>
    <row r="82" spans="1:27" ht="14.25" customHeight="1" x14ac:dyDescent="0.25">
      <c r="A82" s="134">
        <v>237513</v>
      </c>
      <c r="B82" s="134">
        <v>60738865</v>
      </c>
      <c r="C82" s="134">
        <v>1</v>
      </c>
      <c r="D82" s="122"/>
      <c r="E82" s="123">
        <v>60738865</v>
      </c>
      <c r="F82" s="124" t="s">
        <v>3885</v>
      </c>
      <c r="G82" s="363">
        <v>39.08</v>
      </c>
      <c r="H82" s="125">
        <f t="shared" si="10"/>
        <v>39.08</v>
      </c>
      <c r="I82" s="163" t="s">
        <v>974</v>
      </c>
      <c r="J82" s="164">
        <v>45</v>
      </c>
      <c r="K82" s="164">
        <f t="shared" si="11"/>
        <v>45</v>
      </c>
      <c r="L82" s="165">
        <f t="shared" si="12"/>
        <v>337.5</v>
      </c>
      <c r="M82" s="165">
        <f t="shared" si="13"/>
        <v>337.5</v>
      </c>
      <c r="N82" s="129" t="s">
        <v>1973</v>
      </c>
      <c r="O82" s="130">
        <v>1.23</v>
      </c>
      <c r="P82" s="130">
        <f t="shared" si="14"/>
        <v>1.23</v>
      </c>
      <c r="W82" s="139"/>
    </row>
    <row r="83" spans="1:27" x14ac:dyDescent="0.25">
      <c r="A83" s="197">
        <v>306657</v>
      </c>
      <c r="B83" s="134">
        <v>60738865</v>
      </c>
      <c r="C83" s="134">
        <v>1</v>
      </c>
      <c r="D83" s="122">
        <v>1396765</v>
      </c>
      <c r="E83" s="257" t="s">
        <v>4703</v>
      </c>
      <c r="F83" s="124" t="s">
        <v>3885</v>
      </c>
      <c r="G83" s="125">
        <v>39.08</v>
      </c>
      <c r="H83" s="125">
        <f t="shared" si="10"/>
        <v>39.08</v>
      </c>
      <c r="I83" s="163" t="s">
        <v>974</v>
      </c>
      <c r="J83" s="164">
        <v>45</v>
      </c>
      <c r="K83" s="164">
        <f t="shared" si="11"/>
        <v>45</v>
      </c>
      <c r="L83" s="165">
        <f t="shared" si="12"/>
        <v>337.5</v>
      </c>
      <c r="M83" s="165">
        <f t="shared" si="13"/>
        <v>337.5</v>
      </c>
      <c r="N83" s="129" t="s">
        <v>1973</v>
      </c>
      <c r="O83" s="130">
        <v>1.23</v>
      </c>
      <c r="P83" s="130">
        <f t="shared" si="14"/>
        <v>1.23</v>
      </c>
      <c r="Q83" s="37"/>
      <c r="R83" s="37"/>
      <c r="V83" s="40"/>
      <c r="AA83" s="139"/>
    </row>
    <row r="84" spans="1:27" x14ac:dyDescent="0.25">
      <c r="A84" s="197">
        <v>316002</v>
      </c>
      <c r="B84" s="134">
        <v>60738865</v>
      </c>
      <c r="C84" s="134">
        <v>1</v>
      </c>
      <c r="D84" s="122">
        <v>1405451</v>
      </c>
      <c r="E84" s="257" t="s">
        <v>4906</v>
      </c>
      <c r="F84" s="124" t="s">
        <v>3885</v>
      </c>
      <c r="G84" s="125">
        <v>39.08</v>
      </c>
      <c r="H84" s="125">
        <f t="shared" si="10"/>
        <v>39.08</v>
      </c>
      <c r="I84" s="163" t="s">
        <v>974</v>
      </c>
      <c r="J84" s="164">
        <v>45</v>
      </c>
      <c r="K84" s="164">
        <f t="shared" si="11"/>
        <v>45</v>
      </c>
      <c r="L84" s="165">
        <f t="shared" si="12"/>
        <v>337.5</v>
      </c>
      <c r="M84" s="165">
        <f t="shared" si="13"/>
        <v>337.5</v>
      </c>
      <c r="N84" s="129" t="s">
        <v>1973</v>
      </c>
      <c r="O84" s="130">
        <v>1.23</v>
      </c>
      <c r="P84" s="130">
        <f t="shared" si="14"/>
        <v>1.23</v>
      </c>
      <c r="Q84" s="131"/>
      <c r="R84" s="131"/>
      <c r="S84" s="131" t="s">
        <v>4907</v>
      </c>
      <c r="V84" s="139"/>
      <c r="Z84" s="139"/>
    </row>
    <row r="85" spans="1:27" x14ac:dyDescent="0.25">
      <c r="A85" s="197">
        <v>600010584</v>
      </c>
      <c r="B85" s="197">
        <v>60738865</v>
      </c>
      <c r="C85" s="197">
        <v>1</v>
      </c>
      <c r="D85" s="206">
        <v>1405451</v>
      </c>
      <c r="E85" s="232" t="s">
        <v>4936</v>
      </c>
      <c r="F85" s="210" t="s">
        <v>3885</v>
      </c>
      <c r="G85" s="307">
        <f>J85*1+O85*2.1</f>
        <v>47.582999999999998</v>
      </c>
      <c r="H85" s="307">
        <f t="shared" si="10"/>
        <v>47.582999999999998</v>
      </c>
      <c r="I85" s="163" t="s">
        <v>974</v>
      </c>
      <c r="J85" s="164">
        <v>45</v>
      </c>
      <c r="K85" s="164">
        <f t="shared" si="11"/>
        <v>45</v>
      </c>
      <c r="L85" s="165">
        <f t="shared" si="12"/>
        <v>337.5</v>
      </c>
      <c r="M85" s="165">
        <f t="shared" si="13"/>
        <v>337.5</v>
      </c>
      <c r="N85" s="129" t="s">
        <v>1973</v>
      </c>
      <c r="O85" s="130">
        <v>1.23</v>
      </c>
      <c r="P85" s="130">
        <f t="shared" si="14"/>
        <v>1.23</v>
      </c>
      <c r="Q85" s="131"/>
      <c r="R85" s="131"/>
      <c r="S85" s="131"/>
      <c r="V85" s="139"/>
      <c r="Z85" s="131"/>
    </row>
    <row r="86" spans="1:27" x14ac:dyDescent="0.25">
      <c r="A86" s="134">
        <v>230109</v>
      </c>
      <c r="B86" s="134">
        <v>60738880</v>
      </c>
      <c r="C86" s="134">
        <v>1</v>
      </c>
      <c r="D86" s="122"/>
      <c r="E86" s="123">
        <v>60738880</v>
      </c>
      <c r="F86" s="124" t="s">
        <v>3695</v>
      </c>
      <c r="G86" s="189">
        <f t="shared" ref="G86:G98" si="16">J86*1.2+O86*2.5</f>
        <v>90.3</v>
      </c>
      <c r="H86" s="125">
        <f t="shared" si="10"/>
        <v>90.3</v>
      </c>
      <c r="I86" s="163" t="s">
        <v>974</v>
      </c>
      <c r="J86" s="164">
        <v>65</v>
      </c>
      <c r="K86" s="164">
        <f t="shared" si="11"/>
        <v>65</v>
      </c>
      <c r="L86" s="165">
        <f t="shared" si="12"/>
        <v>487.5</v>
      </c>
      <c r="M86" s="165">
        <f t="shared" si="13"/>
        <v>487.5</v>
      </c>
      <c r="N86" s="129" t="s">
        <v>1973</v>
      </c>
      <c r="O86" s="130">
        <v>4.92</v>
      </c>
      <c r="P86" s="130">
        <f t="shared" si="14"/>
        <v>4.92</v>
      </c>
      <c r="V86" s="131"/>
      <c r="AA86" s="139"/>
    </row>
    <row r="87" spans="1:27" x14ac:dyDescent="0.25">
      <c r="A87" s="197">
        <v>260528</v>
      </c>
      <c r="B87" s="134">
        <v>60738880</v>
      </c>
      <c r="C87" s="134">
        <v>1</v>
      </c>
      <c r="D87" s="122"/>
      <c r="E87" s="257" t="s">
        <v>4704</v>
      </c>
      <c r="F87" s="124" t="s">
        <v>3695</v>
      </c>
      <c r="G87" s="189">
        <f t="shared" si="16"/>
        <v>96.3</v>
      </c>
      <c r="H87" s="125">
        <f t="shared" si="10"/>
        <v>96.3</v>
      </c>
      <c r="I87" s="163" t="s">
        <v>974</v>
      </c>
      <c r="J87" s="164">
        <v>70</v>
      </c>
      <c r="K87" s="164">
        <f t="shared" si="11"/>
        <v>70</v>
      </c>
      <c r="L87" s="165">
        <f t="shared" si="12"/>
        <v>525</v>
      </c>
      <c r="M87" s="165">
        <f t="shared" si="13"/>
        <v>525</v>
      </c>
      <c r="N87" s="129" t="s">
        <v>1973</v>
      </c>
      <c r="O87" s="130">
        <v>4.92</v>
      </c>
      <c r="P87" s="130">
        <f t="shared" si="14"/>
        <v>4.92</v>
      </c>
      <c r="Q87" s="188"/>
      <c r="R87" s="139"/>
      <c r="S87" s="131"/>
      <c r="T87" s="131"/>
      <c r="U87" s="131"/>
      <c r="V87" s="131"/>
    </row>
    <row r="88" spans="1:27" x14ac:dyDescent="0.25">
      <c r="A88" s="197">
        <v>303792</v>
      </c>
      <c r="B88" s="134">
        <v>60738880</v>
      </c>
      <c r="C88" s="134">
        <v>1</v>
      </c>
      <c r="D88" s="122">
        <v>1393873</v>
      </c>
      <c r="E88" s="123" t="s">
        <v>4705</v>
      </c>
      <c r="F88" s="329" t="s">
        <v>3695</v>
      </c>
      <c r="G88" s="286">
        <f t="shared" si="16"/>
        <v>96.3</v>
      </c>
      <c r="H88" s="448">
        <f t="shared" si="10"/>
        <v>96.3</v>
      </c>
      <c r="I88" s="163" t="s">
        <v>974</v>
      </c>
      <c r="J88" s="439">
        <v>70</v>
      </c>
      <c r="K88" s="439">
        <f t="shared" si="11"/>
        <v>70</v>
      </c>
      <c r="L88" s="453">
        <f t="shared" si="12"/>
        <v>525</v>
      </c>
      <c r="M88" s="453">
        <f t="shared" si="13"/>
        <v>525</v>
      </c>
      <c r="N88" s="129" t="s">
        <v>1973</v>
      </c>
      <c r="O88" s="130">
        <v>4.92</v>
      </c>
      <c r="P88" s="130">
        <f t="shared" si="14"/>
        <v>4.92</v>
      </c>
      <c r="Q88" s="188"/>
      <c r="R88" s="447"/>
      <c r="S88" s="447"/>
      <c r="T88" s="447"/>
      <c r="U88" s="447"/>
    </row>
    <row r="89" spans="1:27" x14ac:dyDescent="0.25">
      <c r="A89" s="197">
        <v>246386</v>
      </c>
      <c r="B89" s="134">
        <v>60738880</v>
      </c>
      <c r="C89" s="134">
        <v>1</v>
      </c>
      <c r="D89" s="122"/>
      <c r="E89" s="123" t="s">
        <v>4704</v>
      </c>
      <c r="F89" s="124" t="s">
        <v>4199</v>
      </c>
      <c r="G89" s="187">
        <f t="shared" si="16"/>
        <v>96.3</v>
      </c>
      <c r="H89" s="125">
        <f t="shared" si="10"/>
        <v>96.3</v>
      </c>
      <c r="I89" s="163" t="s">
        <v>974</v>
      </c>
      <c r="J89" s="240">
        <v>70</v>
      </c>
      <c r="K89" s="164">
        <f t="shared" si="11"/>
        <v>70</v>
      </c>
      <c r="L89" s="165">
        <f t="shared" si="12"/>
        <v>525</v>
      </c>
      <c r="M89" s="165">
        <f t="shared" si="13"/>
        <v>525</v>
      </c>
      <c r="N89" s="129" t="s">
        <v>1973</v>
      </c>
      <c r="O89" s="130">
        <v>4.92</v>
      </c>
      <c r="P89" s="130">
        <f t="shared" si="14"/>
        <v>4.92</v>
      </c>
      <c r="Q89" s="139"/>
      <c r="R89" s="139"/>
      <c r="S89" s="139"/>
      <c r="T89" s="139"/>
      <c r="U89" s="139"/>
      <c r="AA89" s="139"/>
    </row>
    <row r="90" spans="1:27" x14ac:dyDescent="0.25">
      <c r="A90" s="197">
        <v>306657</v>
      </c>
      <c r="B90" s="134">
        <v>60738880</v>
      </c>
      <c r="C90" s="134">
        <v>1</v>
      </c>
      <c r="D90" s="122">
        <v>1396763</v>
      </c>
      <c r="E90" s="123" t="s">
        <v>4705</v>
      </c>
      <c r="F90" s="124" t="s">
        <v>4199</v>
      </c>
      <c r="G90" s="187">
        <f t="shared" si="16"/>
        <v>96.3</v>
      </c>
      <c r="H90" s="125">
        <f t="shared" si="10"/>
        <v>96.3</v>
      </c>
      <c r="I90" s="163" t="s">
        <v>974</v>
      </c>
      <c r="J90" s="164">
        <v>70</v>
      </c>
      <c r="K90" s="164">
        <f t="shared" si="11"/>
        <v>70</v>
      </c>
      <c r="L90" s="165">
        <f t="shared" si="12"/>
        <v>525</v>
      </c>
      <c r="M90" s="165">
        <f t="shared" si="13"/>
        <v>525</v>
      </c>
      <c r="N90" s="129" t="s">
        <v>1973</v>
      </c>
      <c r="O90" s="130">
        <v>4.92</v>
      </c>
      <c r="P90" s="130">
        <f t="shared" si="14"/>
        <v>4.92</v>
      </c>
      <c r="Q90" s="37"/>
      <c r="R90" s="37"/>
      <c r="V90" s="40"/>
    </row>
    <row r="91" spans="1:27" x14ac:dyDescent="0.25">
      <c r="A91" s="134">
        <v>230109</v>
      </c>
      <c r="B91" s="134">
        <v>60738934</v>
      </c>
      <c r="C91" s="134">
        <v>1</v>
      </c>
      <c r="D91" s="122"/>
      <c r="E91" s="123">
        <v>60738934</v>
      </c>
      <c r="F91" s="355" t="s">
        <v>3886</v>
      </c>
      <c r="G91" s="189">
        <f t="shared" si="16"/>
        <v>352.01749999999998</v>
      </c>
      <c r="H91" s="125">
        <f t="shared" si="10"/>
        <v>352.01749999999998</v>
      </c>
      <c r="I91" s="163" t="s">
        <v>152</v>
      </c>
      <c r="J91" s="164">
        <v>250</v>
      </c>
      <c r="K91" s="164">
        <f t="shared" si="11"/>
        <v>250</v>
      </c>
      <c r="L91" s="165">
        <f t="shared" si="12"/>
        <v>1875</v>
      </c>
      <c r="M91" s="165">
        <f t="shared" si="13"/>
        <v>1875</v>
      </c>
      <c r="N91" s="129" t="s">
        <v>1973</v>
      </c>
      <c r="O91" s="130">
        <v>20.806999999999999</v>
      </c>
      <c r="P91" s="130">
        <f t="shared" si="14"/>
        <v>20.806999999999999</v>
      </c>
      <c r="Z91" s="139"/>
    </row>
    <row r="92" spans="1:27" x14ac:dyDescent="0.25">
      <c r="A92" s="134">
        <v>230109</v>
      </c>
      <c r="B92" s="134">
        <v>60738934</v>
      </c>
      <c r="C92" s="134">
        <v>1</v>
      </c>
      <c r="D92" s="122"/>
      <c r="E92" s="123">
        <v>60738934</v>
      </c>
      <c r="F92" s="355" t="s">
        <v>3886</v>
      </c>
      <c r="G92" s="189">
        <f t="shared" si="16"/>
        <v>352.01749999999998</v>
      </c>
      <c r="H92" s="125">
        <f t="shared" si="10"/>
        <v>352.01749999999998</v>
      </c>
      <c r="I92" s="163" t="s">
        <v>152</v>
      </c>
      <c r="J92" s="164">
        <v>250</v>
      </c>
      <c r="K92" s="164">
        <f t="shared" si="11"/>
        <v>250</v>
      </c>
      <c r="L92" s="165">
        <f t="shared" si="12"/>
        <v>1875</v>
      </c>
      <c r="M92" s="165">
        <f t="shared" si="13"/>
        <v>1875</v>
      </c>
      <c r="N92" s="129" t="s">
        <v>1973</v>
      </c>
      <c r="O92" s="130">
        <v>20.806999999999999</v>
      </c>
      <c r="P92" s="130">
        <f t="shared" si="14"/>
        <v>20.806999999999999</v>
      </c>
      <c r="V92" s="131"/>
      <c r="X92" s="139"/>
      <c r="Y92" s="139"/>
    </row>
    <row r="93" spans="1:27" x14ac:dyDescent="0.25">
      <c r="A93" s="134">
        <v>237513</v>
      </c>
      <c r="B93" s="134">
        <v>60738934</v>
      </c>
      <c r="C93" s="134">
        <v>1</v>
      </c>
      <c r="D93" s="122"/>
      <c r="E93" s="123">
        <v>60738934</v>
      </c>
      <c r="F93" s="355" t="s">
        <v>3886</v>
      </c>
      <c r="G93" s="189">
        <f t="shared" si="16"/>
        <v>352.01749999999998</v>
      </c>
      <c r="H93" s="125">
        <f t="shared" si="10"/>
        <v>352.01749999999998</v>
      </c>
      <c r="I93" s="203" t="s">
        <v>974</v>
      </c>
      <c r="J93" s="164">
        <v>250</v>
      </c>
      <c r="K93" s="164">
        <f t="shared" si="11"/>
        <v>250</v>
      </c>
      <c r="L93" s="165">
        <f t="shared" si="12"/>
        <v>1875</v>
      </c>
      <c r="M93" s="165">
        <f t="shared" si="13"/>
        <v>1875</v>
      </c>
      <c r="N93" s="129" t="s">
        <v>1973</v>
      </c>
      <c r="O93" s="130">
        <v>20.806999999999999</v>
      </c>
      <c r="P93" s="130">
        <f t="shared" si="14"/>
        <v>20.806999999999999</v>
      </c>
      <c r="V93" s="131"/>
      <c r="W93" s="139"/>
      <c r="X93" s="139"/>
      <c r="Y93" s="139"/>
      <c r="Z93" s="230"/>
    </row>
    <row r="94" spans="1:27" x14ac:dyDescent="0.25">
      <c r="A94" s="197">
        <v>237513</v>
      </c>
      <c r="B94" s="197">
        <v>60738934</v>
      </c>
      <c r="C94" s="197">
        <v>1</v>
      </c>
      <c r="D94" s="206"/>
      <c r="E94" s="236" t="s">
        <v>4706</v>
      </c>
      <c r="F94" s="425" t="s">
        <v>3886</v>
      </c>
      <c r="G94" s="189">
        <f t="shared" si="16"/>
        <v>364.01749999999998</v>
      </c>
      <c r="H94" s="125">
        <f t="shared" si="10"/>
        <v>364.01749999999998</v>
      </c>
      <c r="I94" s="203" t="s">
        <v>974</v>
      </c>
      <c r="J94" s="240">
        <v>260</v>
      </c>
      <c r="K94" s="164">
        <f t="shared" si="11"/>
        <v>260</v>
      </c>
      <c r="L94" s="165">
        <f t="shared" si="12"/>
        <v>1950</v>
      </c>
      <c r="M94" s="165">
        <f t="shared" si="13"/>
        <v>1950</v>
      </c>
      <c r="N94" s="129" t="s">
        <v>1973</v>
      </c>
      <c r="O94" s="130">
        <v>20.806999999999999</v>
      </c>
      <c r="P94" s="130">
        <f t="shared" si="14"/>
        <v>20.806999999999999</v>
      </c>
      <c r="Q94" s="227"/>
      <c r="R94" s="139"/>
      <c r="S94" s="131"/>
      <c r="T94" s="131"/>
      <c r="U94" s="131"/>
      <c r="W94" s="131"/>
      <c r="X94" s="131"/>
      <c r="Y94" s="131"/>
    </row>
    <row r="95" spans="1:27" x14ac:dyDescent="0.25">
      <c r="A95" s="134">
        <v>230109</v>
      </c>
      <c r="B95" s="121">
        <v>60738999</v>
      </c>
      <c r="C95" s="178">
        <v>1</v>
      </c>
      <c r="D95" s="122"/>
      <c r="E95" s="123">
        <v>60738999</v>
      </c>
      <c r="F95" s="124" t="s">
        <v>3891</v>
      </c>
      <c r="G95" s="189">
        <f t="shared" si="16"/>
        <v>21.212499999999999</v>
      </c>
      <c r="H95" s="125">
        <f t="shared" si="10"/>
        <v>21.212499999999999</v>
      </c>
      <c r="I95" s="163" t="s">
        <v>974</v>
      </c>
      <c r="J95" s="164">
        <v>17.25</v>
      </c>
      <c r="K95" s="164">
        <f t="shared" si="11"/>
        <v>17.25</v>
      </c>
      <c r="L95" s="165">
        <f t="shared" si="12"/>
        <v>129.375</v>
      </c>
      <c r="M95" s="165">
        <f t="shared" si="13"/>
        <v>129.375</v>
      </c>
      <c r="N95" s="129" t="s">
        <v>1973</v>
      </c>
      <c r="O95" s="130">
        <v>0.20499999999999999</v>
      </c>
      <c r="P95" s="130">
        <f t="shared" si="14"/>
        <v>0.20499999999999999</v>
      </c>
      <c r="W95" s="131"/>
      <c r="Z95" s="139"/>
      <c r="AA95" s="230"/>
    </row>
    <row r="96" spans="1:27" x14ac:dyDescent="0.25">
      <c r="A96" s="134">
        <v>230109</v>
      </c>
      <c r="B96" s="121">
        <v>60738999</v>
      </c>
      <c r="C96" s="178">
        <v>1</v>
      </c>
      <c r="D96" s="122"/>
      <c r="E96" s="123">
        <v>60738999</v>
      </c>
      <c r="F96" s="124" t="s">
        <v>3891</v>
      </c>
      <c r="G96" s="189">
        <f t="shared" si="16"/>
        <v>21.212499999999999</v>
      </c>
      <c r="H96" s="125">
        <f t="shared" si="10"/>
        <v>21.212499999999999</v>
      </c>
      <c r="I96" s="163" t="s">
        <v>974</v>
      </c>
      <c r="J96" s="164">
        <v>17.25</v>
      </c>
      <c r="K96" s="164">
        <f t="shared" si="11"/>
        <v>17.25</v>
      </c>
      <c r="L96" s="165">
        <f t="shared" si="12"/>
        <v>129.375</v>
      </c>
      <c r="M96" s="165">
        <f t="shared" si="13"/>
        <v>129.375</v>
      </c>
      <c r="N96" s="129" t="s">
        <v>1973</v>
      </c>
      <c r="O96" s="130">
        <v>0.20499999999999999</v>
      </c>
      <c r="P96" s="130">
        <f t="shared" si="14"/>
        <v>0.20499999999999999</v>
      </c>
      <c r="V96" s="131"/>
      <c r="Z96" s="139"/>
    </row>
    <row r="97" spans="1:27" ht="14.25" customHeight="1" x14ac:dyDescent="0.25">
      <c r="A97" s="134">
        <v>230109</v>
      </c>
      <c r="B97" s="134">
        <v>60739005</v>
      </c>
      <c r="C97" s="134">
        <v>1</v>
      </c>
      <c r="D97" s="122"/>
      <c r="E97" s="123">
        <v>60739005</v>
      </c>
      <c r="F97" s="124" t="s">
        <v>4738</v>
      </c>
      <c r="G97" s="189">
        <f t="shared" si="16"/>
        <v>10.625</v>
      </c>
      <c r="H97" s="125">
        <f t="shared" si="10"/>
        <v>10.625</v>
      </c>
      <c r="I97" s="163" t="s">
        <v>974</v>
      </c>
      <c r="J97" s="164">
        <v>8</v>
      </c>
      <c r="K97" s="164">
        <f t="shared" si="11"/>
        <v>8</v>
      </c>
      <c r="L97" s="165">
        <f t="shared" si="12"/>
        <v>60</v>
      </c>
      <c r="M97" s="165">
        <f t="shared" si="13"/>
        <v>60</v>
      </c>
      <c r="N97" s="129" t="s">
        <v>1973</v>
      </c>
      <c r="O97" s="130">
        <v>0.41</v>
      </c>
      <c r="P97" s="130">
        <f t="shared" si="14"/>
        <v>0.41</v>
      </c>
      <c r="Z97" s="131"/>
    </row>
    <row r="98" spans="1:27" x14ac:dyDescent="0.25">
      <c r="A98" s="134">
        <v>230109</v>
      </c>
      <c r="B98" s="134">
        <v>60739005</v>
      </c>
      <c r="C98" s="134">
        <v>1</v>
      </c>
      <c r="D98" s="122"/>
      <c r="E98" s="123">
        <v>60739005</v>
      </c>
      <c r="F98" s="124" t="s">
        <v>4738</v>
      </c>
      <c r="G98" s="189">
        <f t="shared" si="16"/>
        <v>10.625</v>
      </c>
      <c r="H98" s="125">
        <f t="shared" si="10"/>
        <v>10.625</v>
      </c>
      <c r="I98" s="163" t="s">
        <v>974</v>
      </c>
      <c r="J98" s="164">
        <v>8</v>
      </c>
      <c r="K98" s="164">
        <f t="shared" si="11"/>
        <v>8</v>
      </c>
      <c r="L98" s="165">
        <f t="shared" si="12"/>
        <v>60</v>
      </c>
      <c r="M98" s="165">
        <f t="shared" si="13"/>
        <v>60</v>
      </c>
      <c r="N98" s="129" t="s">
        <v>1973</v>
      </c>
      <c r="O98" s="130">
        <v>0.41</v>
      </c>
      <c r="P98" s="130">
        <f t="shared" ref="P98:P129" si="17">O98*C98</f>
        <v>0.41</v>
      </c>
      <c r="W98" s="40"/>
    </row>
    <row r="99" spans="1:27" x14ac:dyDescent="0.25">
      <c r="A99" s="134">
        <v>230109</v>
      </c>
      <c r="B99" s="134">
        <v>60739055</v>
      </c>
      <c r="C99" s="134">
        <v>2</v>
      </c>
      <c r="D99" s="122"/>
      <c r="E99" s="123">
        <v>60739055</v>
      </c>
      <c r="F99" s="124" t="s">
        <v>3893</v>
      </c>
      <c r="G99" s="189">
        <f>J99*1.2</f>
        <v>132</v>
      </c>
      <c r="H99" s="125">
        <f t="shared" si="10"/>
        <v>264</v>
      </c>
      <c r="I99" s="166" t="s">
        <v>0</v>
      </c>
      <c r="J99" s="220">
        <v>110</v>
      </c>
      <c r="K99" s="162">
        <f t="shared" si="11"/>
        <v>220</v>
      </c>
      <c r="L99" s="167">
        <f t="shared" si="12"/>
        <v>825</v>
      </c>
      <c r="M99" s="167">
        <f t="shared" si="13"/>
        <v>1650</v>
      </c>
      <c r="N99" s="122" t="s">
        <v>1917</v>
      </c>
      <c r="O99" s="130">
        <v>4.51</v>
      </c>
      <c r="P99" s="130">
        <f t="shared" si="17"/>
        <v>9.02</v>
      </c>
      <c r="V99" s="139"/>
    </row>
    <row r="100" spans="1:27" x14ac:dyDescent="0.25">
      <c r="A100" s="197">
        <v>246386</v>
      </c>
      <c r="B100" s="134">
        <v>60739055</v>
      </c>
      <c r="C100" s="134">
        <v>2</v>
      </c>
      <c r="D100" s="122"/>
      <c r="E100" s="270" t="s">
        <v>4200</v>
      </c>
      <c r="F100" s="124" t="s">
        <v>3893</v>
      </c>
      <c r="G100" s="187">
        <f>J100*1.2</f>
        <v>132</v>
      </c>
      <c r="H100" s="125">
        <f t="shared" si="10"/>
        <v>264</v>
      </c>
      <c r="I100" s="166" t="s">
        <v>0</v>
      </c>
      <c r="J100" s="356">
        <v>110</v>
      </c>
      <c r="K100" s="162">
        <f t="shared" si="11"/>
        <v>220</v>
      </c>
      <c r="L100" s="167">
        <f t="shared" si="12"/>
        <v>825</v>
      </c>
      <c r="M100" s="167">
        <f t="shared" si="13"/>
        <v>1650</v>
      </c>
      <c r="N100" s="122" t="s">
        <v>1917</v>
      </c>
      <c r="O100" s="130">
        <v>4.51</v>
      </c>
      <c r="P100" s="130">
        <f t="shared" si="17"/>
        <v>9.02</v>
      </c>
      <c r="Q100" s="188"/>
      <c r="R100" s="139"/>
      <c r="S100" s="139"/>
      <c r="T100" s="131"/>
      <c r="U100" s="131"/>
      <c r="Z100" s="139"/>
    </row>
    <row r="101" spans="1:27" x14ac:dyDescent="0.25">
      <c r="A101" s="134">
        <v>297512</v>
      </c>
      <c r="B101" s="134">
        <v>60739055</v>
      </c>
      <c r="C101" s="134">
        <v>1</v>
      </c>
      <c r="D101" s="122">
        <v>1386323</v>
      </c>
      <c r="E101" s="270" t="s">
        <v>4622</v>
      </c>
      <c r="F101" s="124" t="s">
        <v>3893</v>
      </c>
      <c r="G101" s="488">
        <f>J101*1.14782</f>
        <v>131.99930000000001</v>
      </c>
      <c r="H101" s="125">
        <f t="shared" si="10"/>
        <v>131.99930000000001</v>
      </c>
      <c r="I101" s="166" t="s">
        <v>0</v>
      </c>
      <c r="J101" s="496">
        <v>115</v>
      </c>
      <c r="K101" s="162">
        <f t="shared" si="11"/>
        <v>115</v>
      </c>
      <c r="L101" s="167">
        <f t="shared" si="12"/>
        <v>862.5</v>
      </c>
      <c r="M101" s="167">
        <f t="shared" si="13"/>
        <v>862.5</v>
      </c>
      <c r="N101" s="122" t="s">
        <v>1917</v>
      </c>
      <c r="O101" s="130">
        <v>4.51</v>
      </c>
      <c r="P101" s="130">
        <f t="shared" si="17"/>
        <v>4.51</v>
      </c>
      <c r="Q101" s="131"/>
      <c r="R101" s="139"/>
      <c r="S101" s="497" t="s">
        <v>4578</v>
      </c>
      <c r="Z101" s="131"/>
    </row>
    <row r="102" spans="1:27" x14ac:dyDescent="0.25">
      <c r="A102" s="134">
        <v>297566</v>
      </c>
      <c r="B102" s="134">
        <v>60739055</v>
      </c>
      <c r="C102" s="134">
        <v>1</v>
      </c>
      <c r="D102" s="122">
        <v>1386380</v>
      </c>
      <c r="E102" s="123" t="s">
        <v>4620</v>
      </c>
      <c r="F102" s="124" t="s">
        <v>3893</v>
      </c>
      <c r="G102" s="482">
        <f>J102*1.1478</f>
        <v>131.99699999999999</v>
      </c>
      <c r="H102" s="125">
        <f t="shared" si="10"/>
        <v>131.99699999999999</v>
      </c>
      <c r="I102" s="166" t="s">
        <v>0</v>
      </c>
      <c r="J102" s="481">
        <v>115</v>
      </c>
      <c r="K102" s="162">
        <f t="shared" si="11"/>
        <v>115</v>
      </c>
      <c r="L102" s="167">
        <f t="shared" si="12"/>
        <v>862.5</v>
      </c>
      <c r="M102" s="167">
        <f t="shared" si="13"/>
        <v>862.5</v>
      </c>
      <c r="N102" s="122" t="s">
        <v>1917</v>
      </c>
      <c r="O102" s="130">
        <v>4.51</v>
      </c>
      <c r="P102" s="130">
        <f t="shared" si="17"/>
        <v>4.51</v>
      </c>
      <c r="Q102" s="455"/>
      <c r="R102" s="131"/>
      <c r="S102" s="131"/>
      <c r="X102" s="139"/>
      <c r="Y102" s="139"/>
    </row>
    <row r="103" spans="1:27" x14ac:dyDescent="0.25">
      <c r="A103" s="134">
        <v>230109</v>
      </c>
      <c r="B103" s="134">
        <v>60739058</v>
      </c>
      <c r="C103" s="134">
        <v>2</v>
      </c>
      <c r="D103" s="122"/>
      <c r="E103" s="123">
        <v>60739058</v>
      </c>
      <c r="F103" s="124" t="s">
        <v>3894</v>
      </c>
      <c r="G103" s="189">
        <f>J103*1.2</f>
        <v>132</v>
      </c>
      <c r="H103" s="125">
        <f t="shared" si="10"/>
        <v>264</v>
      </c>
      <c r="I103" s="166" t="s">
        <v>0</v>
      </c>
      <c r="J103" s="220">
        <v>110</v>
      </c>
      <c r="K103" s="162">
        <f t="shared" si="11"/>
        <v>220</v>
      </c>
      <c r="L103" s="167">
        <f t="shared" si="12"/>
        <v>825</v>
      </c>
      <c r="M103" s="167">
        <f t="shared" si="13"/>
        <v>1650</v>
      </c>
      <c r="N103" s="122" t="s">
        <v>1917</v>
      </c>
      <c r="O103" s="130">
        <v>4.51</v>
      </c>
      <c r="P103" s="130">
        <f t="shared" si="17"/>
        <v>9.02</v>
      </c>
      <c r="X103" s="139"/>
      <c r="Y103" s="139"/>
    </row>
    <row r="104" spans="1:27" x14ac:dyDescent="0.25">
      <c r="A104" s="197">
        <v>246386</v>
      </c>
      <c r="B104" s="134">
        <v>60739058</v>
      </c>
      <c r="C104" s="134">
        <v>2</v>
      </c>
      <c r="D104" s="122"/>
      <c r="E104" s="270" t="s">
        <v>4201</v>
      </c>
      <c r="F104" s="124" t="s">
        <v>3894</v>
      </c>
      <c r="G104" s="187">
        <f>J104*1.2</f>
        <v>132</v>
      </c>
      <c r="H104" s="125">
        <f t="shared" si="10"/>
        <v>264</v>
      </c>
      <c r="I104" s="166" t="s">
        <v>0</v>
      </c>
      <c r="J104" s="356">
        <v>110</v>
      </c>
      <c r="K104" s="162">
        <f t="shared" si="11"/>
        <v>220</v>
      </c>
      <c r="L104" s="167">
        <f t="shared" si="12"/>
        <v>825</v>
      </c>
      <c r="M104" s="167">
        <f t="shared" si="13"/>
        <v>1650</v>
      </c>
      <c r="N104" s="122" t="s">
        <v>1917</v>
      </c>
      <c r="O104" s="130">
        <v>4.51</v>
      </c>
      <c r="P104" s="130">
        <f t="shared" si="17"/>
        <v>9.02</v>
      </c>
      <c r="Q104" s="188"/>
      <c r="R104" s="139"/>
      <c r="S104" s="131"/>
      <c r="T104" s="131"/>
      <c r="U104" s="131"/>
      <c r="W104" s="131"/>
    </row>
    <row r="105" spans="1:27" x14ac:dyDescent="0.25">
      <c r="A105" s="134">
        <v>297512</v>
      </c>
      <c r="B105" s="134">
        <v>60739058</v>
      </c>
      <c r="C105" s="134">
        <v>1</v>
      </c>
      <c r="D105" s="122">
        <v>1386323</v>
      </c>
      <c r="E105" s="270" t="s">
        <v>4623</v>
      </c>
      <c r="F105" s="124" t="s">
        <v>3894</v>
      </c>
      <c r="G105" s="488">
        <f>J105*1.14782</f>
        <v>131.99930000000001</v>
      </c>
      <c r="H105" s="125">
        <f t="shared" si="10"/>
        <v>131.99930000000001</v>
      </c>
      <c r="I105" s="166" t="s">
        <v>0</v>
      </c>
      <c r="J105" s="496">
        <v>115</v>
      </c>
      <c r="K105" s="162">
        <f t="shared" si="11"/>
        <v>115</v>
      </c>
      <c r="L105" s="167">
        <f t="shared" si="12"/>
        <v>862.5</v>
      </c>
      <c r="M105" s="167">
        <f t="shared" si="13"/>
        <v>862.5</v>
      </c>
      <c r="N105" s="122" t="s">
        <v>1917</v>
      </c>
      <c r="O105" s="130">
        <v>4.51</v>
      </c>
      <c r="P105" s="130">
        <f t="shared" si="17"/>
        <v>4.51</v>
      </c>
      <c r="Q105" s="497"/>
      <c r="R105" s="139"/>
      <c r="S105" s="497" t="s">
        <v>4578</v>
      </c>
      <c r="AA105" s="40"/>
    </row>
    <row r="106" spans="1:27" x14ac:dyDescent="0.25">
      <c r="A106" s="134">
        <v>297566</v>
      </c>
      <c r="B106" s="134">
        <v>60739058</v>
      </c>
      <c r="C106" s="134">
        <v>1</v>
      </c>
      <c r="D106" s="122">
        <v>1386380</v>
      </c>
      <c r="E106" s="123" t="s">
        <v>4621</v>
      </c>
      <c r="F106" s="124" t="s">
        <v>3894</v>
      </c>
      <c r="G106" s="482">
        <f>J106*1.1478</f>
        <v>131.99699999999999</v>
      </c>
      <c r="H106" s="125">
        <f t="shared" si="10"/>
        <v>131.99699999999999</v>
      </c>
      <c r="I106" s="166" t="s">
        <v>0</v>
      </c>
      <c r="J106" s="481">
        <v>115</v>
      </c>
      <c r="K106" s="162">
        <f t="shared" si="11"/>
        <v>115</v>
      </c>
      <c r="L106" s="167">
        <f t="shared" si="12"/>
        <v>862.5</v>
      </c>
      <c r="M106" s="167">
        <f t="shared" si="13"/>
        <v>862.5</v>
      </c>
      <c r="N106" s="122" t="s">
        <v>1917</v>
      </c>
      <c r="O106" s="130">
        <v>4.51</v>
      </c>
      <c r="P106" s="130">
        <f t="shared" si="17"/>
        <v>4.51</v>
      </c>
      <c r="Q106" s="131"/>
      <c r="R106" s="131"/>
      <c r="S106" s="131"/>
      <c r="V106" s="131"/>
      <c r="W106" s="139"/>
    </row>
    <row r="107" spans="1:27" ht="14.25" customHeight="1" x14ac:dyDescent="0.25">
      <c r="A107" s="134">
        <v>230109</v>
      </c>
      <c r="B107" s="121">
        <v>60739104</v>
      </c>
      <c r="C107" s="121">
        <v>1</v>
      </c>
      <c r="D107" s="122"/>
      <c r="E107" s="123">
        <v>60739104</v>
      </c>
      <c r="F107" s="124" t="s">
        <v>3895</v>
      </c>
      <c r="G107" s="189">
        <f>J107*1.2</f>
        <v>324</v>
      </c>
      <c r="H107" s="125">
        <f t="shared" si="10"/>
        <v>324</v>
      </c>
      <c r="I107" s="166" t="s">
        <v>0</v>
      </c>
      <c r="J107" s="220">
        <v>270</v>
      </c>
      <c r="K107" s="162">
        <f t="shared" si="11"/>
        <v>270</v>
      </c>
      <c r="L107" s="167">
        <f t="shared" si="12"/>
        <v>2025</v>
      </c>
      <c r="M107" s="167">
        <f t="shared" si="13"/>
        <v>2025</v>
      </c>
      <c r="N107" s="122" t="s">
        <v>1917</v>
      </c>
      <c r="O107" s="130">
        <v>29.827000000000002</v>
      </c>
      <c r="P107" s="130">
        <f t="shared" si="17"/>
        <v>29.827000000000002</v>
      </c>
      <c r="V107" s="131"/>
      <c r="W107" s="139"/>
      <c r="Z107" s="139"/>
    </row>
    <row r="108" spans="1:27" x14ac:dyDescent="0.25">
      <c r="A108" s="197">
        <v>300963</v>
      </c>
      <c r="B108" s="121">
        <v>60739104</v>
      </c>
      <c r="C108" s="121">
        <v>1</v>
      </c>
      <c r="D108" s="122">
        <v>1390318</v>
      </c>
      <c r="E108" s="123">
        <v>60739104</v>
      </c>
      <c r="F108" s="124" t="s">
        <v>3895</v>
      </c>
      <c r="G108" s="488">
        <f>J108*1.0983</f>
        <v>323.99850000000004</v>
      </c>
      <c r="H108" s="125">
        <f t="shared" si="10"/>
        <v>323.99850000000004</v>
      </c>
      <c r="I108" s="166" t="s">
        <v>0</v>
      </c>
      <c r="J108" s="481">
        <v>295</v>
      </c>
      <c r="K108" s="162">
        <f t="shared" si="11"/>
        <v>295</v>
      </c>
      <c r="L108" s="167">
        <f t="shared" si="12"/>
        <v>2212.5</v>
      </c>
      <c r="M108" s="167">
        <f t="shared" si="13"/>
        <v>2212.5</v>
      </c>
      <c r="N108" s="122" t="s">
        <v>1917</v>
      </c>
      <c r="O108" s="130">
        <v>29.827000000000002</v>
      </c>
      <c r="P108" s="130">
        <f t="shared" si="17"/>
        <v>29.827000000000002</v>
      </c>
      <c r="Q108" s="131"/>
      <c r="R108" s="131"/>
      <c r="S108" s="498" t="s">
        <v>4578</v>
      </c>
      <c r="V108" s="202"/>
      <c r="Z108" s="131"/>
    </row>
    <row r="109" spans="1:27" x14ac:dyDescent="0.25">
      <c r="A109" s="197">
        <v>236942</v>
      </c>
      <c r="B109" s="385">
        <v>60739268</v>
      </c>
      <c r="C109" s="385">
        <v>1</v>
      </c>
      <c r="D109" s="161"/>
      <c r="E109" s="386">
        <v>4001776335</v>
      </c>
      <c r="F109" s="387" t="s">
        <v>4817</v>
      </c>
      <c r="G109" s="388">
        <f t="shared" ref="G109:G116" si="18">J109*1.2</f>
        <v>132</v>
      </c>
      <c r="H109" s="389">
        <f t="shared" si="10"/>
        <v>132</v>
      </c>
      <c r="I109" s="390" t="s">
        <v>152</v>
      </c>
      <c r="J109" s="392">
        <v>110</v>
      </c>
      <c r="K109" s="392">
        <f t="shared" si="11"/>
        <v>110</v>
      </c>
      <c r="L109" s="393">
        <f t="shared" si="12"/>
        <v>825</v>
      </c>
      <c r="M109" s="393">
        <f t="shared" si="13"/>
        <v>825</v>
      </c>
      <c r="N109" s="394" t="s">
        <v>2028</v>
      </c>
      <c r="O109" s="395">
        <v>14</v>
      </c>
      <c r="P109" s="395">
        <f t="shared" si="17"/>
        <v>14</v>
      </c>
      <c r="Q109" s="382"/>
      <c r="R109" s="384"/>
      <c r="S109" s="383"/>
      <c r="T109" s="383"/>
      <c r="U109" s="383"/>
      <c r="X109" s="202"/>
      <c r="Y109" s="202"/>
      <c r="AA109" s="131"/>
    </row>
    <row r="110" spans="1:27" x14ac:dyDescent="0.25">
      <c r="A110" s="134">
        <v>311370</v>
      </c>
      <c r="B110" s="385">
        <v>60739268</v>
      </c>
      <c r="C110" s="385">
        <v>2</v>
      </c>
      <c r="D110" s="538">
        <v>1401519</v>
      </c>
      <c r="E110" s="386" t="s">
        <v>4716</v>
      </c>
      <c r="F110" s="387" t="s">
        <v>4817</v>
      </c>
      <c r="G110" s="388">
        <f t="shared" si="18"/>
        <v>132</v>
      </c>
      <c r="H110" s="389">
        <f t="shared" si="10"/>
        <v>264</v>
      </c>
      <c r="I110" s="390" t="s">
        <v>152</v>
      </c>
      <c r="J110" s="392">
        <v>110</v>
      </c>
      <c r="K110" s="392">
        <f t="shared" si="11"/>
        <v>220</v>
      </c>
      <c r="L110" s="393">
        <f t="shared" si="12"/>
        <v>825</v>
      </c>
      <c r="M110" s="393">
        <f t="shared" si="13"/>
        <v>1650</v>
      </c>
      <c r="N110" s="394" t="s">
        <v>2028</v>
      </c>
      <c r="O110" s="395">
        <v>14</v>
      </c>
      <c r="P110" s="395">
        <f t="shared" si="17"/>
        <v>28</v>
      </c>
      <c r="Q110" s="539"/>
      <c r="R110" s="384"/>
      <c r="S110" s="383"/>
      <c r="T110" s="383"/>
      <c r="U110" s="383"/>
      <c r="Z110" s="202"/>
    </row>
    <row r="111" spans="1:27" x14ac:dyDescent="0.25">
      <c r="A111" s="197">
        <v>230134</v>
      </c>
      <c r="B111" s="121">
        <v>60739269</v>
      </c>
      <c r="C111" s="121">
        <v>2</v>
      </c>
      <c r="D111" s="161"/>
      <c r="E111" s="123">
        <v>4001776335</v>
      </c>
      <c r="F111" s="124" t="s">
        <v>4819</v>
      </c>
      <c r="G111" s="168">
        <f t="shared" si="18"/>
        <v>138</v>
      </c>
      <c r="H111" s="162">
        <f t="shared" si="10"/>
        <v>276</v>
      </c>
      <c r="I111" s="166" t="s">
        <v>152</v>
      </c>
      <c r="J111" s="356">
        <v>115</v>
      </c>
      <c r="K111" s="162">
        <f t="shared" si="11"/>
        <v>230</v>
      </c>
      <c r="L111" s="167">
        <f t="shared" si="12"/>
        <v>862.5</v>
      </c>
      <c r="M111" s="167">
        <f t="shared" si="13"/>
        <v>1725</v>
      </c>
      <c r="N111" s="171" t="s">
        <v>2028</v>
      </c>
      <c r="O111" s="130">
        <v>16</v>
      </c>
      <c r="P111" s="130">
        <f t="shared" si="17"/>
        <v>32</v>
      </c>
      <c r="Z111" s="139"/>
    </row>
    <row r="112" spans="1:27" x14ac:dyDescent="0.25">
      <c r="A112" s="197">
        <v>231840</v>
      </c>
      <c r="B112" s="134">
        <v>60739270</v>
      </c>
      <c r="C112" s="134">
        <v>2</v>
      </c>
      <c r="D112" s="161"/>
      <c r="E112" s="123">
        <v>4001776335</v>
      </c>
      <c r="F112" s="124" t="s">
        <v>4820</v>
      </c>
      <c r="G112" s="168">
        <f t="shared" si="18"/>
        <v>144</v>
      </c>
      <c r="H112" s="125">
        <f t="shared" si="10"/>
        <v>288</v>
      </c>
      <c r="I112" s="166" t="s">
        <v>152</v>
      </c>
      <c r="J112" s="162">
        <v>120</v>
      </c>
      <c r="K112" s="162">
        <f t="shared" si="11"/>
        <v>240</v>
      </c>
      <c r="L112" s="167">
        <f t="shared" si="12"/>
        <v>900</v>
      </c>
      <c r="M112" s="167">
        <f t="shared" si="13"/>
        <v>1800</v>
      </c>
      <c r="N112" s="122" t="s">
        <v>2028</v>
      </c>
      <c r="O112" s="130">
        <v>14</v>
      </c>
      <c r="P112" s="130">
        <f t="shared" si="17"/>
        <v>28</v>
      </c>
      <c r="Q112" s="188"/>
      <c r="R112" s="139"/>
      <c r="S112" s="139"/>
      <c r="T112" s="139"/>
      <c r="U112" s="139"/>
      <c r="V112" s="139"/>
      <c r="Z112" s="131"/>
      <c r="AA112" s="202"/>
    </row>
    <row r="113" spans="1:27" x14ac:dyDescent="0.25">
      <c r="A113" s="197">
        <v>296820</v>
      </c>
      <c r="B113" s="134">
        <v>60739270</v>
      </c>
      <c r="C113" s="134">
        <v>2</v>
      </c>
      <c r="D113" s="161">
        <v>1385953</v>
      </c>
      <c r="E113" s="123" t="s">
        <v>4619</v>
      </c>
      <c r="F113" s="124" t="s">
        <v>4820</v>
      </c>
      <c r="G113" s="168">
        <f t="shared" si="18"/>
        <v>144</v>
      </c>
      <c r="H113" s="125">
        <f t="shared" si="10"/>
        <v>288</v>
      </c>
      <c r="I113" s="166" t="s">
        <v>152</v>
      </c>
      <c r="J113" s="162">
        <v>120</v>
      </c>
      <c r="K113" s="162">
        <f t="shared" si="11"/>
        <v>240</v>
      </c>
      <c r="L113" s="167">
        <f t="shared" si="12"/>
        <v>900</v>
      </c>
      <c r="M113" s="167">
        <f t="shared" si="13"/>
        <v>1800</v>
      </c>
      <c r="N113" s="122" t="s">
        <v>2028</v>
      </c>
      <c r="O113" s="130">
        <v>14</v>
      </c>
      <c r="P113" s="130">
        <f t="shared" si="17"/>
        <v>28</v>
      </c>
      <c r="Q113" s="188"/>
      <c r="R113" s="139"/>
      <c r="S113" s="139"/>
      <c r="T113" s="40"/>
      <c r="U113" s="40"/>
      <c r="X113" s="131"/>
      <c r="Y113" s="131"/>
      <c r="AA113" s="202"/>
    </row>
    <row r="114" spans="1:27" x14ac:dyDescent="0.25">
      <c r="A114" s="197">
        <v>270001</v>
      </c>
      <c r="B114" s="134">
        <v>60739271</v>
      </c>
      <c r="C114" s="134">
        <v>2</v>
      </c>
      <c r="D114" s="161"/>
      <c r="E114" s="123">
        <v>4001776335</v>
      </c>
      <c r="F114" s="124" t="s">
        <v>4816</v>
      </c>
      <c r="G114" s="125">
        <f t="shared" si="18"/>
        <v>158.4</v>
      </c>
      <c r="H114" s="125">
        <f t="shared" si="10"/>
        <v>316.8</v>
      </c>
      <c r="I114" s="166" t="s">
        <v>152</v>
      </c>
      <c r="J114" s="187">
        <v>132</v>
      </c>
      <c r="K114" s="125">
        <f t="shared" si="11"/>
        <v>264</v>
      </c>
      <c r="L114" s="167">
        <f t="shared" si="12"/>
        <v>990</v>
      </c>
      <c r="M114" s="167">
        <f t="shared" si="13"/>
        <v>1980</v>
      </c>
      <c r="N114" s="122" t="s">
        <v>2028</v>
      </c>
      <c r="O114" s="130">
        <v>20</v>
      </c>
      <c r="P114" s="130">
        <f t="shared" si="17"/>
        <v>40</v>
      </c>
      <c r="Q114" s="188"/>
      <c r="R114" s="131"/>
      <c r="S114" s="139"/>
      <c r="T114" s="139"/>
      <c r="U114" s="139"/>
      <c r="W114" s="202"/>
      <c r="X114" s="131"/>
      <c r="Y114" s="131"/>
    </row>
    <row r="115" spans="1:27" ht="17.25" customHeight="1" x14ac:dyDescent="0.25">
      <c r="A115" s="134">
        <v>278604</v>
      </c>
      <c r="B115" s="134">
        <v>60739271</v>
      </c>
      <c r="C115" s="134">
        <v>2</v>
      </c>
      <c r="D115" s="122">
        <v>1360987</v>
      </c>
      <c r="E115" s="123" t="s">
        <v>4455</v>
      </c>
      <c r="F115" s="124" t="s">
        <v>4816</v>
      </c>
      <c r="G115" s="125">
        <f t="shared" si="18"/>
        <v>158.4</v>
      </c>
      <c r="H115" s="125">
        <f t="shared" si="10"/>
        <v>316.8</v>
      </c>
      <c r="I115" s="166" t="s">
        <v>152</v>
      </c>
      <c r="J115" s="187">
        <v>132</v>
      </c>
      <c r="K115" s="125">
        <f t="shared" si="11"/>
        <v>264</v>
      </c>
      <c r="L115" s="167">
        <f t="shared" si="12"/>
        <v>990</v>
      </c>
      <c r="M115" s="167">
        <f t="shared" si="13"/>
        <v>1980</v>
      </c>
      <c r="N115" s="122" t="s">
        <v>2028</v>
      </c>
      <c r="O115" s="130">
        <v>20</v>
      </c>
      <c r="P115" s="130">
        <f t="shared" si="17"/>
        <v>40</v>
      </c>
      <c r="R115" s="37"/>
      <c r="S115" s="40"/>
      <c r="T115" s="40"/>
      <c r="U115" s="40"/>
      <c r="Z115" s="139"/>
    </row>
    <row r="116" spans="1:27" x14ac:dyDescent="0.25">
      <c r="A116" s="197">
        <v>245973</v>
      </c>
      <c r="B116" s="134">
        <v>60739273</v>
      </c>
      <c r="C116" s="134">
        <v>2</v>
      </c>
      <c r="D116" s="161"/>
      <c r="E116" s="123">
        <v>4001776335</v>
      </c>
      <c r="F116" s="124" t="s">
        <v>4816</v>
      </c>
      <c r="G116" s="168">
        <f t="shared" si="18"/>
        <v>180</v>
      </c>
      <c r="H116" s="125">
        <f t="shared" si="10"/>
        <v>360</v>
      </c>
      <c r="I116" s="219" t="s">
        <v>152</v>
      </c>
      <c r="J116" s="307">
        <v>150</v>
      </c>
      <c r="K116" s="125">
        <f t="shared" si="11"/>
        <v>300</v>
      </c>
      <c r="L116" s="167">
        <f t="shared" si="12"/>
        <v>1125</v>
      </c>
      <c r="M116" s="167">
        <f t="shared" si="13"/>
        <v>2250</v>
      </c>
      <c r="N116" s="122" t="s">
        <v>2028</v>
      </c>
      <c r="O116" s="130">
        <v>24</v>
      </c>
      <c r="P116" s="130">
        <f t="shared" si="17"/>
        <v>48</v>
      </c>
      <c r="Q116" s="188"/>
      <c r="R116" s="139"/>
      <c r="S116" s="139"/>
      <c r="T116" s="139"/>
      <c r="U116" s="139"/>
      <c r="V116" s="40"/>
      <c r="Z116" s="139"/>
    </row>
    <row r="117" spans="1:27" x14ac:dyDescent="0.25">
      <c r="A117" s="197">
        <v>235580</v>
      </c>
      <c r="B117" s="134">
        <v>60739402</v>
      </c>
      <c r="C117" s="134">
        <v>12</v>
      </c>
      <c r="D117" s="161"/>
      <c r="E117" s="123">
        <v>60739402</v>
      </c>
      <c r="F117" s="124" t="s">
        <v>4041</v>
      </c>
      <c r="G117" s="168">
        <f>J117*1.2+O117*2.5</f>
        <v>31.357500000000002</v>
      </c>
      <c r="H117" s="125">
        <f t="shared" si="10"/>
        <v>376.29</v>
      </c>
      <c r="I117" s="163" t="s">
        <v>974</v>
      </c>
      <c r="J117" s="240">
        <v>22.5</v>
      </c>
      <c r="K117" s="164">
        <f t="shared" si="11"/>
        <v>270</v>
      </c>
      <c r="L117" s="165">
        <f t="shared" si="12"/>
        <v>168.75</v>
      </c>
      <c r="M117" s="165">
        <f t="shared" si="13"/>
        <v>2025</v>
      </c>
      <c r="N117" s="129" t="s">
        <v>1973</v>
      </c>
      <c r="O117" s="279">
        <v>1.7430000000000001</v>
      </c>
      <c r="P117" s="279">
        <f t="shared" si="17"/>
        <v>20.916</v>
      </c>
      <c r="Q117" s="188"/>
      <c r="R117" s="131"/>
      <c r="S117" s="131"/>
      <c r="T117" s="131"/>
      <c r="U117" s="131"/>
      <c r="V117" s="230"/>
      <c r="X117" s="139"/>
      <c r="Y117" s="139"/>
      <c r="AA117" s="139"/>
    </row>
    <row r="118" spans="1:27" x14ac:dyDescent="0.25">
      <c r="A118" s="197">
        <v>234620</v>
      </c>
      <c r="B118" s="134">
        <v>60739413</v>
      </c>
      <c r="C118" s="134">
        <v>1</v>
      </c>
      <c r="D118" s="161"/>
      <c r="E118" s="123">
        <v>60739413</v>
      </c>
      <c r="F118" s="124" t="s">
        <v>3969</v>
      </c>
      <c r="G118" s="168">
        <f>J118*1.2+O118*2.5</f>
        <v>23.174999999999997</v>
      </c>
      <c r="H118" s="125">
        <f t="shared" si="10"/>
        <v>23.174999999999997</v>
      </c>
      <c r="I118" s="163" t="s">
        <v>974</v>
      </c>
      <c r="J118" s="240">
        <v>16.75</v>
      </c>
      <c r="K118" s="164">
        <f t="shared" si="11"/>
        <v>16.75</v>
      </c>
      <c r="L118" s="165">
        <f t="shared" si="12"/>
        <v>125.625</v>
      </c>
      <c r="M118" s="165">
        <f t="shared" si="13"/>
        <v>125.625</v>
      </c>
      <c r="N118" s="129" t="s">
        <v>1973</v>
      </c>
      <c r="O118" s="130">
        <v>1.23</v>
      </c>
      <c r="P118" s="130">
        <f t="shared" si="17"/>
        <v>1.23</v>
      </c>
      <c r="Q118" s="188"/>
      <c r="R118" s="139"/>
      <c r="S118" s="131"/>
      <c r="T118" s="131"/>
      <c r="U118" s="131"/>
      <c r="W118" s="131"/>
    </row>
    <row r="119" spans="1:27" x14ac:dyDescent="0.25">
      <c r="A119" s="197">
        <v>258831</v>
      </c>
      <c r="B119" s="134">
        <v>60739413</v>
      </c>
      <c r="C119" s="134">
        <v>1</v>
      </c>
      <c r="D119" s="161"/>
      <c r="E119" s="123">
        <v>60739413</v>
      </c>
      <c r="F119" s="124" t="s">
        <v>3969</v>
      </c>
      <c r="G119" s="168">
        <f>J119*1.2+O119*2.5</f>
        <v>23.174999999999997</v>
      </c>
      <c r="H119" s="125">
        <f t="shared" si="10"/>
        <v>23.174999999999997</v>
      </c>
      <c r="I119" s="163" t="s">
        <v>974</v>
      </c>
      <c r="J119" s="164">
        <v>16.75</v>
      </c>
      <c r="K119" s="164">
        <f t="shared" si="11"/>
        <v>16.75</v>
      </c>
      <c r="L119" s="165">
        <f t="shared" si="12"/>
        <v>125.625</v>
      </c>
      <c r="M119" s="165">
        <f t="shared" si="13"/>
        <v>125.625</v>
      </c>
      <c r="N119" s="129" t="s">
        <v>1973</v>
      </c>
      <c r="O119" s="130">
        <v>1.23</v>
      </c>
      <c r="P119" s="130">
        <f t="shared" si="17"/>
        <v>1.23</v>
      </c>
      <c r="Q119" s="188"/>
      <c r="R119" s="131"/>
      <c r="S119" s="131"/>
      <c r="T119" s="202"/>
      <c r="W119" s="131"/>
      <c r="X119" s="139"/>
      <c r="Y119" s="139"/>
    </row>
    <row r="120" spans="1:27" x14ac:dyDescent="0.25">
      <c r="A120" s="197">
        <v>234620</v>
      </c>
      <c r="B120" s="134">
        <v>60739414</v>
      </c>
      <c r="C120" s="134">
        <v>1</v>
      </c>
      <c r="D120" s="161"/>
      <c r="E120" s="123">
        <v>60739414</v>
      </c>
      <c r="F120" s="124" t="s">
        <v>3968</v>
      </c>
      <c r="G120" s="168">
        <f>J120*1.2+O120*2.5</f>
        <v>24.450000000000003</v>
      </c>
      <c r="H120" s="125">
        <f t="shared" si="10"/>
        <v>24.450000000000003</v>
      </c>
      <c r="I120" s="163" t="s">
        <v>974</v>
      </c>
      <c r="J120" s="240">
        <v>17.600000000000001</v>
      </c>
      <c r="K120" s="164">
        <f t="shared" si="11"/>
        <v>17.600000000000001</v>
      </c>
      <c r="L120" s="165">
        <f t="shared" si="12"/>
        <v>132</v>
      </c>
      <c r="M120" s="165">
        <f t="shared" si="13"/>
        <v>132</v>
      </c>
      <c r="N120" s="129" t="s">
        <v>1973</v>
      </c>
      <c r="O120" s="130">
        <v>1.3320000000000001</v>
      </c>
      <c r="P120" s="130">
        <f t="shared" si="17"/>
        <v>1.3320000000000001</v>
      </c>
      <c r="Q120" s="188"/>
      <c r="R120" s="139"/>
      <c r="S120" s="131"/>
      <c r="T120" s="131"/>
      <c r="U120" s="131"/>
      <c r="X120" s="131"/>
      <c r="Y120" s="131"/>
      <c r="Z120" s="139"/>
    </row>
    <row r="121" spans="1:27" x14ac:dyDescent="0.25">
      <c r="A121" s="197">
        <v>258831</v>
      </c>
      <c r="B121" s="134">
        <v>60739414</v>
      </c>
      <c r="C121" s="134">
        <v>1</v>
      </c>
      <c r="D121" s="161"/>
      <c r="E121" s="123">
        <v>60739414</v>
      </c>
      <c r="F121" s="124" t="s">
        <v>3968</v>
      </c>
      <c r="G121" s="168">
        <f>J121*1.2+O121*2.5</f>
        <v>24.450000000000003</v>
      </c>
      <c r="H121" s="125">
        <f t="shared" si="10"/>
        <v>24.450000000000003</v>
      </c>
      <c r="I121" s="163" t="s">
        <v>974</v>
      </c>
      <c r="J121" s="164">
        <v>17.600000000000001</v>
      </c>
      <c r="K121" s="164">
        <f t="shared" si="11"/>
        <v>17.600000000000001</v>
      </c>
      <c r="L121" s="165">
        <f t="shared" si="12"/>
        <v>132</v>
      </c>
      <c r="M121" s="165">
        <f t="shared" si="13"/>
        <v>132</v>
      </c>
      <c r="N121" s="129" t="s">
        <v>1973</v>
      </c>
      <c r="O121" s="130">
        <v>1.3320000000000001</v>
      </c>
      <c r="P121" s="130">
        <f t="shared" si="17"/>
        <v>1.3320000000000001</v>
      </c>
      <c r="Q121" s="188"/>
      <c r="R121" s="131"/>
      <c r="S121" s="131"/>
      <c r="T121" s="139"/>
      <c r="U121" s="40"/>
      <c r="V121" s="131"/>
      <c r="X121" s="131"/>
      <c r="Y121" s="131"/>
      <c r="AA121" s="139"/>
    </row>
    <row r="122" spans="1:27" x14ac:dyDescent="0.25">
      <c r="A122" s="197">
        <v>231613</v>
      </c>
      <c r="B122" s="121">
        <v>60739481</v>
      </c>
      <c r="C122" s="121">
        <v>1</v>
      </c>
      <c r="D122" s="122"/>
      <c r="E122" s="123">
        <v>60739481</v>
      </c>
      <c r="F122" s="124" t="s">
        <v>3916</v>
      </c>
      <c r="G122" s="189">
        <f>J122*1.2</f>
        <v>372</v>
      </c>
      <c r="H122" s="125">
        <f t="shared" si="10"/>
        <v>372</v>
      </c>
      <c r="I122" s="358" t="s">
        <v>0</v>
      </c>
      <c r="J122" s="281">
        <v>310</v>
      </c>
      <c r="K122" s="162">
        <f t="shared" si="11"/>
        <v>310</v>
      </c>
      <c r="L122" s="167">
        <f t="shared" si="12"/>
        <v>2325</v>
      </c>
      <c r="M122" s="167">
        <f t="shared" si="13"/>
        <v>2325</v>
      </c>
      <c r="N122" s="277" t="s">
        <v>1917</v>
      </c>
      <c r="O122" s="130">
        <v>79.745000000000005</v>
      </c>
      <c r="P122" s="130">
        <f t="shared" si="17"/>
        <v>79.745000000000005</v>
      </c>
      <c r="W122" s="139"/>
      <c r="AA122" s="139"/>
    </row>
    <row r="123" spans="1:27" x14ac:dyDescent="0.25">
      <c r="A123" s="197">
        <v>231613</v>
      </c>
      <c r="B123" s="121">
        <v>60739485</v>
      </c>
      <c r="C123" s="121">
        <v>2</v>
      </c>
      <c r="D123" s="122"/>
      <c r="E123" s="123">
        <v>60739485</v>
      </c>
      <c r="F123" s="124" t="s">
        <v>3915</v>
      </c>
      <c r="G123" s="189">
        <f>J123*1.2+O123*2.5</f>
        <v>4.5374999999999996</v>
      </c>
      <c r="H123" s="125">
        <f t="shared" si="10"/>
        <v>9.0749999999999993</v>
      </c>
      <c r="I123" s="243" t="s">
        <v>0</v>
      </c>
      <c r="J123" s="240">
        <v>2.5</v>
      </c>
      <c r="K123" s="164">
        <f t="shared" si="11"/>
        <v>5</v>
      </c>
      <c r="L123" s="165">
        <f t="shared" si="12"/>
        <v>18.75</v>
      </c>
      <c r="M123" s="165">
        <f t="shared" si="13"/>
        <v>37.5</v>
      </c>
      <c r="N123" s="129" t="s">
        <v>1973</v>
      </c>
      <c r="O123" s="130">
        <v>0.61499999999999999</v>
      </c>
      <c r="P123" s="130">
        <f t="shared" si="17"/>
        <v>1.23</v>
      </c>
    </row>
    <row r="124" spans="1:27" x14ac:dyDescent="0.25">
      <c r="A124" s="197">
        <v>231613</v>
      </c>
      <c r="B124" s="121">
        <v>60739488</v>
      </c>
      <c r="C124" s="121">
        <v>2</v>
      </c>
      <c r="D124" s="122"/>
      <c r="E124" s="123">
        <v>60739488</v>
      </c>
      <c r="F124" s="124" t="s">
        <v>3917</v>
      </c>
      <c r="G124" s="189">
        <f>J124*1.2</f>
        <v>12</v>
      </c>
      <c r="H124" s="125">
        <f t="shared" si="10"/>
        <v>24</v>
      </c>
      <c r="I124" s="358" t="s">
        <v>0</v>
      </c>
      <c r="J124" s="281">
        <v>10</v>
      </c>
      <c r="K124" s="162">
        <f t="shared" si="11"/>
        <v>20</v>
      </c>
      <c r="L124" s="167">
        <f t="shared" si="12"/>
        <v>75</v>
      </c>
      <c r="M124" s="167">
        <f t="shared" si="13"/>
        <v>150</v>
      </c>
      <c r="N124" s="277" t="s">
        <v>1917</v>
      </c>
      <c r="O124" s="130">
        <v>0.71699999999999997</v>
      </c>
      <c r="P124" s="130">
        <f t="shared" si="17"/>
        <v>1.4339999999999999</v>
      </c>
      <c r="W124" s="139"/>
      <c r="X124" s="202"/>
      <c r="Y124" s="202"/>
      <c r="AA124" s="40"/>
    </row>
    <row r="125" spans="1:27" x14ac:dyDescent="0.25">
      <c r="A125" s="197">
        <v>230404</v>
      </c>
      <c r="B125" s="134">
        <v>60739489</v>
      </c>
      <c r="C125" s="134">
        <v>8</v>
      </c>
      <c r="D125" s="161"/>
      <c r="E125" s="123">
        <v>60739489</v>
      </c>
      <c r="F125" s="124" t="s">
        <v>4019</v>
      </c>
      <c r="G125" s="189">
        <f>J125*1.2</f>
        <v>22.8</v>
      </c>
      <c r="H125" s="187">
        <f t="shared" si="10"/>
        <v>182.4</v>
      </c>
      <c r="I125" s="166" t="s">
        <v>152</v>
      </c>
      <c r="J125" s="292">
        <v>19</v>
      </c>
      <c r="K125" s="162">
        <f t="shared" si="11"/>
        <v>152</v>
      </c>
      <c r="L125" s="167">
        <f t="shared" si="12"/>
        <v>142.5</v>
      </c>
      <c r="M125" s="167">
        <f t="shared" si="13"/>
        <v>1140</v>
      </c>
      <c r="N125" s="171" t="s">
        <v>1917</v>
      </c>
      <c r="O125" s="130">
        <v>0.93400000000000005</v>
      </c>
      <c r="P125" s="130">
        <f t="shared" si="17"/>
        <v>7.4720000000000004</v>
      </c>
      <c r="W125" s="131"/>
      <c r="Z125" s="139"/>
      <c r="AA125" s="139"/>
    </row>
    <row r="126" spans="1:27" x14ac:dyDescent="0.25">
      <c r="A126" s="197">
        <v>235580</v>
      </c>
      <c r="B126" s="134">
        <v>60739497</v>
      </c>
      <c r="C126" s="134">
        <v>3</v>
      </c>
      <c r="D126" s="161"/>
      <c r="E126" s="123">
        <v>60739497</v>
      </c>
      <c r="F126" s="124" t="s">
        <v>4044</v>
      </c>
      <c r="G126" s="168">
        <f>J126*1.2+O126*2.5</f>
        <v>22</v>
      </c>
      <c r="H126" s="135">
        <f t="shared" si="10"/>
        <v>66</v>
      </c>
      <c r="I126" s="163" t="s">
        <v>974</v>
      </c>
      <c r="J126" s="240">
        <v>16</v>
      </c>
      <c r="K126" s="137">
        <f t="shared" si="11"/>
        <v>48</v>
      </c>
      <c r="L126" s="138">
        <f t="shared" si="12"/>
        <v>120</v>
      </c>
      <c r="M126" s="138">
        <f t="shared" si="13"/>
        <v>360</v>
      </c>
      <c r="N126" s="129" t="s">
        <v>1973</v>
      </c>
      <c r="O126" s="279">
        <v>1.1200000000000001</v>
      </c>
      <c r="P126" s="279">
        <f t="shared" si="17"/>
        <v>3.3600000000000003</v>
      </c>
      <c r="Q126" s="188"/>
      <c r="R126" s="139"/>
      <c r="S126" s="139"/>
      <c r="T126" s="139"/>
      <c r="U126" s="131"/>
      <c r="W126" s="131"/>
      <c r="Z126" s="139"/>
      <c r="AA126" s="139"/>
    </row>
    <row r="127" spans="1:27" x14ac:dyDescent="0.25">
      <c r="A127" s="197">
        <v>235580</v>
      </c>
      <c r="B127" s="134">
        <v>60739506</v>
      </c>
      <c r="C127" s="134">
        <v>1</v>
      </c>
      <c r="D127" s="161"/>
      <c r="E127" s="123">
        <v>60739506</v>
      </c>
      <c r="F127" s="124" t="s">
        <v>4043</v>
      </c>
      <c r="G127" s="189">
        <f>J127*1.2</f>
        <v>336</v>
      </c>
      <c r="H127" s="125">
        <f t="shared" si="10"/>
        <v>336</v>
      </c>
      <c r="I127" s="166" t="s">
        <v>974</v>
      </c>
      <c r="J127" s="281">
        <v>280</v>
      </c>
      <c r="K127" s="162">
        <f t="shared" si="11"/>
        <v>280</v>
      </c>
      <c r="L127" s="167">
        <f t="shared" si="12"/>
        <v>2100</v>
      </c>
      <c r="M127" s="167">
        <f t="shared" si="13"/>
        <v>2100</v>
      </c>
      <c r="N127" s="303" t="s">
        <v>1917</v>
      </c>
      <c r="O127" s="130">
        <v>64</v>
      </c>
      <c r="P127" s="130">
        <f t="shared" si="17"/>
        <v>64</v>
      </c>
      <c r="Q127" s="188"/>
      <c r="R127" s="131"/>
      <c r="S127" s="246"/>
      <c r="T127" s="131"/>
      <c r="U127" s="131"/>
      <c r="V127" s="230"/>
      <c r="W127" s="139"/>
      <c r="AA127" s="131"/>
    </row>
    <row r="128" spans="1:27" x14ac:dyDescent="0.25">
      <c r="A128" s="197">
        <v>235580</v>
      </c>
      <c r="B128" s="134">
        <v>60739511</v>
      </c>
      <c r="C128" s="134">
        <v>4</v>
      </c>
      <c r="D128" s="161"/>
      <c r="E128" s="123">
        <v>60739511</v>
      </c>
      <c r="F128" s="124" t="s">
        <v>4042</v>
      </c>
      <c r="G128" s="168">
        <f>J128*1.2+O128*2.5</f>
        <v>17.482499999999998</v>
      </c>
      <c r="H128" s="125">
        <f t="shared" si="10"/>
        <v>69.929999999999993</v>
      </c>
      <c r="I128" s="163" t="s">
        <v>974</v>
      </c>
      <c r="J128" s="240">
        <v>13.5</v>
      </c>
      <c r="K128" s="164">
        <f t="shared" si="11"/>
        <v>54</v>
      </c>
      <c r="L128" s="165">
        <f t="shared" si="12"/>
        <v>101.25</v>
      </c>
      <c r="M128" s="165">
        <f t="shared" si="13"/>
        <v>405</v>
      </c>
      <c r="N128" s="129" t="s">
        <v>1973</v>
      </c>
      <c r="O128" s="279">
        <v>0.51300000000000001</v>
      </c>
      <c r="P128" s="279">
        <f>O130*C128</f>
        <v>30</v>
      </c>
      <c r="Q128" s="131"/>
      <c r="R128" s="131"/>
      <c r="S128" s="131"/>
      <c r="T128" s="131"/>
      <c r="U128" s="131"/>
      <c r="W128" s="40"/>
      <c r="Z128" s="40"/>
      <c r="AA128" s="139"/>
    </row>
    <row r="129" spans="1:27" x14ac:dyDescent="0.25">
      <c r="A129" s="197">
        <v>234511</v>
      </c>
      <c r="B129" s="140">
        <v>60740174</v>
      </c>
      <c r="C129" s="147">
        <v>2</v>
      </c>
      <c r="D129" s="367"/>
      <c r="E129" s="257">
        <v>60740174</v>
      </c>
      <c r="F129" s="124" t="s">
        <v>4395</v>
      </c>
      <c r="G129" s="125">
        <f>J129*1.15</f>
        <v>350.75</v>
      </c>
      <c r="H129" s="125">
        <f t="shared" si="10"/>
        <v>701.5</v>
      </c>
      <c r="I129" s="178" t="s">
        <v>0</v>
      </c>
      <c r="J129" s="374">
        <v>305</v>
      </c>
      <c r="K129" s="158">
        <f t="shared" si="11"/>
        <v>610</v>
      </c>
      <c r="L129" s="170">
        <f t="shared" si="12"/>
        <v>2287.5</v>
      </c>
      <c r="M129" s="167">
        <f t="shared" si="13"/>
        <v>4575</v>
      </c>
      <c r="N129" s="277" t="s">
        <v>1917</v>
      </c>
      <c r="O129" s="130">
        <v>26.66</v>
      </c>
      <c r="P129" s="130">
        <f t="shared" ref="P129:P192" si="19">O129*C129</f>
        <v>53.32</v>
      </c>
      <c r="Q129" s="188"/>
      <c r="R129" s="139"/>
      <c r="S129" s="131"/>
      <c r="T129" s="131"/>
      <c r="U129" s="131"/>
      <c r="V129" s="40"/>
      <c r="W129" s="40"/>
    </row>
    <row r="130" spans="1:27" x14ac:dyDescent="0.25">
      <c r="A130" s="197">
        <v>234620</v>
      </c>
      <c r="B130" s="134">
        <v>60740216</v>
      </c>
      <c r="C130" s="134">
        <v>2</v>
      </c>
      <c r="D130" s="161"/>
      <c r="E130" s="123">
        <v>60740216</v>
      </c>
      <c r="F130" s="124" t="s">
        <v>3966</v>
      </c>
      <c r="G130" s="168">
        <f>J130*1.2</f>
        <v>31.2</v>
      </c>
      <c r="H130" s="125">
        <f t="shared" ref="H130:H193" si="20">C130*G130</f>
        <v>62.4</v>
      </c>
      <c r="I130" s="166" t="s">
        <v>0</v>
      </c>
      <c r="J130" s="281">
        <v>26</v>
      </c>
      <c r="K130" s="162">
        <f t="shared" ref="K130:K193" si="21">C130*J130</f>
        <v>52</v>
      </c>
      <c r="L130" s="167">
        <f t="shared" ref="L130:L193" si="22">J130*7.5</f>
        <v>195</v>
      </c>
      <c r="M130" s="167">
        <f t="shared" ref="M130:M193" si="23">C130*L130</f>
        <v>390</v>
      </c>
      <c r="N130" s="122" t="s">
        <v>1917</v>
      </c>
      <c r="O130" s="130">
        <v>7.5</v>
      </c>
      <c r="P130" s="130">
        <f t="shared" si="19"/>
        <v>15</v>
      </c>
      <c r="Q130" s="188"/>
      <c r="R130" s="131"/>
      <c r="S130" s="131"/>
      <c r="T130" s="131"/>
      <c r="U130" s="131"/>
      <c r="W130" s="139"/>
      <c r="X130" s="131"/>
      <c r="Y130" s="131"/>
    </row>
    <row r="131" spans="1:27" x14ac:dyDescent="0.25">
      <c r="A131" s="197">
        <v>234659</v>
      </c>
      <c r="B131" s="134">
        <v>60740255</v>
      </c>
      <c r="C131" s="134">
        <v>44</v>
      </c>
      <c r="D131" s="161"/>
      <c r="E131" s="123" t="s">
        <v>3806</v>
      </c>
      <c r="F131" s="123" t="s">
        <v>4035</v>
      </c>
      <c r="G131" s="168">
        <f>J131*1.2</f>
        <v>73.2</v>
      </c>
      <c r="H131" s="125">
        <f t="shared" si="20"/>
        <v>3220.8</v>
      </c>
      <c r="I131" s="166" t="s">
        <v>152</v>
      </c>
      <c r="J131" s="162">
        <v>61</v>
      </c>
      <c r="K131" s="162">
        <f t="shared" si="21"/>
        <v>2684</v>
      </c>
      <c r="L131" s="167">
        <f t="shared" si="22"/>
        <v>457.5</v>
      </c>
      <c r="M131" s="167">
        <f t="shared" si="23"/>
        <v>20130</v>
      </c>
      <c r="N131" s="157" t="s">
        <v>1917</v>
      </c>
      <c r="O131" s="130">
        <v>3.157</v>
      </c>
      <c r="P131" s="130">
        <f t="shared" si="19"/>
        <v>138.90800000000002</v>
      </c>
      <c r="Q131" s="188"/>
      <c r="R131" s="139"/>
      <c r="S131" s="139"/>
      <c r="T131" s="139"/>
      <c r="U131" s="139"/>
      <c r="V131" s="131"/>
      <c r="W131" s="131"/>
      <c r="X131" s="202"/>
      <c r="Y131" s="202"/>
      <c r="AA131" s="202"/>
    </row>
    <row r="132" spans="1:27" x14ac:dyDescent="0.25">
      <c r="A132" s="197">
        <v>303243</v>
      </c>
      <c r="B132" s="134">
        <v>60740255</v>
      </c>
      <c r="C132" s="134">
        <v>46</v>
      </c>
      <c r="D132" s="122">
        <v>1392922</v>
      </c>
      <c r="E132" s="123" t="s">
        <v>4658</v>
      </c>
      <c r="F132" s="123" t="s">
        <v>4035</v>
      </c>
      <c r="G132" s="448">
        <f>J132*1.21+O132*2.5</f>
        <v>81.702500000000001</v>
      </c>
      <c r="H132" s="125">
        <f t="shared" si="20"/>
        <v>3758.3150000000001</v>
      </c>
      <c r="I132" s="163" t="s">
        <v>152</v>
      </c>
      <c r="J132" s="164">
        <v>61</v>
      </c>
      <c r="K132" s="164">
        <f t="shared" si="21"/>
        <v>2806</v>
      </c>
      <c r="L132" s="165">
        <f t="shared" si="22"/>
        <v>457.5</v>
      </c>
      <c r="M132" s="165">
        <f t="shared" si="23"/>
        <v>21045</v>
      </c>
      <c r="N132" s="129" t="s">
        <v>1973</v>
      </c>
      <c r="O132" s="130">
        <v>3.157</v>
      </c>
      <c r="P132" s="130">
        <f t="shared" si="19"/>
        <v>145.22200000000001</v>
      </c>
      <c r="Q132" s="188"/>
      <c r="R132" s="139"/>
      <c r="S132" s="131"/>
      <c r="T132" s="131"/>
      <c r="U132" s="131"/>
    </row>
    <row r="133" spans="1:27" ht="14.25" customHeight="1" x14ac:dyDescent="0.25">
      <c r="A133" s="197">
        <v>234659</v>
      </c>
      <c r="B133" s="134">
        <v>60740285</v>
      </c>
      <c r="C133" s="134">
        <v>2</v>
      </c>
      <c r="D133" s="161"/>
      <c r="E133" s="123" t="s">
        <v>3808</v>
      </c>
      <c r="F133" s="124" t="s">
        <v>4036</v>
      </c>
      <c r="G133" s="168">
        <f>J133*1.2</f>
        <v>87.6</v>
      </c>
      <c r="H133" s="125">
        <f t="shared" si="20"/>
        <v>175.2</v>
      </c>
      <c r="I133" s="166" t="s">
        <v>152</v>
      </c>
      <c r="J133" s="162">
        <v>73</v>
      </c>
      <c r="K133" s="162">
        <f t="shared" si="21"/>
        <v>146</v>
      </c>
      <c r="L133" s="167">
        <f t="shared" si="22"/>
        <v>547.5</v>
      </c>
      <c r="M133" s="167">
        <f t="shared" si="23"/>
        <v>1095</v>
      </c>
      <c r="N133" s="157" t="s">
        <v>1917</v>
      </c>
      <c r="O133" s="130">
        <v>3.464</v>
      </c>
      <c r="P133" s="130">
        <f t="shared" si="19"/>
        <v>6.9279999999999999</v>
      </c>
      <c r="Q133" s="188"/>
      <c r="R133" s="139"/>
      <c r="S133" s="139"/>
      <c r="T133" s="139"/>
      <c r="U133" s="139"/>
      <c r="X133" s="139"/>
      <c r="Y133" s="139"/>
    </row>
    <row r="134" spans="1:27" x14ac:dyDescent="0.25">
      <c r="A134" s="197">
        <v>303243</v>
      </c>
      <c r="B134" s="134">
        <v>60740285</v>
      </c>
      <c r="C134" s="134">
        <v>2</v>
      </c>
      <c r="D134" s="122">
        <v>1392922</v>
      </c>
      <c r="E134" s="123" t="s">
        <v>4659</v>
      </c>
      <c r="F134" s="124" t="s">
        <v>4036</v>
      </c>
      <c r="G134" s="448">
        <f>J134*1.21+O134*2.5</f>
        <v>96.99</v>
      </c>
      <c r="H134" s="125">
        <f t="shared" si="20"/>
        <v>193.98</v>
      </c>
      <c r="I134" s="163" t="s">
        <v>152</v>
      </c>
      <c r="J134" s="164">
        <v>73</v>
      </c>
      <c r="K134" s="164">
        <f t="shared" si="21"/>
        <v>146</v>
      </c>
      <c r="L134" s="165">
        <f t="shared" si="22"/>
        <v>547.5</v>
      </c>
      <c r="M134" s="165">
        <f t="shared" si="23"/>
        <v>1095</v>
      </c>
      <c r="N134" s="129" t="s">
        <v>1973</v>
      </c>
      <c r="O134" s="130">
        <v>3.464</v>
      </c>
      <c r="P134" s="130">
        <f t="shared" si="19"/>
        <v>6.9279999999999999</v>
      </c>
      <c r="Q134" s="471"/>
      <c r="R134" s="139"/>
      <c r="S134" s="131"/>
      <c r="T134" s="202"/>
      <c r="U134" s="131"/>
      <c r="V134" s="400"/>
      <c r="AA134" s="131"/>
    </row>
    <row r="135" spans="1:27" ht="14.25" customHeight="1" x14ac:dyDescent="0.25">
      <c r="A135" s="197">
        <v>272780</v>
      </c>
      <c r="B135" s="134">
        <v>60740292</v>
      </c>
      <c r="C135" s="134">
        <v>2</v>
      </c>
      <c r="D135" s="161">
        <v>1352871</v>
      </c>
      <c r="E135" s="123">
        <v>60740292</v>
      </c>
      <c r="F135" s="124" t="s">
        <v>4449</v>
      </c>
      <c r="G135" s="168">
        <f>J135*1.2</f>
        <v>79.2</v>
      </c>
      <c r="H135" s="125">
        <f t="shared" si="20"/>
        <v>158.4</v>
      </c>
      <c r="I135" s="166" t="s">
        <v>0</v>
      </c>
      <c r="J135" s="281">
        <v>66</v>
      </c>
      <c r="K135" s="162">
        <f t="shared" si="21"/>
        <v>132</v>
      </c>
      <c r="L135" s="167">
        <f t="shared" si="22"/>
        <v>495</v>
      </c>
      <c r="M135" s="167">
        <f t="shared" si="23"/>
        <v>990</v>
      </c>
      <c r="N135" s="129" t="s">
        <v>2028</v>
      </c>
      <c r="O135" s="130">
        <v>8.6</v>
      </c>
      <c r="P135" s="130">
        <f t="shared" si="19"/>
        <v>17.2</v>
      </c>
      <c r="Q135" s="40"/>
      <c r="S135" s="40"/>
      <c r="T135" s="40"/>
      <c r="U135" s="40"/>
      <c r="V135" s="131"/>
      <c r="W135" s="40"/>
    </row>
    <row r="136" spans="1:27" x14ac:dyDescent="0.25">
      <c r="A136" s="197">
        <v>234659</v>
      </c>
      <c r="B136" s="140">
        <v>60740302</v>
      </c>
      <c r="C136" s="147">
        <v>4</v>
      </c>
      <c r="D136" s="161"/>
      <c r="E136" s="257" t="s">
        <v>4037</v>
      </c>
      <c r="F136" s="124" t="s">
        <v>4038</v>
      </c>
      <c r="G136" s="168">
        <f>J136*1.2+O136*2.5</f>
        <v>20.564999999999998</v>
      </c>
      <c r="H136" s="125">
        <f t="shared" si="20"/>
        <v>82.259999999999991</v>
      </c>
      <c r="I136" s="163" t="s">
        <v>974</v>
      </c>
      <c r="J136" s="164">
        <v>12.5</v>
      </c>
      <c r="K136" s="164">
        <f t="shared" si="21"/>
        <v>50</v>
      </c>
      <c r="L136" s="170">
        <f t="shared" si="22"/>
        <v>93.75</v>
      </c>
      <c r="M136" s="167">
        <f t="shared" si="23"/>
        <v>375</v>
      </c>
      <c r="N136" s="129" t="s">
        <v>1973</v>
      </c>
      <c r="O136" s="130">
        <v>2.226</v>
      </c>
      <c r="P136" s="130">
        <f t="shared" si="19"/>
        <v>8.9039999999999999</v>
      </c>
      <c r="Q136" s="188"/>
      <c r="R136" s="139"/>
      <c r="S136" s="139"/>
      <c r="T136" s="139"/>
      <c r="U136" s="139"/>
      <c r="X136" s="131"/>
      <c r="Y136" s="131"/>
    </row>
    <row r="137" spans="1:27" x14ac:dyDescent="0.25">
      <c r="A137" s="197">
        <v>303243</v>
      </c>
      <c r="B137" s="140">
        <v>60740302</v>
      </c>
      <c r="C137" s="147">
        <v>4</v>
      </c>
      <c r="D137" s="122">
        <v>1392922</v>
      </c>
      <c r="E137" s="257" t="s">
        <v>4661</v>
      </c>
      <c r="F137" s="124" t="s">
        <v>4038</v>
      </c>
      <c r="G137" s="168">
        <f>J137*1.2+O137*2.5</f>
        <v>20.564999999999998</v>
      </c>
      <c r="H137" s="125">
        <f t="shared" si="20"/>
        <v>82.259999999999991</v>
      </c>
      <c r="I137" s="163" t="s">
        <v>974</v>
      </c>
      <c r="J137" s="164">
        <v>12.5</v>
      </c>
      <c r="K137" s="164">
        <f t="shared" si="21"/>
        <v>50</v>
      </c>
      <c r="L137" s="170">
        <f t="shared" si="22"/>
        <v>93.75</v>
      </c>
      <c r="M137" s="167">
        <f t="shared" si="23"/>
        <v>375</v>
      </c>
      <c r="N137" s="129" t="s">
        <v>1973</v>
      </c>
      <c r="O137" s="130">
        <v>2.226</v>
      </c>
      <c r="P137" s="130">
        <f t="shared" si="19"/>
        <v>8.9039999999999999</v>
      </c>
      <c r="Q137" s="188"/>
      <c r="R137" s="139"/>
      <c r="S137" s="139"/>
      <c r="T137" s="131"/>
      <c r="U137" s="131"/>
      <c r="V137" s="139"/>
    </row>
    <row r="138" spans="1:27" x14ac:dyDescent="0.25">
      <c r="A138" s="197">
        <v>234659</v>
      </c>
      <c r="B138" s="121">
        <v>60740303</v>
      </c>
      <c r="C138" s="121">
        <v>2</v>
      </c>
      <c r="D138" s="161"/>
      <c r="E138" s="123">
        <v>60740303</v>
      </c>
      <c r="F138" s="124" t="s">
        <v>4680</v>
      </c>
      <c r="G138" s="168">
        <f>J138*1.2</f>
        <v>1020</v>
      </c>
      <c r="H138" s="125">
        <f t="shared" si="20"/>
        <v>2040</v>
      </c>
      <c r="I138" s="166" t="s">
        <v>0</v>
      </c>
      <c r="J138" s="162">
        <v>850</v>
      </c>
      <c r="K138" s="162">
        <f t="shared" si="21"/>
        <v>1700</v>
      </c>
      <c r="L138" s="167">
        <f t="shared" si="22"/>
        <v>6375</v>
      </c>
      <c r="M138" s="167">
        <f t="shared" si="23"/>
        <v>12750</v>
      </c>
      <c r="N138" s="157" t="s">
        <v>1917</v>
      </c>
      <c r="O138" s="130">
        <v>90.2</v>
      </c>
      <c r="P138" s="130">
        <f t="shared" si="19"/>
        <v>180.4</v>
      </c>
      <c r="Q138" s="139"/>
      <c r="R138" s="131"/>
      <c r="S138" s="131"/>
      <c r="T138" s="131"/>
      <c r="U138" s="131"/>
      <c r="W138" s="131"/>
      <c r="X138" s="131"/>
      <c r="Y138" s="131"/>
      <c r="Z138" s="139"/>
    </row>
    <row r="139" spans="1:27" x14ac:dyDescent="0.25">
      <c r="A139" s="197">
        <v>272780</v>
      </c>
      <c r="B139" s="121">
        <v>60740303</v>
      </c>
      <c r="C139" s="121">
        <v>2</v>
      </c>
      <c r="D139" s="161">
        <v>1352871</v>
      </c>
      <c r="E139" s="123" t="s">
        <v>4448</v>
      </c>
      <c r="F139" s="124" t="s">
        <v>4680</v>
      </c>
      <c r="G139" s="168">
        <f>J139*1.2</f>
        <v>1020</v>
      </c>
      <c r="H139" s="125">
        <f t="shared" si="20"/>
        <v>2040</v>
      </c>
      <c r="I139" s="166" t="s">
        <v>0</v>
      </c>
      <c r="J139" s="162">
        <v>850</v>
      </c>
      <c r="K139" s="162">
        <f t="shared" si="21"/>
        <v>1700</v>
      </c>
      <c r="L139" s="167">
        <f t="shared" si="22"/>
        <v>6375</v>
      </c>
      <c r="M139" s="167">
        <f t="shared" si="23"/>
        <v>12750</v>
      </c>
      <c r="N139" s="157" t="s">
        <v>1917</v>
      </c>
      <c r="O139" s="130">
        <v>90.2</v>
      </c>
      <c r="P139" s="130">
        <f t="shared" si="19"/>
        <v>180.4</v>
      </c>
      <c r="Q139" s="37"/>
      <c r="R139" s="37"/>
      <c r="W139" s="131"/>
    </row>
    <row r="140" spans="1:27" x14ac:dyDescent="0.25">
      <c r="A140" s="197">
        <v>234620</v>
      </c>
      <c r="B140" s="134">
        <v>60740392</v>
      </c>
      <c r="C140" s="134">
        <v>5</v>
      </c>
      <c r="D140" s="161"/>
      <c r="E140" s="123">
        <v>60740392</v>
      </c>
      <c r="F140" s="124" t="s">
        <v>3970</v>
      </c>
      <c r="G140" s="168">
        <f>J140*1.2</f>
        <v>4.2</v>
      </c>
      <c r="H140" s="125">
        <f t="shared" si="20"/>
        <v>21</v>
      </c>
      <c r="I140" s="166" t="s">
        <v>974</v>
      </c>
      <c r="J140" s="281">
        <v>3.5</v>
      </c>
      <c r="K140" s="162">
        <f t="shared" si="21"/>
        <v>17.5</v>
      </c>
      <c r="L140" s="167">
        <f t="shared" si="22"/>
        <v>26.25</v>
      </c>
      <c r="M140" s="167">
        <f t="shared" si="23"/>
        <v>131.25</v>
      </c>
      <c r="N140" s="122" t="s">
        <v>2028</v>
      </c>
      <c r="O140" s="130">
        <v>5.0000000000000001E-3</v>
      </c>
      <c r="P140" s="130">
        <f t="shared" si="19"/>
        <v>2.5000000000000001E-2</v>
      </c>
      <c r="Q140" s="274"/>
      <c r="R140" s="131"/>
      <c r="S140" s="139"/>
      <c r="T140" s="131"/>
      <c r="U140" s="131"/>
      <c r="V140" s="131"/>
      <c r="W140" s="139"/>
    </row>
    <row r="141" spans="1:27" x14ac:dyDescent="0.25">
      <c r="A141" s="197">
        <v>258831</v>
      </c>
      <c r="B141" s="134">
        <v>60740392</v>
      </c>
      <c r="C141" s="134">
        <v>5</v>
      </c>
      <c r="D141" s="161"/>
      <c r="E141" s="123">
        <v>60740392</v>
      </c>
      <c r="F141" s="124" t="s">
        <v>3970</v>
      </c>
      <c r="G141" s="168">
        <f>J141*1.2</f>
        <v>4.2</v>
      </c>
      <c r="H141" s="125">
        <f t="shared" si="20"/>
        <v>21</v>
      </c>
      <c r="I141" s="166" t="s">
        <v>974</v>
      </c>
      <c r="J141" s="162">
        <v>3.5</v>
      </c>
      <c r="K141" s="162">
        <f t="shared" si="21"/>
        <v>17.5</v>
      </c>
      <c r="L141" s="167">
        <f t="shared" si="22"/>
        <v>26.25</v>
      </c>
      <c r="M141" s="167">
        <f t="shared" si="23"/>
        <v>131.25</v>
      </c>
      <c r="N141" s="122" t="s">
        <v>2028</v>
      </c>
      <c r="O141" s="130">
        <v>5.0000000000000001E-3</v>
      </c>
      <c r="P141" s="130">
        <f t="shared" si="19"/>
        <v>2.5000000000000001E-2</v>
      </c>
      <c r="Q141" s="274"/>
      <c r="R141" s="131"/>
      <c r="S141" s="139"/>
      <c r="T141" s="131"/>
      <c r="V141" s="139"/>
      <c r="AA141" s="131"/>
    </row>
    <row r="142" spans="1:27" x14ac:dyDescent="0.25">
      <c r="A142" s="197">
        <v>234620</v>
      </c>
      <c r="B142" s="121">
        <v>60740393</v>
      </c>
      <c r="C142" s="178">
        <v>5</v>
      </c>
      <c r="D142" s="161"/>
      <c r="E142" s="123">
        <v>60740393</v>
      </c>
      <c r="F142" s="143" t="s">
        <v>4733</v>
      </c>
      <c r="G142" s="168">
        <f>J142*1.2+O142*2.5</f>
        <v>12.512499999999999</v>
      </c>
      <c r="H142" s="125">
        <f t="shared" si="20"/>
        <v>62.5625</v>
      </c>
      <c r="I142" s="163" t="s">
        <v>974</v>
      </c>
      <c r="J142" s="240">
        <v>10</v>
      </c>
      <c r="K142" s="164">
        <f t="shared" si="21"/>
        <v>50</v>
      </c>
      <c r="L142" s="165">
        <f t="shared" si="22"/>
        <v>75</v>
      </c>
      <c r="M142" s="165">
        <f t="shared" si="23"/>
        <v>375</v>
      </c>
      <c r="N142" s="129" t="s">
        <v>1973</v>
      </c>
      <c r="O142" s="130">
        <v>0.20499999999999999</v>
      </c>
      <c r="P142" s="130">
        <f t="shared" si="19"/>
        <v>1.0249999999999999</v>
      </c>
      <c r="Q142" s="188"/>
      <c r="R142" s="139"/>
      <c r="S142" s="131"/>
      <c r="T142" s="131"/>
      <c r="U142" s="131"/>
      <c r="V142" s="139"/>
      <c r="Z142" s="40"/>
      <c r="AA142" s="131"/>
    </row>
    <row r="143" spans="1:27" s="40" customFormat="1" ht="18" customHeight="1" x14ac:dyDescent="0.25">
      <c r="A143" s="197">
        <v>258831</v>
      </c>
      <c r="B143" s="577">
        <v>60740393</v>
      </c>
      <c r="C143" s="584">
        <v>5</v>
      </c>
      <c r="D143" s="585"/>
      <c r="E143" s="568">
        <v>60740393</v>
      </c>
      <c r="F143" s="588" t="s">
        <v>4733</v>
      </c>
      <c r="G143" s="591">
        <f>J143*1.2+O143*2.5</f>
        <v>12.512499999999999</v>
      </c>
      <c r="H143" s="592">
        <f t="shared" si="20"/>
        <v>62.5625</v>
      </c>
      <c r="I143" s="593" t="s">
        <v>974</v>
      </c>
      <c r="J143" s="594">
        <v>10</v>
      </c>
      <c r="K143" s="594">
        <f t="shared" si="21"/>
        <v>50</v>
      </c>
      <c r="L143" s="595">
        <f t="shared" si="22"/>
        <v>75</v>
      </c>
      <c r="M143" s="595">
        <f t="shared" si="23"/>
        <v>375</v>
      </c>
      <c r="N143" s="596" t="s">
        <v>1973</v>
      </c>
      <c r="O143" s="428">
        <v>0.20499999999999999</v>
      </c>
      <c r="P143" s="428">
        <f t="shared" si="19"/>
        <v>1.0249999999999999</v>
      </c>
      <c r="Q143" s="188"/>
      <c r="R143" s="131"/>
      <c r="S143" s="139"/>
      <c r="T143" s="131"/>
      <c r="U143" s="37"/>
      <c r="V143" s="131"/>
    </row>
    <row r="144" spans="1:27" ht="14.25" customHeight="1" x14ac:dyDescent="0.25">
      <c r="A144" s="197">
        <v>234659</v>
      </c>
      <c r="B144" s="134">
        <v>60740400</v>
      </c>
      <c r="C144" s="134">
        <v>2</v>
      </c>
      <c r="D144" s="161"/>
      <c r="E144" s="123" t="s">
        <v>4040</v>
      </c>
      <c r="F144" s="124" t="s">
        <v>4923</v>
      </c>
      <c r="G144" s="168">
        <f>J144*1.2</f>
        <v>114</v>
      </c>
      <c r="H144" s="125">
        <f t="shared" si="20"/>
        <v>228</v>
      </c>
      <c r="I144" s="166" t="s">
        <v>0</v>
      </c>
      <c r="J144" s="281">
        <v>95</v>
      </c>
      <c r="K144" s="162">
        <f t="shared" si="21"/>
        <v>190</v>
      </c>
      <c r="L144" s="167">
        <f t="shared" si="22"/>
        <v>712.5</v>
      </c>
      <c r="M144" s="167">
        <f t="shared" si="23"/>
        <v>1425</v>
      </c>
      <c r="N144" s="171" t="s">
        <v>1917</v>
      </c>
      <c r="O144" s="130">
        <v>22.55</v>
      </c>
      <c r="P144" s="130">
        <f t="shared" si="19"/>
        <v>45.1</v>
      </c>
      <c r="Q144" s="188"/>
      <c r="R144" s="139"/>
      <c r="S144" s="139"/>
      <c r="T144" s="139"/>
      <c r="U144" s="139"/>
      <c r="W144" s="131"/>
      <c r="X144" s="131"/>
      <c r="Y144" s="131"/>
    </row>
    <row r="145" spans="1:27" x14ac:dyDescent="0.25">
      <c r="A145" s="197">
        <v>272780</v>
      </c>
      <c r="B145" s="134">
        <v>60740400</v>
      </c>
      <c r="C145" s="134">
        <v>2</v>
      </c>
      <c r="D145" s="161">
        <v>1352878</v>
      </c>
      <c r="E145" s="270" t="s">
        <v>4450</v>
      </c>
      <c r="F145" s="124" t="s">
        <v>4923</v>
      </c>
      <c r="G145" s="168">
        <f>J145*1.2</f>
        <v>114</v>
      </c>
      <c r="H145" s="125">
        <f t="shared" si="20"/>
        <v>228</v>
      </c>
      <c r="I145" s="166" t="s">
        <v>0</v>
      </c>
      <c r="J145" s="281">
        <v>95</v>
      </c>
      <c r="K145" s="162">
        <f t="shared" si="21"/>
        <v>190</v>
      </c>
      <c r="L145" s="167">
        <f t="shared" si="22"/>
        <v>712.5</v>
      </c>
      <c r="M145" s="167">
        <f t="shared" si="23"/>
        <v>1425</v>
      </c>
      <c r="N145" s="171" t="s">
        <v>1917</v>
      </c>
      <c r="O145" s="130">
        <v>22.55</v>
      </c>
      <c r="P145" s="130">
        <f t="shared" si="19"/>
        <v>45.1</v>
      </c>
      <c r="Q145" s="40"/>
      <c r="S145" s="40"/>
      <c r="T145" s="40"/>
      <c r="U145" s="40"/>
    </row>
    <row r="146" spans="1:27" x14ac:dyDescent="0.25">
      <c r="A146" s="197">
        <v>234620</v>
      </c>
      <c r="B146" s="121">
        <v>60740406</v>
      </c>
      <c r="C146" s="178">
        <v>5</v>
      </c>
      <c r="D146" s="161"/>
      <c r="E146" s="123">
        <v>60740406</v>
      </c>
      <c r="F146" s="143" t="s">
        <v>3967</v>
      </c>
      <c r="G146" s="168">
        <f>J146*1.2</f>
        <v>16.8</v>
      </c>
      <c r="H146" s="125">
        <f t="shared" si="20"/>
        <v>84</v>
      </c>
      <c r="I146" s="166" t="s">
        <v>0</v>
      </c>
      <c r="J146" s="281">
        <v>14</v>
      </c>
      <c r="K146" s="162">
        <f t="shared" si="21"/>
        <v>70</v>
      </c>
      <c r="L146" s="170">
        <f t="shared" si="22"/>
        <v>105</v>
      </c>
      <c r="M146" s="167">
        <f t="shared" si="23"/>
        <v>525</v>
      </c>
      <c r="N146" s="122" t="s">
        <v>2028</v>
      </c>
      <c r="O146" s="130">
        <v>0.3</v>
      </c>
      <c r="P146" s="130">
        <f t="shared" si="19"/>
        <v>1.5</v>
      </c>
      <c r="Q146" s="188"/>
      <c r="R146" s="139"/>
      <c r="S146" s="131"/>
      <c r="T146" s="131"/>
      <c r="U146" s="131"/>
      <c r="W146" s="139"/>
      <c r="X146" s="139"/>
      <c r="Y146" s="139"/>
    </row>
    <row r="147" spans="1:27" x14ac:dyDescent="0.25">
      <c r="A147" s="197">
        <v>258831</v>
      </c>
      <c r="B147" s="121">
        <v>60740406</v>
      </c>
      <c r="C147" s="178">
        <v>5</v>
      </c>
      <c r="D147" s="161"/>
      <c r="E147" s="123">
        <v>60740406</v>
      </c>
      <c r="F147" s="143" t="s">
        <v>3967</v>
      </c>
      <c r="G147" s="168">
        <f>J147*1.2</f>
        <v>16.8</v>
      </c>
      <c r="H147" s="125">
        <f t="shared" si="20"/>
        <v>84</v>
      </c>
      <c r="I147" s="166" t="s">
        <v>0</v>
      </c>
      <c r="J147" s="281">
        <v>14</v>
      </c>
      <c r="K147" s="162">
        <f t="shared" si="21"/>
        <v>70</v>
      </c>
      <c r="L147" s="170">
        <f t="shared" si="22"/>
        <v>105</v>
      </c>
      <c r="M147" s="167">
        <f t="shared" si="23"/>
        <v>525</v>
      </c>
      <c r="N147" s="122" t="s">
        <v>2028</v>
      </c>
      <c r="O147" s="130">
        <v>0.3</v>
      </c>
      <c r="P147" s="130">
        <f t="shared" si="19"/>
        <v>1.5</v>
      </c>
      <c r="Q147" s="188"/>
      <c r="R147" s="131"/>
      <c r="S147" s="131"/>
      <c r="T147" s="131"/>
      <c r="V147" s="139"/>
      <c r="AA147" s="139"/>
    </row>
    <row r="148" spans="1:27" x14ac:dyDescent="0.25">
      <c r="A148" s="197">
        <v>234511</v>
      </c>
      <c r="B148" s="140">
        <v>60740484</v>
      </c>
      <c r="C148" s="134">
        <v>1</v>
      </c>
      <c r="D148" s="367"/>
      <c r="E148" s="123">
        <v>60740484</v>
      </c>
      <c r="F148" s="195" t="s">
        <v>3973</v>
      </c>
      <c r="G148" s="135">
        <f>J148*1.15</f>
        <v>1954.9999999999998</v>
      </c>
      <c r="H148" s="135">
        <f t="shared" si="20"/>
        <v>1954.9999999999998</v>
      </c>
      <c r="I148" s="178" t="s">
        <v>0</v>
      </c>
      <c r="J148" s="374">
        <v>1700</v>
      </c>
      <c r="K148" s="158">
        <f t="shared" si="21"/>
        <v>1700</v>
      </c>
      <c r="L148" s="170">
        <f t="shared" si="22"/>
        <v>12750</v>
      </c>
      <c r="M148" s="159">
        <f t="shared" si="23"/>
        <v>12750</v>
      </c>
      <c r="N148" s="122"/>
      <c r="O148" s="130">
        <v>306</v>
      </c>
      <c r="P148" s="130">
        <f t="shared" si="19"/>
        <v>306</v>
      </c>
      <c r="Q148" s="188"/>
      <c r="R148" s="131"/>
      <c r="S148" s="131"/>
      <c r="T148" s="131"/>
      <c r="U148" s="131"/>
      <c r="W148" s="40"/>
    </row>
    <row r="149" spans="1:27" ht="14.25" customHeight="1" x14ac:dyDescent="0.25">
      <c r="A149" s="197">
        <v>234659</v>
      </c>
      <c r="B149" s="121">
        <v>60740518</v>
      </c>
      <c r="C149" s="121">
        <v>2</v>
      </c>
      <c r="D149" s="161"/>
      <c r="E149" s="123">
        <v>60740518</v>
      </c>
      <c r="F149" s="124" t="s">
        <v>4039</v>
      </c>
      <c r="G149" s="168">
        <f>J149*1.2+O149*2.5</f>
        <v>89.287499999999994</v>
      </c>
      <c r="H149" s="125">
        <f t="shared" si="20"/>
        <v>178.57499999999999</v>
      </c>
      <c r="I149" s="163" t="s">
        <v>152</v>
      </c>
      <c r="J149" s="240">
        <v>68</v>
      </c>
      <c r="K149" s="164">
        <f t="shared" si="21"/>
        <v>136</v>
      </c>
      <c r="L149" s="165">
        <f t="shared" si="22"/>
        <v>510</v>
      </c>
      <c r="M149" s="165">
        <f t="shared" si="23"/>
        <v>1020</v>
      </c>
      <c r="N149" s="129" t="s">
        <v>1973</v>
      </c>
      <c r="O149" s="172">
        <v>3.0750000000000002</v>
      </c>
      <c r="P149" s="130">
        <f t="shared" si="19"/>
        <v>6.15</v>
      </c>
      <c r="Q149" s="139"/>
      <c r="R149" s="131"/>
      <c r="S149" s="131"/>
      <c r="T149" s="131"/>
      <c r="U149" s="131"/>
      <c r="V149" s="131"/>
      <c r="AA149" s="139"/>
    </row>
    <row r="150" spans="1:27" x14ac:dyDescent="0.25">
      <c r="A150" s="197">
        <v>234659</v>
      </c>
      <c r="B150" s="121">
        <v>60740518</v>
      </c>
      <c r="C150" s="121">
        <v>2</v>
      </c>
      <c r="D150" s="161"/>
      <c r="E150" s="123">
        <v>60740518</v>
      </c>
      <c r="F150" s="124" t="s">
        <v>4039</v>
      </c>
      <c r="G150" s="168">
        <f>J150*1.2+O150*2.5</f>
        <v>89.287499999999994</v>
      </c>
      <c r="H150" s="125">
        <f t="shared" si="20"/>
        <v>178.57499999999999</v>
      </c>
      <c r="I150" s="203" t="s">
        <v>974</v>
      </c>
      <c r="J150" s="240">
        <v>68</v>
      </c>
      <c r="K150" s="164">
        <f t="shared" si="21"/>
        <v>136</v>
      </c>
      <c r="L150" s="165">
        <f t="shared" si="22"/>
        <v>510</v>
      </c>
      <c r="M150" s="165">
        <f t="shared" si="23"/>
        <v>1020</v>
      </c>
      <c r="N150" s="129" t="s">
        <v>1973</v>
      </c>
      <c r="O150" s="172">
        <v>3.0750000000000002</v>
      </c>
      <c r="P150" s="130">
        <f t="shared" si="19"/>
        <v>6.15</v>
      </c>
      <c r="R150" s="102">
        <f>Q150*1.025</f>
        <v>0</v>
      </c>
      <c r="S150" s="131"/>
      <c r="T150" s="131"/>
      <c r="U150" s="131"/>
      <c r="V150" s="40"/>
      <c r="W150" s="139"/>
      <c r="AA150" s="131"/>
    </row>
    <row r="151" spans="1:27" x14ac:dyDescent="0.25">
      <c r="A151" s="197">
        <v>234659</v>
      </c>
      <c r="B151" s="121">
        <v>60740519</v>
      </c>
      <c r="C151" s="121">
        <v>2</v>
      </c>
      <c r="D151" s="161"/>
      <c r="E151" s="123">
        <v>60740519</v>
      </c>
      <c r="F151" s="132" t="s">
        <v>4427</v>
      </c>
      <c r="G151" s="168">
        <f>J151*1.2</f>
        <v>252</v>
      </c>
      <c r="H151" s="125">
        <f t="shared" si="20"/>
        <v>504</v>
      </c>
      <c r="I151" s="166" t="s">
        <v>0</v>
      </c>
      <c r="J151" s="162">
        <v>210</v>
      </c>
      <c r="K151" s="162">
        <f t="shared" si="21"/>
        <v>420</v>
      </c>
      <c r="L151" s="167">
        <f t="shared" si="22"/>
        <v>1575</v>
      </c>
      <c r="M151" s="167">
        <f t="shared" si="23"/>
        <v>3150</v>
      </c>
      <c r="N151" s="277" t="s">
        <v>1917</v>
      </c>
      <c r="O151" s="130">
        <v>30.75</v>
      </c>
      <c r="P151" s="130">
        <f t="shared" si="19"/>
        <v>61.5</v>
      </c>
      <c r="Q151" s="139"/>
      <c r="R151" s="131"/>
      <c r="S151" s="246" t="s">
        <v>4426</v>
      </c>
      <c r="T151" s="131"/>
      <c r="U151" s="131"/>
      <c r="V151" s="131"/>
      <c r="Z151" s="139"/>
    </row>
    <row r="152" spans="1:27" x14ac:dyDescent="0.25">
      <c r="A152" s="197">
        <v>302124</v>
      </c>
      <c r="B152" s="121">
        <v>60740519</v>
      </c>
      <c r="C152" s="121">
        <v>2</v>
      </c>
      <c r="D152" s="122">
        <v>1391472</v>
      </c>
      <c r="E152" s="123">
        <v>60740519</v>
      </c>
      <c r="F152" s="371" t="s">
        <v>4427</v>
      </c>
      <c r="G152" s="487">
        <f>J152*1.12</f>
        <v>252.00000000000003</v>
      </c>
      <c r="H152" s="448">
        <f t="shared" si="20"/>
        <v>504.00000000000006</v>
      </c>
      <c r="I152" s="166" t="s">
        <v>0</v>
      </c>
      <c r="J152" s="506">
        <v>225</v>
      </c>
      <c r="K152" s="288">
        <f t="shared" si="21"/>
        <v>450</v>
      </c>
      <c r="L152" s="290">
        <f t="shared" si="22"/>
        <v>1687.5</v>
      </c>
      <c r="M152" s="290">
        <f t="shared" si="23"/>
        <v>3375</v>
      </c>
      <c r="N152" s="277" t="s">
        <v>1917</v>
      </c>
      <c r="O152" s="130">
        <v>30.75</v>
      </c>
      <c r="P152" s="130">
        <f t="shared" si="19"/>
        <v>61.5</v>
      </c>
      <c r="Q152" s="474"/>
      <c r="R152" s="480"/>
      <c r="S152" s="480" t="s">
        <v>4578</v>
      </c>
      <c r="T152" s="480"/>
      <c r="U152" s="480"/>
      <c r="W152" s="131"/>
      <c r="Z152" s="139"/>
    </row>
    <row r="153" spans="1:27" x14ac:dyDescent="0.25">
      <c r="A153" s="197">
        <v>303243</v>
      </c>
      <c r="B153" s="121">
        <v>60740519</v>
      </c>
      <c r="C153" s="121">
        <v>2</v>
      </c>
      <c r="D153" s="122">
        <v>1392925</v>
      </c>
      <c r="E153" s="123">
        <v>60740519</v>
      </c>
      <c r="F153" s="371" t="s">
        <v>4427</v>
      </c>
      <c r="G153" s="487">
        <f>J153*1.12</f>
        <v>252.00000000000003</v>
      </c>
      <c r="H153" s="448">
        <f t="shared" si="20"/>
        <v>504.00000000000006</v>
      </c>
      <c r="I153" s="166" t="s">
        <v>0</v>
      </c>
      <c r="J153" s="506">
        <v>225</v>
      </c>
      <c r="K153" s="288">
        <f t="shared" si="21"/>
        <v>450</v>
      </c>
      <c r="L153" s="290">
        <f t="shared" si="22"/>
        <v>1687.5</v>
      </c>
      <c r="M153" s="290">
        <f t="shared" si="23"/>
        <v>3375</v>
      </c>
      <c r="N153" s="277" t="s">
        <v>1917</v>
      </c>
      <c r="O153" s="130">
        <v>30.75</v>
      </c>
      <c r="P153" s="130">
        <f t="shared" si="19"/>
        <v>61.5</v>
      </c>
      <c r="Q153" s="188"/>
      <c r="R153" s="447"/>
      <c r="S153" s="447"/>
      <c r="T153" s="447"/>
      <c r="U153" s="447"/>
      <c r="AA153" s="139"/>
    </row>
    <row r="154" spans="1:27" x14ac:dyDescent="0.25">
      <c r="A154" s="197">
        <v>234659</v>
      </c>
      <c r="B154" s="121">
        <v>60740570</v>
      </c>
      <c r="C154" s="121">
        <v>2</v>
      </c>
      <c r="D154" s="161"/>
      <c r="E154" s="123">
        <v>60740570</v>
      </c>
      <c r="F154" s="132" t="s">
        <v>4530</v>
      </c>
      <c r="G154" s="168">
        <f>J154*1.2</f>
        <v>216</v>
      </c>
      <c r="H154" s="125">
        <f t="shared" si="20"/>
        <v>432</v>
      </c>
      <c r="I154" s="166" t="s">
        <v>0</v>
      </c>
      <c r="J154" s="281">
        <v>180</v>
      </c>
      <c r="K154" s="162">
        <f t="shared" si="21"/>
        <v>360</v>
      </c>
      <c r="L154" s="167">
        <f t="shared" si="22"/>
        <v>1350</v>
      </c>
      <c r="M154" s="167">
        <f t="shared" si="23"/>
        <v>2700</v>
      </c>
      <c r="N154" s="171" t="s">
        <v>1917</v>
      </c>
      <c r="O154" s="130">
        <v>35.875</v>
      </c>
      <c r="P154" s="130">
        <f t="shared" si="19"/>
        <v>71.75</v>
      </c>
      <c r="Q154" s="131"/>
      <c r="R154" s="131"/>
      <c r="S154" s="131"/>
      <c r="T154" s="131"/>
      <c r="U154" s="131"/>
      <c r="X154" s="131"/>
      <c r="Y154" s="131"/>
    </row>
    <row r="155" spans="1:27" x14ac:dyDescent="0.25">
      <c r="A155" s="197">
        <v>234659</v>
      </c>
      <c r="B155" s="134">
        <v>60740571</v>
      </c>
      <c r="C155" s="134">
        <v>2</v>
      </c>
      <c r="D155" s="161"/>
      <c r="E155" s="123">
        <v>60740571</v>
      </c>
      <c r="F155" s="132" t="s">
        <v>4530</v>
      </c>
      <c r="G155" s="168">
        <f>J155*1.2</f>
        <v>216</v>
      </c>
      <c r="H155" s="125">
        <f t="shared" si="20"/>
        <v>432</v>
      </c>
      <c r="I155" s="166" t="s">
        <v>0</v>
      </c>
      <c r="J155" s="281">
        <v>180</v>
      </c>
      <c r="K155" s="162">
        <f t="shared" si="21"/>
        <v>360</v>
      </c>
      <c r="L155" s="167">
        <f t="shared" si="22"/>
        <v>1350</v>
      </c>
      <c r="M155" s="167">
        <f t="shared" si="23"/>
        <v>2700</v>
      </c>
      <c r="N155" s="171" t="s">
        <v>1917</v>
      </c>
      <c r="O155" s="130">
        <v>35.875</v>
      </c>
      <c r="P155" s="130">
        <f t="shared" si="19"/>
        <v>71.75</v>
      </c>
      <c r="Q155" s="188"/>
      <c r="R155" s="131"/>
      <c r="S155" s="131"/>
      <c r="T155" s="131"/>
      <c r="U155" s="131"/>
      <c r="V155" s="139"/>
    </row>
    <row r="156" spans="1:27" x14ac:dyDescent="0.25">
      <c r="A156" s="197">
        <v>234620</v>
      </c>
      <c r="B156" s="134">
        <v>60740580</v>
      </c>
      <c r="C156" s="134">
        <v>4</v>
      </c>
      <c r="D156" s="161"/>
      <c r="E156" s="123">
        <v>60740580</v>
      </c>
      <c r="F156" s="124" t="s">
        <v>3971</v>
      </c>
      <c r="G156" s="168">
        <f>J156*1.2</f>
        <v>4.2</v>
      </c>
      <c r="H156" s="125">
        <f t="shared" si="20"/>
        <v>16.8</v>
      </c>
      <c r="I156" s="166" t="s">
        <v>974</v>
      </c>
      <c r="J156" s="281">
        <v>3.5</v>
      </c>
      <c r="K156" s="162">
        <f t="shared" si="21"/>
        <v>14</v>
      </c>
      <c r="L156" s="167">
        <f t="shared" si="22"/>
        <v>26.25</v>
      </c>
      <c r="M156" s="167">
        <f t="shared" si="23"/>
        <v>105</v>
      </c>
      <c r="N156" s="122" t="s">
        <v>2028</v>
      </c>
      <c r="O156" s="130">
        <v>5.0000000000000001E-3</v>
      </c>
      <c r="P156" s="130">
        <f t="shared" si="19"/>
        <v>0.02</v>
      </c>
      <c r="Q156" s="188"/>
      <c r="R156" s="131"/>
      <c r="S156" s="131"/>
      <c r="T156" s="131"/>
      <c r="U156" s="131"/>
    </row>
    <row r="157" spans="1:27" ht="15.75" customHeight="1" x14ac:dyDescent="0.25">
      <c r="A157" s="197">
        <v>258831</v>
      </c>
      <c r="B157" s="134">
        <v>60740580</v>
      </c>
      <c r="C157" s="134">
        <v>4</v>
      </c>
      <c r="D157" s="161"/>
      <c r="E157" s="123">
        <v>60740580</v>
      </c>
      <c r="F157" s="124" t="s">
        <v>3971</v>
      </c>
      <c r="G157" s="168">
        <f>J157*1.2</f>
        <v>4.2</v>
      </c>
      <c r="H157" s="125">
        <f t="shared" si="20"/>
        <v>16.8</v>
      </c>
      <c r="I157" s="166" t="s">
        <v>974</v>
      </c>
      <c r="J157" s="162">
        <v>3.5</v>
      </c>
      <c r="K157" s="162">
        <f t="shared" si="21"/>
        <v>14</v>
      </c>
      <c r="L157" s="167">
        <f t="shared" si="22"/>
        <v>26.25</v>
      </c>
      <c r="M157" s="167">
        <f t="shared" si="23"/>
        <v>105</v>
      </c>
      <c r="N157" s="122" t="s">
        <v>2028</v>
      </c>
      <c r="O157" s="130">
        <v>5.0000000000000001E-3</v>
      </c>
      <c r="P157" s="130">
        <f t="shared" si="19"/>
        <v>0.02</v>
      </c>
      <c r="Q157" s="188"/>
      <c r="R157" s="131"/>
      <c r="S157" s="139"/>
      <c r="T157" s="131"/>
      <c r="V157" s="202"/>
      <c r="X157" s="139"/>
      <c r="Y157" s="139"/>
      <c r="AA157" s="40"/>
    </row>
    <row r="158" spans="1:27" ht="14.25" customHeight="1" x14ac:dyDescent="0.25">
      <c r="A158" s="197">
        <v>255679</v>
      </c>
      <c r="B158" s="134">
        <v>60740804</v>
      </c>
      <c r="C158" s="121">
        <v>1</v>
      </c>
      <c r="D158" s="122"/>
      <c r="E158" s="270">
        <v>60740804</v>
      </c>
      <c r="F158" s="124" t="s">
        <v>4319</v>
      </c>
      <c r="G158" s="168">
        <f>J158*1.2+O158*2.5</f>
        <v>125.53125</v>
      </c>
      <c r="H158" s="125">
        <f t="shared" si="20"/>
        <v>125.53125</v>
      </c>
      <c r="I158" s="136" t="s">
        <v>152</v>
      </c>
      <c r="J158" s="240">
        <v>95</v>
      </c>
      <c r="K158" s="164">
        <f t="shared" si="21"/>
        <v>95</v>
      </c>
      <c r="L158" s="165">
        <f t="shared" si="22"/>
        <v>712.5</v>
      </c>
      <c r="M158" s="165">
        <f t="shared" si="23"/>
        <v>712.5</v>
      </c>
      <c r="N158" s="129" t="s">
        <v>1973</v>
      </c>
      <c r="O158" s="130">
        <v>4.6124999999999998</v>
      </c>
      <c r="P158" s="130">
        <f t="shared" si="19"/>
        <v>4.6124999999999998</v>
      </c>
      <c r="Q158" s="131"/>
      <c r="R158" s="131"/>
      <c r="S158" s="131"/>
      <c r="T158" s="131"/>
      <c r="U158" s="131"/>
    </row>
    <row r="159" spans="1:27" x14ac:dyDescent="0.25">
      <c r="A159" s="134">
        <v>297566</v>
      </c>
      <c r="B159" s="134">
        <v>60740804</v>
      </c>
      <c r="C159" s="121">
        <v>1</v>
      </c>
      <c r="D159" s="122">
        <v>1386385</v>
      </c>
      <c r="E159" s="270">
        <v>60740804</v>
      </c>
      <c r="F159" s="124" t="s">
        <v>4319</v>
      </c>
      <c r="G159" s="482">
        <f>J159*1.0857+O159*2.5</f>
        <v>125.52975000000001</v>
      </c>
      <c r="H159" s="125">
        <f t="shared" si="20"/>
        <v>125.52975000000001</v>
      </c>
      <c r="I159" s="136" t="s">
        <v>152</v>
      </c>
      <c r="J159" s="496">
        <v>105</v>
      </c>
      <c r="K159" s="164">
        <f t="shared" si="21"/>
        <v>105</v>
      </c>
      <c r="L159" s="165">
        <f t="shared" si="22"/>
        <v>787.5</v>
      </c>
      <c r="M159" s="165">
        <f t="shared" si="23"/>
        <v>787.5</v>
      </c>
      <c r="N159" s="129" t="s">
        <v>1973</v>
      </c>
      <c r="O159" s="130">
        <v>4.6124999999999998</v>
      </c>
      <c r="P159" s="130">
        <f t="shared" si="19"/>
        <v>4.6124999999999998</v>
      </c>
      <c r="Q159" s="131"/>
      <c r="R159" s="131"/>
      <c r="S159" s="498" t="s">
        <v>4578</v>
      </c>
    </row>
    <row r="160" spans="1:27" x14ac:dyDescent="0.25">
      <c r="A160" s="197">
        <v>255679</v>
      </c>
      <c r="B160" s="134">
        <v>60740806</v>
      </c>
      <c r="C160" s="121">
        <v>1</v>
      </c>
      <c r="D160" s="122"/>
      <c r="E160" s="270">
        <v>60740806</v>
      </c>
      <c r="F160" s="124" t="s">
        <v>4320</v>
      </c>
      <c r="G160" s="168">
        <f>J160*1.2+O160*2.5</f>
        <v>125.53125</v>
      </c>
      <c r="H160" s="125">
        <f t="shared" si="20"/>
        <v>125.53125</v>
      </c>
      <c r="I160" s="136" t="s">
        <v>152</v>
      </c>
      <c r="J160" s="240">
        <v>95</v>
      </c>
      <c r="K160" s="164">
        <f t="shared" si="21"/>
        <v>95</v>
      </c>
      <c r="L160" s="165">
        <f t="shared" si="22"/>
        <v>712.5</v>
      </c>
      <c r="M160" s="165">
        <f t="shared" si="23"/>
        <v>712.5</v>
      </c>
      <c r="N160" s="129" t="s">
        <v>1973</v>
      </c>
      <c r="O160" s="130">
        <v>4.6124999999999998</v>
      </c>
      <c r="P160" s="130">
        <f t="shared" si="19"/>
        <v>4.6124999999999998</v>
      </c>
      <c r="Q160" s="131"/>
      <c r="R160" s="131"/>
      <c r="S160" s="131"/>
      <c r="T160" s="131"/>
      <c r="U160" s="131"/>
      <c r="V160" s="40"/>
    </row>
    <row r="161" spans="1:27" x14ac:dyDescent="0.25">
      <c r="A161" s="134">
        <v>297566</v>
      </c>
      <c r="B161" s="134">
        <v>60740806</v>
      </c>
      <c r="C161" s="121">
        <v>1</v>
      </c>
      <c r="D161" s="122">
        <v>1386385</v>
      </c>
      <c r="E161" s="270">
        <v>60740806</v>
      </c>
      <c r="F161" s="124" t="s">
        <v>4320</v>
      </c>
      <c r="G161" s="482">
        <f>J161*1.0857+O161*2.5</f>
        <v>125.52975000000001</v>
      </c>
      <c r="H161" s="125">
        <f t="shared" si="20"/>
        <v>125.52975000000001</v>
      </c>
      <c r="I161" s="136" t="s">
        <v>152</v>
      </c>
      <c r="J161" s="496">
        <v>105</v>
      </c>
      <c r="K161" s="164">
        <f t="shared" si="21"/>
        <v>105</v>
      </c>
      <c r="L161" s="165">
        <f t="shared" si="22"/>
        <v>787.5</v>
      </c>
      <c r="M161" s="165">
        <f t="shared" si="23"/>
        <v>787.5</v>
      </c>
      <c r="N161" s="129" t="s">
        <v>1973</v>
      </c>
      <c r="O161" s="130">
        <v>4.6124999999999998</v>
      </c>
      <c r="P161" s="130">
        <f t="shared" si="19"/>
        <v>4.6124999999999998</v>
      </c>
      <c r="Q161" s="139"/>
      <c r="R161" s="131"/>
      <c r="S161" s="498" t="s">
        <v>4578</v>
      </c>
      <c r="X161" s="139"/>
      <c r="Y161" s="139"/>
      <c r="Z161" s="139"/>
      <c r="AA161" s="139"/>
    </row>
    <row r="162" spans="1:27" x14ac:dyDescent="0.25">
      <c r="A162" s="197">
        <v>255679</v>
      </c>
      <c r="B162" s="134">
        <v>60740811</v>
      </c>
      <c r="C162" s="134">
        <v>1</v>
      </c>
      <c r="D162" s="122"/>
      <c r="E162" s="270">
        <v>60740811</v>
      </c>
      <c r="F162" s="124" t="s">
        <v>4321</v>
      </c>
      <c r="G162" s="168">
        <f>J162*1.2+O162*2.5</f>
        <v>11.549999999999999</v>
      </c>
      <c r="H162" s="125">
        <f t="shared" si="20"/>
        <v>11.549999999999999</v>
      </c>
      <c r="I162" s="163" t="s">
        <v>974</v>
      </c>
      <c r="J162" s="240">
        <v>9</v>
      </c>
      <c r="K162" s="164">
        <f t="shared" si="21"/>
        <v>9</v>
      </c>
      <c r="L162" s="165">
        <f t="shared" si="22"/>
        <v>67.5</v>
      </c>
      <c r="M162" s="165">
        <f t="shared" si="23"/>
        <v>67.5</v>
      </c>
      <c r="N162" s="129" t="s">
        <v>1973</v>
      </c>
      <c r="O162" s="130">
        <v>0.3</v>
      </c>
      <c r="P162" s="130">
        <f t="shared" si="19"/>
        <v>0.3</v>
      </c>
      <c r="Q162" s="131"/>
      <c r="R162" s="131"/>
      <c r="S162" s="131"/>
      <c r="T162" s="131"/>
      <c r="U162" s="131"/>
      <c r="W162" s="131"/>
      <c r="Z162" s="40"/>
    </row>
    <row r="163" spans="1:27" x14ac:dyDescent="0.25">
      <c r="A163" s="280">
        <v>266379</v>
      </c>
      <c r="B163" s="197">
        <v>60740811</v>
      </c>
      <c r="C163" s="280">
        <v>1</v>
      </c>
      <c r="D163" s="206"/>
      <c r="E163" s="460">
        <v>60740811</v>
      </c>
      <c r="F163" s="210" t="s">
        <v>4325</v>
      </c>
      <c r="G163" s="457">
        <f>J163*1.2+O163*2.5</f>
        <v>11.674999999999999</v>
      </c>
      <c r="H163" s="459">
        <f t="shared" si="20"/>
        <v>11.674999999999999</v>
      </c>
      <c r="I163" s="424" t="s">
        <v>974</v>
      </c>
      <c r="J163" s="164">
        <v>9</v>
      </c>
      <c r="K163" s="162">
        <f t="shared" si="21"/>
        <v>9</v>
      </c>
      <c r="L163" s="167">
        <f t="shared" si="22"/>
        <v>67.5</v>
      </c>
      <c r="M163" s="167">
        <f t="shared" si="23"/>
        <v>67.5</v>
      </c>
      <c r="N163" s="129" t="s">
        <v>1973</v>
      </c>
      <c r="O163" s="130">
        <v>0.35</v>
      </c>
      <c r="P163" s="130">
        <f t="shared" si="19"/>
        <v>0.35</v>
      </c>
      <c r="Q163" s="131"/>
      <c r="R163" s="37"/>
      <c r="X163" s="131"/>
      <c r="Y163" s="131"/>
    </row>
    <row r="164" spans="1:27" x14ac:dyDescent="0.25">
      <c r="A164" s="197">
        <v>236942</v>
      </c>
      <c r="B164" s="385">
        <v>60740994</v>
      </c>
      <c r="C164" s="385">
        <v>2</v>
      </c>
      <c r="D164" s="161"/>
      <c r="E164" s="386">
        <v>60740994</v>
      </c>
      <c r="F164" s="124" t="s">
        <v>4101</v>
      </c>
      <c r="G164" s="388">
        <f>J164*1.2+O164*2.5</f>
        <v>20.63</v>
      </c>
      <c r="H164" s="389">
        <f t="shared" si="20"/>
        <v>41.26</v>
      </c>
      <c r="I164" s="396" t="s">
        <v>974</v>
      </c>
      <c r="J164" s="397">
        <v>14.9</v>
      </c>
      <c r="K164" s="397">
        <f t="shared" si="21"/>
        <v>29.8</v>
      </c>
      <c r="L164" s="398">
        <f t="shared" si="22"/>
        <v>111.75</v>
      </c>
      <c r="M164" s="398">
        <f t="shared" si="23"/>
        <v>223.5</v>
      </c>
      <c r="N164" s="399" t="s">
        <v>1973</v>
      </c>
      <c r="O164" s="395">
        <v>1.1000000000000001</v>
      </c>
      <c r="P164" s="395">
        <f t="shared" si="19"/>
        <v>2.2000000000000002</v>
      </c>
      <c r="Q164" s="382"/>
      <c r="R164" s="384"/>
      <c r="S164" s="383"/>
      <c r="T164" s="383"/>
      <c r="U164" s="383"/>
      <c r="X164" s="139"/>
      <c r="Y164" s="139"/>
      <c r="Z164" s="40"/>
      <c r="AA164" s="139"/>
    </row>
    <row r="165" spans="1:27" x14ac:dyDescent="0.25">
      <c r="A165" s="197">
        <v>236942</v>
      </c>
      <c r="B165" s="385">
        <v>60740995</v>
      </c>
      <c r="C165" s="385">
        <v>2</v>
      </c>
      <c r="D165" s="161"/>
      <c r="E165" s="386">
        <v>60740995</v>
      </c>
      <c r="F165" s="124" t="s">
        <v>4100</v>
      </c>
      <c r="G165" s="388">
        <f>J165*1.2+O165*2.5</f>
        <v>21.615000000000002</v>
      </c>
      <c r="H165" s="389">
        <f t="shared" si="20"/>
        <v>43.230000000000004</v>
      </c>
      <c r="I165" s="396" t="s">
        <v>974</v>
      </c>
      <c r="J165" s="397">
        <v>15.7</v>
      </c>
      <c r="K165" s="397">
        <f t="shared" si="21"/>
        <v>31.4</v>
      </c>
      <c r="L165" s="398">
        <f t="shared" si="22"/>
        <v>117.75</v>
      </c>
      <c r="M165" s="398">
        <f t="shared" si="23"/>
        <v>235.5</v>
      </c>
      <c r="N165" s="399" t="s">
        <v>1973</v>
      </c>
      <c r="O165" s="395">
        <v>1.1100000000000001</v>
      </c>
      <c r="P165" s="395">
        <f t="shared" si="19"/>
        <v>2.2200000000000002</v>
      </c>
      <c r="Q165" s="382"/>
      <c r="R165" s="383"/>
      <c r="S165" s="383"/>
      <c r="T165" s="383"/>
      <c r="U165" s="383"/>
      <c r="W165" s="139"/>
    </row>
    <row r="166" spans="1:27" x14ac:dyDescent="0.25">
      <c r="A166" s="197">
        <v>237513</v>
      </c>
      <c r="B166" s="134">
        <v>60741018</v>
      </c>
      <c r="C166" s="134">
        <v>1</v>
      </c>
      <c r="D166" s="122"/>
      <c r="E166" s="123">
        <v>60741018</v>
      </c>
      <c r="F166" s="124" t="s">
        <v>4108</v>
      </c>
      <c r="G166" s="168">
        <f>J166*1.2</f>
        <v>366</v>
      </c>
      <c r="H166" s="125">
        <f t="shared" si="20"/>
        <v>366</v>
      </c>
      <c r="I166" s="166" t="s">
        <v>0</v>
      </c>
      <c r="J166" s="281">
        <v>305</v>
      </c>
      <c r="K166" s="162">
        <f t="shared" si="21"/>
        <v>305</v>
      </c>
      <c r="L166" s="167">
        <f t="shared" si="22"/>
        <v>2287.5</v>
      </c>
      <c r="M166" s="167">
        <f t="shared" si="23"/>
        <v>2287.5</v>
      </c>
      <c r="N166" s="303" t="s">
        <v>1917</v>
      </c>
      <c r="O166" s="130">
        <v>75</v>
      </c>
      <c r="P166" s="130">
        <f t="shared" si="19"/>
        <v>75</v>
      </c>
      <c r="Q166" s="188"/>
      <c r="R166" s="139"/>
      <c r="S166" s="131"/>
      <c r="T166" s="131"/>
      <c r="U166" s="131"/>
      <c r="X166" s="139"/>
      <c r="Y166" s="139"/>
    </row>
    <row r="167" spans="1:27" x14ac:dyDescent="0.25">
      <c r="A167" s="197">
        <v>237513</v>
      </c>
      <c r="B167" s="134">
        <v>60741028</v>
      </c>
      <c r="C167" s="134">
        <v>1</v>
      </c>
      <c r="D167" s="122"/>
      <c r="E167" s="123">
        <v>60741028</v>
      </c>
      <c r="F167" s="124" t="s">
        <v>4109</v>
      </c>
      <c r="G167" s="151">
        <f>J167*1.2</f>
        <v>312</v>
      </c>
      <c r="H167" s="135">
        <f t="shared" si="20"/>
        <v>312</v>
      </c>
      <c r="I167" s="166" t="s">
        <v>0</v>
      </c>
      <c r="J167" s="281">
        <v>260</v>
      </c>
      <c r="K167" s="160">
        <f t="shared" si="21"/>
        <v>260</v>
      </c>
      <c r="L167" s="159">
        <f t="shared" si="22"/>
        <v>1950</v>
      </c>
      <c r="M167" s="159">
        <f t="shared" si="23"/>
        <v>1950</v>
      </c>
      <c r="N167" s="303" t="s">
        <v>1917</v>
      </c>
      <c r="O167" s="130">
        <v>28</v>
      </c>
      <c r="P167" s="130">
        <f t="shared" si="19"/>
        <v>28</v>
      </c>
      <c r="Q167" s="188"/>
      <c r="R167" s="139"/>
      <c r="S167" s="139"/>
      <c r="T167" s="139"/>
      <c r="U167" s="131"/>
      <c r="V167" s="131"/>
      <c r="X167" s="131"/>
      <c r="Y167" s="131"/>
    </row>
    <row r="168" spans="1:27" x14ac:dyDescent="0.25">
      <c r="A168" s="511">
        <v>306657</v>
      </c>
      <c r="B168" s="134">
        <v>60741028</v>
      </c>
      <c r="C168" s="134">
        <v>1</v>
      </c>
      <c r="D168" s="122">
        <v>1396813</v>
      </c>
      <c r="E168" s="123">
        <v>60741028</v>
      </c>
      <c r="F168" s="124" t="s">
        <v>4109</v>
      </c>
      <c r="G168" s="499">
        <f>J168*1.18</f>
        <v>342.2</v>
      </c>
      <c r="H168" s="135">
        <f t="shared" si="20"/>
        <v>342.2</v>
      </c>
      <c r="I168" s="166" t="s">
        <v>0</v>
      </c>
      <c r="J168" s="481">
        <v>290</v>
      </c>
      <c r="K168" s="160">
        <f t="shared" si="21"/>
        <v>290</v>
      </c>
      <c r="L168" s="159">
        <f t="shared" si="22"/>
        <v>2175</v>
      </c>
      <c r="M168" s="159">
        <f t="shared" si="23"/>
        <v>2175</v>
      </c>
      <c r="N168" s="303" t="s">
        <v>1917</v>
      </c>
      <c r="O168" s="130">
        <v>28</v>
      </c>
      <c r="P168" s="130">
        <f t="shared" si="19"/>
        <v>28</v>
      </c>
      <c r="Q168" s="515" t="s">
        <v>4687</v>
      </c>
      <c r="R168" s="37"/>
      <c r="S168" s="517" t="s">
        <v>4691</v>
      </c>
      <c r="V168" s="139"/>
    </row>
    <row r="169" spans="1:27" x14ac:dyDescent="0.25">
      <c r="A169" s="197">
        <v>236942</v>
      </c>
      <c r="B169" s="385">
        <v>60741099</v>
      </c>
      <c r="C169" s="385">
        <v>1</v>
      </c>
      <c r="D169" s="161"/>
      <c r="E169" s="386">
        <v>60741099</v>
      </c>
      <c r="F169" s="387" t="s">
        <v>4103</v>
      </c>
      <c r="G169" s="388">
        <f>J169*1.2+O169*2.5</f>
        <v>188.25</v>
      </c>
      <c r="H169" s="389">
        <f t="shared" si="20"/>
        <v>188.25</v>
      </c>
      <c r="I169" s="390" t="s">
        <v>152</v>
      </c>
      <c r="J169" s="391">
        <v>125</v>
      </c>
      <c r="K169" s="392">
        <f t="shared" si="21"/>
        <v>125</v>
      </c>
      <c r="L169" s="393">
        <f t="shared" si="22"/>
        <v>937.5</v>
      </c>
      <c r="M169" s="393">
        <f t="shared" si="23"/>
        <v>937.5</v>
      </c>
      <c r="N169" s="394" t="s">
        <v>2028</v>
      </c>
      <c r="O169" s="395">
        <v>15.3</v>
      </c>
      <c r="P169" s="395">
        <f t="shared" si="19"/>
        <v>15.3</v>
      </c>
      <c r="Q169" s="382"/>
      <c r="R169" s="383"/>
      <c r="S169" s="383"/>
      <c r="T169" s="383"/>
      <c r="U169" s="383"/>
    </row>
    <row r="170" spans="1:27" x14ac:dyDescent="0.25">
      <c r="A170" s="197">
        <v>241490</v>
      </c>
      <c r="B170" s="140">
        <v>60741896</v>
      </c>
      <c r="C170" s="141">
        <v>2</v>
      </c>
      <c r="D170" s="122"/>
      <c r="E170" s="408">
        <v>60741896</v>
      </c>
      <c r="F170" s="124" t="s">
        <v>4118</v>
      </c>
      <c r="G170" s="189">
        <f>J170*1.2+O170*2.5</f>
        <v>99.25</v>
      </c>
      <c r="H170" s="254">
        <f t="shared" si="20"/>
        <v>198.5</v>
      </c>
      <c r="I170" s="154" t="s">
        <v>974</v>
      </c>
      <c r="J170" s="409">
        <v>75</v>
      </c>
      <c r="K170" s="162">
        <f t="shared" si="21"/>
        <v>150</v>
      </c>
      <c r="L170" s="170">
        <f t="shared" si="22"/>
        <v>562.5</v>
      </c>
      <c r="M170" s="357">
        <f t="shared" si="23"/>
        <v>1125</v>
      </c>
      <c r="N170" s="303" t="s">
        <v>1917</v>
      </c>
      <c r="O170" s="130">
        <v>3.7</v>
      </c>
      <c r="P170" s="130">
        <f t="shared" si="19"/>
        <v>7.4</v>
      </c>
      <c r="Q170" s="188"/>
      <c r="R170" s="139"/>
      <c r="S170" s="131"/>
      <c r="T170" s="131"/>
      <c r="U170" s="131"/>
      <c r="V170" s="217"/>
      <c r="X170" s="139"/>
      <c r="Y170" s="139"/>
    </row>
    <row r="171" spans="1:27" x14ac:dyDescent="0.25">
      <c r="A171" s="197">
        <v>241490</v>
      </c>
      <c r="B171" s="134">
        <v>60742100</v>
      </c>
      <c r="C171" s="121">
        <v>4</v>
      </c>
      <c r="D171" s="122"/>
      <c r="E171" s="410">
        <v>60742100</v>
      </c>
      <c r="F171" s="124" t="s">
        <v>4119</v>
      </c>
      <c r="G171" s="189">
        <f>J171*1.2+O171*2.5</f>
        <v>35.4</v>
      </c>
      <c r="H171" s="125">
        <f t="shared" si="20"/>
        <v>141.6</v>
      </c>
      <c r="I171" s="243" t="s">
        <v>0</v>
      </c>
      <c r="J171" s="240">
        <v>22</v>
      </c>
      <c r="K171" s="164">
        <f t="shared" si="21"/>
        <v>88</v>
      </c>
      <c r="L171" s="165">
        <f t="shared" si="22"/>
        <v>165</v>
      </c>
      <c r="M171" s="165">
        <f t="shared" si="23"/>
        <v>660</v>
      </c>
      <c r="N171" s="129" t="s">
        <v>1973</v>
      </c>
      <c r="O171" s="130">
        <v>3.6</v>
      </c>
      <c r="P171" s="130">
        <f t="shared" si="19"/>
        <v>14.4</v>
      </c>
      <c r="Q171" s="188"/>
      <c r="R171" s="139"/>
      <c r="S171" s="139"/>
      <c r="T171" s="131"/>
      <c r="U171" s="139"/>
      <c r="V171" s="139"/>
      <c r="W171" s="139"/>
    </row>
    <row r="172" spans="1:27" x14ac:dyDescent="0.25">
      <c r="A172" s="197">
        <v>241490</v>
      </c>
      <c r="B172" s="134">
        <v>60742105</v>
      </c>
      <c r="C172" s="134">
        <v>4</v>
      </c>
      <c r="D172" s="122"/>
      <c r="E172" s="410">
        <v>60742105</v>
      </c>
      <c r="F172" s="124" t="s">
        <v>4163</v>
      </c>
      <c r="G172" s="189">
        <f>J172*1.2+O172*2.5</f>
        <v>9.25</v>
      </c>
      <c r="H172" s="125">
        <f t="shared" si="20"/>
        <v>37</v>
      </c>
      <c r="I172" s="243" t="s">
        <v>974</v>
      </c>
      <c r="J172" s="411">
        <v>7.5</v>
      </c>
      <c r="K172" s="164">
        <f t="shared" si="21"/>
        <v>30</v>
      </c>
      <c r="L172" s="165">
        <f t="shared" si="22"/>
        <v>56.25</v>
      </c>
      <c r="M172" s="165">
        <f t="shared" si="23"/>
        <v>225</v>
      </c>
      <c r="N172" s="129" t="s">
        <v>1973</v>
      </c>
      <c r="O172" s="130">
        <v>0.1</v>
      </c>
      <c r="P172" s="130">
        <f t="shared" si="19"/>
        <v>0.4</v>
      </c>
      <c r="Q172" s="188"/>
      <c r="R172" s="139"/>
      <c r="S172" s="131"/>
      <c r="T172" s="131"/>
      <c r="U172" s="131"/>
      <c r="V172" s="139"/>
      <c r="W172" s="139"/>
      <c r="X172" s="139"/>
      <c r="Y172" s="139"/>
      <c r="Z172" s="202"/>
    </row>
    <row r="173" spans="1:27" ht="14.25" customHeight="1" x14ac:dyDescent="0.25">
      <c r="A173" s="197">
        <v>241490</v>
      </c>
      <c r="B173" s="134">
        <v>60742202</v>
      </c>
      <c r="C173" s="134">
        <v>1</v>
      </c>
      <c r="D173" s="122"/>
      <c r="E173" s="410">
        <v>60742202</v>
      </c>
      <c r="F173" s="124" t="s">
        <v>4720</v>
      </c>
      <c r="G173" s="189">
        <f>J173*1.2</f>
        <v>384</v>
      </c>
      <c r="H173" s="125">
        <f t="shared" si="20"/>
        <v>384</v>
      </c>
      <c r="I173" s="358" t="s">
        <v>0</v>
      </c>
      <c r="J173" s="281">
        <v>320</v>
      </c>
      <c r="K173" s="162">
        <f t="shared" si="21"/>
        <v>320</v>
      </c>
      <c r="L173" s="167">
        <f t="shared" si="22"/>
        <v>2400</v>
      </c>
      <c r="M173" s="167">
        <f t="shared" si="23"/>
        <v>2400</v>
      </c>
      <c r="N173" s="303" t="s">
        <v>1917</v>
      </c>
      <c r="O173" s="130">
        <v>38</v>
      </c>
      <c r="P173" s="130">
        <f t="shared" si="19"/>
        <v>38</v>
      </c>
      <c r="Q173" s="188"/>
      <c r="R173" s="139"/>
      <c r="S173" s="131"/>
      <c r="T173" s="131"/>
      <c r="U173" s="131"/>
      <c r="W173" s="131"/>
      <c r="Z173" s="40"/>
      <c r="AA173" s="131"/>
    </row>
    <row r="174" spans="1:27" ht="14.25" customHeight="1" x14ac:dyDescent="0.25">
      <c r="A174" s="197">
        <v>254668</v>
      </c>
      <c r="B174" s="134">
        <v>60742768</v>
      </c>
      <c r="C174" s="134">
        <v>2</v>
      </c>
      <c r="D174" s="122"/>
      <c r="E174" s="270">
        <v>60742768</v>
      </c>
      <c r="F174" s="124" t="s">
        <v>4260</v>
      </c>
      <c r="G174" s="168">
        <f>J174*1.2+O174*2.5</f>
        <v>68.819999999999993</v>
      </c>
      <c r="H174" s="125">
        <f t="shared" si="20"/>
        <v>137.63999999999999</v>
      </c>
      <c r="I174" s="163" t="s">
        <v>152</v>
      </c>
      <c r="J174" s="240">
        <v>55</v>
      </c>
      <c r="K174" s="164">
        <f t="shared" si="21"/>
        <v>110</v>
      </c>
      <c r="L174" s="165">
        <f t="shared" si="22"/>
        <v>412.5</v>
      </c>
      <c r="M174" s="165">
        <f t="shared" si="23"/>
        <v>825</v>
      </c>
      <c r="N174" s="129" t="s">
        <v>1973</v>
      </c>
      <c r="O174" s="130">
        <v>1.1279999999999999</v>
      </c>
      <c r="P174" s="130">
        <f t="shared" si="19"/>
        <v>2.2559999999999998</v>
      </c>
      <c r="Q174" s="40"/>
      <c r="U174" s="40"/>
      <c r="W174" s="40"/>
      <c r="X174" s="131"/>
      <c r="Y174" s="131"/>
    </row>
    <row r="175" spans="1:27" ht="14.25" customHeight="1" x14ac:dyDescent="0.25">
      <c r="A175" s="134">
        <v>254668</v>
      </c>
      <c r="B175" s="134">
        <v>60742768</v>
      </c>
      <c r="C175" s="134">
        <v>2</v>
      </c>
      <c r="D175" s="122"/>
      <c r="E175" s="270">
        <v>60742768</v>
      </c>
      <c r="F175" s="124" t="s">
        <v>4260</v>
      </c>
      <c r="G175" s="125">
        <f>J175*1.2+O175*2.5</f>
        <v>68.819999999999993</v>
      </c>
      <c r="H175" s="125">
        <f t="shared" si="20"/>
        <v>137.63999999999999</v>
      </c>
      <c r="I175" s="243" t="s">
        <v>974</v>
      </c>
      <c r="J175" s="240">
        <v>55</v>
      </c>
      <c r="K175" s="164">
        <f t="shared" si="21"/>
        <v>110</v>
      </c>
      <c r="L175" s="165">
        <f t="shared" si="22"/>
        <v>412.5</v>
      </c>
      <c r="M175" s="165">
        <f t="shared" si="23"/>
        <v>825</v>
      </c>
      <c r="N175" s="129" t="s">
        <v>1973</v>
      </c>
      <c r="O175" s="130">
        <v>1.1279999999999999</v>
      </c>
      <c r="P175" s="130">
        <f t="shared" si="19"/>
        <v>2.2559999999999998</v>
      </c>
      <c r="Q175" s="131"/>
      <c r="R175" s="37"/>
      <c r="S175" s="40"/>
      <c r="W175" s="40"/>
      <c r="Z175" s="139"/>
    </row>
    <row r="176" spans="1:27" x14ac:dyDescent="0.25">
      <c r="A176" s="197">
        <v>243821</v>
      </c>
      <c r="B176" s="134">
        <v>60742769</v>
      </c>
      <c r="C176" s="134">
        <v>1</v>
      </c>
      <c r="D176" s="122"/>
      <c r="E176" s="270">
        <v>60742769</v>
      </c>
      <c r="F176" s="124" t="s">
        <v>4187</v>
      </c>
      <c r="G176" s="189">
        <f t="shared" ref="G176:G200" si="24">J176*1.2</f>
        <v>24</v>
      </c>
      <c r="H176" s="125">
        <f t="shared" si="20"/>
        <v>24</v>
      </c>
      <c r="I176" s="166" t="s">
        <v>974</v>
      </c>
      <c r="J176" s="281">
        <v>20</v>
      </c>
      <c r="K176" s="162">
        <f t="shared" si="21"/>
        <v>20</v>
      </c>
      <c r="L176" s="167">
        <f t="shared" si="22"/>
        <v>150</v>
      </c>
      <c r="M176" s="167">
        <f t="shared" si="23"/>
        <v>150</v>
      </c>
      <c r="N176" s="122" t="s">
        <v>1917</v>
      </c>
      <c r="O176" s="130">
        <v>0.9</v>
      </c>
      <c r="P176" s="130">
        <f t="shared" si="19"/>
        <v>0.9</v>
      </c>
      <c r="Q176" s="188"/>
      <c r="R176" s="139"/>
      <c r="S176" s="131"/>
      <c r="T176" s="131"/>
      <c r="U176" s="131"/>
      <c r="X176" s="131"/>
      <c r="Y176" s="131"/>
      <c r="AA176" s="131"/>
    </row>
    <row r="177" spans="1:27" x14ac:dyDescent="0.25">
      <c r="A177" s="197">
        <v>284096</v>
      </c>
      <c r="B177" s="134">
        <v>60742773</v>
      </c>
      <c r="C177" s="134">
        <v>1</v>
      </c>
      <c r="D177" s="122">
        <v>1367801</v>
      </c>
      <c r="E177" s="257">
        <v>4002223359</v>
      </c>
      <c r="F177" s="124" t="s">
        <v>4750</v>
      </c>
      <c r="G177" s="189">
        <f t="shared" si="24"/>
        <v>504</v>
      </c>
      <c r="H177" s="125">
        <f t="shared" si="20"/>
        <v>504</v>
      </c>
      <c r="I177" s="166" t="s">
        <v>974</v>
      </c>
      <c r="J177" s="162">
        <v>420</v>
      </c>
      <c r="K177" s="162">
        <f t="shared" si="21"/>
        <v>420</v>
      </c>
      <c r="L177" s="167">
        <f t="shared" si="22"/>
        <v>3150</v>
      </c>
      <c r="M177" s="167">
        <f t="shared" si="23"/>
        <v>3150</v>
      </c>
      <c r="N177" s="122" t="s">
        <v>1917</v>
      </c>
      <c r="O177" s="130">
        <v>46.1</v>
      </c>
      <c r="P177" s="130">
        <f t="shared" si="19"/>
        <v>46.1</v>
      </c>
      <c r="W177" s="139"/>
    </row>
    <row r="178" spans="1:27" x14ac:dyDescent="0.25">
      <c r="A178" s="197">
        <v>284096</v>
      </c>
      <c r="B178" s="134">
        <v>60742773</v>
      </c>
      <c r="C178" s="134">
        <v>1</v>
      </c>
      <c r="D178" s="122">
        <v>1367796</v>
      </c>
      <c r="E178" s="257">
        <v>4002223359</v>
      </c>
      <c r="F178" s="124" t="s">
        <v>4750</v>
      </c>
      <c r="G178" s="189">
        <f t="shared" si="24"/>
        <v>504</v>
      </c>
      <c r="H178" s="125">
        <f t="shared" si="20"/>
        <v>504</v>
      </c>
      <c r="I178" s="166" t="s">
        <v>974</v>
      </c>
      <c r="J178" s="162">
        <v>420</v>
      </c>
      <c r="K178" s="162">
        <f t="shared" si="21"/>
        <v>420</v>
      </c>
      <c r="L178" s="167">
        <f t="shared" si="22"/>
        <v>3150</v>
      </c>
      <c r="M178" s="167">
        <f t="shared" si="23"/>
        <v>3150</v>
      </c>
      <c r="N178" s="122" t="s">
        <v>1917</v>
      </c>
      <c r="O178" s="130">
        <v>46.1</v>
      </c>
      <c r="P178" s="130">
        <f t="shared" si="19"/>
        <v>46.1</v>
      </c>
      <c r="V178" s="131"/>
      <c r="W178" s="139"/>
      <c r="X178" s="40"/>
      <c r="Y178" s="40"/>
      <c r="Z178" s="131"/>
    </row>
    <row r="179" spans="1:27" x14ac:dyDescent="0.25">
      <c r="A179" s="197">
        <v>243821</v>
      </c>
      <c r="B179" s="134">
        <v>60742775</v>
      </c>
      <c r="C179" s="134">
        <v>1</v>
      </c>
      <c r="D179" s="122"/>
      <c r="E179" s="257">
        <v>4002223359</v>
      </c>
      <c r="F179" s="124" t="s">
        <v>4751</v>
      </c>
      <c r="G179" s="189">
        <f t="shared" si="24"/>
        <v>522</v>
      </c>
      <c r="H179" s="125">
        <f t="shared" si="20"/>
        <v>522</v>
      </c>
      <c r="I179" s="166" t="s">
        <v>974</v>
      </c>
      <c r="J179" s="281">
        <v>435</v>
      </c>
      <c r="K179" s="162">
        <f t="shared" si="21"/>
        <v>435</v>
      </c>
      <c r="L179" s="167">
        <f t="shared" si="22"/>
        <v>3262.5</v>
      </c>
      <c r="M179" s="167">
        <f t="shared" si="23"/>
        <v>3262.5</v>
      </c>
      <c r="N179" s="122" t="s">
        <v>1917</v>
      </c>
      <c r="O179" s="130">
        <v>56.9</v>
      </c>
      <c r="P179" s="130">
        <f t="shared" si="19"/>
        <v>56.9</v>
      </c>
      <c r="Q179" s="188"/>
      <c r="R179" s="139"/>
      <c r="S179" s="131"/>
      <c r="T179" s="131"/>
      <c r="U179" s="131"/>
      <c r="V179" s="139"/>
      <c r="W179" s="40"/>
    </row>
    <row r="180" spans="1:27" x14ac:dyDescent="0.25">
      <c r="A180" s="197">
        <v>290346</v>
      </c>
      <c r="B180" s="134">
        <v>60742776</v>
      </c>
      <c r="C180" s="134">
        <v>1</v>
      </c>
      <c r="D180" s="122">
        <v>1376776</v>
      </c>
      <c r="E180" s="257">
        <v>4002223359</v>
      </c>
      <c r="F180" s="124" t="s">
        <v>4584</v>
      </c>
      <c r="G180" s="125">
        <f t="shared" si="24"/>
        <v>534</v>
      </c>
      <c r="H180" s="125">
        <f t="shared" si="20"/>
        <v>534</v>
      </c>
      <c r="I180" s="166" t="s">
        <v>974</v>
      </c>
      <c r="J180" s="281">
        <v>445</v>
      </c>
      <c r="K180" s="162">
        <f t="shared" si="21"/>
        <v>445</v>
      </c>
      <c r="L180" s="167">
        <f t="shared" si="22"/>
        <v>3337.5</v>
      </c>
      <c r="M180" s="167">
        <f t="shared" si="23"/>
        <v>3337.5</v>
      </c>
      <c r="N180" s="122" t="s">
        <v>1917</v>
      </c>
      <c r="O180" s="130">
        <v>56.6</v>
      </c>
      <c r="P180" s="130">
        <f t="shared" si="19"/>
        <v>56.6</v>
      </c>
      <c r="Q180" s="139"/>
      <c r="R180" s="131"/>
      <c r="S180" s="131"/>
      <c r="Z180" s="139"/>
      <c r="AA180" s="139"/>
    </row>
    <row r="181" spans="1:27" x14ac:dyDescent="0.25">
      <c r="A181" s="197">
        <v>254668</v>
      </c>
      <c r="B181" s="134">
        <v>60742777</v>
      </c>
      <c r="C181" s="134">
        <v>1</v>
      </c>
      <c r="D181" s="122"/>
      <c r="E181" s="270">
        <v>4002223359</v>
      </c>
      <c r="F181" s="124" t="s">
        <v>4752</v>
      </c>
      <c r="G181" s="168">
        <f t="shared" si="24"/>
        <v>546</v>
      </c>
      <c r="H181" s="125">
        <f t="shared" si="20"/>
        <v>546</v>
      </c>
      <c r="I181" s="166" t="s">
        <v>974</v>
      </c>
      <c r="J181" s="281">
        <v>455</v>
      </c>
      <c r="K181" s="162">
        <f t="shared" si="21"/>
        <v>455</v>
      </c>
      <c r="L181" s="167">
        <f t="shared" si="22"/>
        <v>3412.5</v>
      </c>
      <c r="M181" s="167">
        <f t="shared" si="23"/>
        <v>3412.5</v>
      </c>
      <c r="N181" s="122" t="s">
        <v>1917</v>
      </c>
      <c r="O181" s="130">
        <v>67.099999999999994</v>
      </c>
      <c r="P181" s="130">
        <f t="shared" si="19"/>
        <v>67.099999999999994</v>
      </c>
      <c r="Q181" s="37"/>
      <c r="R181" s="37"/>
      <c r="W181" s="139"/>
    </row>
    <row r="182" spans="1:27" x14ac:dyDescent="0.25">
      <c r="A182" s="197">
        <v>243821</v>
      </c>
      <c r="B182" s="134">
        <v>60742783</v>
      </c>
      <c r="C182" s="134">
        <v>2</v>
      </c>
      <c r="D182" s="122"/>
      <c r="E182" s="257">
        <v>60742783</v>
      </c>
      <c r="F182" s="124" t="s">
        <v>4186</v>
      </c>
      <c r="G182" s="189">
        <f t="shared" si="24"/>
        <v>102</v>
      </c>
      <c r="H182" s="125">
        <f t="shared" si="20"/>
        <v>204</v>
      </c>
      <c r="I182" s="166" t="s">
        <v>0</v>
      </c>
      <c r="J182" s="281">
        <v>85</v>
      </c>
      <c r="K182" s="162">
        <f t="shared" si="21"/>
        <v>170</v>
      </c>
      <c r="L182" s="167">
        <f t="shared" si="22"/>
        <v>637.5</v>
      </c>
      <c r="M182" s="167">
        <f t="shared" si="23"/>
        <v>1275</v>
      </c>
      <c r="N182" s="122" t="s">
        <v>1917</v>
      </c>
      <c r="O182" s="130">
        <v>3.8</v>
      </c>
      <c r="P182" s="130">
        <f t="shared" si="19"/>
        <v>7.6</v>
      </c>
      <c r="Q182" s="188"/>
      <c r="R182" s="139"/>
      <c r="S182" s="131"/>
      <c r="T182" s="131"/>
      <c r="U182" s="131"/>
      <c r="V182" s="131"/>
      <c r="X182" s="139"/>
      <c r="Y182" s="139"/>
    </row>
    <row r="183" spans="1:27" x14ac:dyDescent="0.25">
      <c r="A183" s="197">
        <v>284096</v>
      </c>
      <c r="B183" s="134">
        <v>60742829</v>
      </c>
      <c r="C183" s="121">
        <v>1</v>
      </c>
      <c r="D183" s="122">
        <v>1367801</v>
      </c>
      <c r="E183" s="410">
        <v>4002257999</v>
      </c>
      <c r="F183" s="124" t="s">
        <v>4497</v>
      </c>
      <c r="G183" s="189">
        <f t="shared" si="24"/>
        <v>48</v>
      </c>
      <c r="H183" s="125">
        <f t="shared" si="20"/>
        <v>48</v>
      </c>
      <c r="I183" s="166" t="s">
        <v>974</v>
      </c>
      <c r="J183" s="162">
        <v>40</v>
      </c>
      <c r="K183" s="162">
        <f t="shared" si="21"/>
        <v>40</v>
      </c>
      <c r="L183" s="167">
        <f t="shared" si="22"/>
        <v>300</v>
      </c>
      <c r="M183" s="167">
        <f t="shared" si="23"/>
        <v>300</v>
      </c>
      <c r="N183" s="122" t="s">
        <v>2028</v>
      </c>
      <c r="O183" s="130">
        <v>4.4000000000000004</v>
      </c>
      <c r="P183" s="130">
        <f t="shared" si="19"/>
        <v>4.4000000000000004</v>
      </c>
      <c r="U183" s="40"/>
      <c r="W183" s="139"/>
      <c r="X183" s="139"/>
      <c r="Y183" s="139"/>
      <c r="AA183" s="131"/>
    </row>
    <row r="184" spans="1:27" x14ac:dyDescent="0.25">
      <c r="A184" s="197">
        <v>284096</v>
      </c>
      <c r="B184" s="134">
        <v>60742829</v>
      </c>
      <c r="C184" s="121">
        <v>1</v>
      </c>
      <c r="D184" s="122">
        <v>1367796</v>
      </c>
      <c r="E184" s="410">
        <v>4002257999</v>
      </c>
      <c r="F184" s="124" t="s">
        <v>4497</v>
      </c>
      <c r="G184" s="189">
        <f t="shared" si="24"/>
        <v>48</v>
      </c>
      <c r="H184" s="125">
        <f t="shared" si="20"/>
        <v>48</v>
      </c>
      <c r="I184" s="166" t="s">
        <v>974</v>
      </c>
      <c r="J184" s="162">
        <v>40</v>
      </c>
      <c r="K184" s="162">
        <f t="shared" si="21"/>
        <v>40</v>
      </c>
      <c r="L184" s="167">
        <f t="shared" si="22"/>
        <v>300</v>
      </c>
      <c r="M184" s="167">
        <f t="shared" si="23"/>
        <v>300</v>
      </c>
      <c r="N184" s="122" t="s">
        <v>2028</v>
      </c>
      <c r="O184" s="130">
        <v>4.4000000000000004</v>
      </c>
      <c r="P184" s="130">
        <f t="shared" si="19"/>
        <v>4.4000000000000004</v>
      </c>
      <c r="U184" s="40"/>
      <c r="V184" s="131"/>
      <c r="X184" s="131"/>
      <c r="Y184" s="131"/>
      <c r="Z184" s="40"/>
    </row>
    <row r="185" spans="1:27" x14ac:dyDescent="0.25">
      <c r="A185" s="197">
        <v>243821</v>
      </c>
      <c r="B185" s="134">
        <v>60742831</v>
      </c>
      <c r="C185" s="121">
        <v>1</v>
      </c>
      <c r="D185" s="122"/>
      <c r="E185" s="410">
        <v>4002257999</v>
      </c>
      <c r="F185" s="124" t="s">
        <v>4475</v>
      </c>
      <c r="G185" s="189">
        <f t="shared" si="24"/>
        <v>38.4</v>
      </c>
      <c r="H185" s="125">
        <f t="shared" si="20"/>
        <v>38.4</v>
      </c>
      <c r="I185" s="166" t="s">
        <v>152</v>
      </c>
      <c r="J185" s="281">
        <v>32</v>
      </c>
      <c r="K185" s="162">
        <f t="shared" si="21"/>
        <v>32</v>
      </c>
      <c r="L185" s="167">
        <f t="shared" si="22"/>
        <v>240</v>
      </c>
      <c r="M185" s="167">
        <f t="shared" si="23"/>
        <v>240</v>
      </c>
      <c r="N185" s="122" t="s">
        <v>2028</v>
      </c>
      <c r="O185" s="428">
        <v>5.8</v>
      </c>
      <c r="P185" s="130">
        <f t="shared" si="19"/>
        <v>5.8</v>
      </c>
      <c r="Q185" s="188"/>
      <c r="R185" s="139"/>
      <c r="S185" s="131"/>
      <c r="T185" s="131"/>
      <c r="U185" s="139"/>
      <c r="W185" s="131"/>
      <c r="X185" s="139"/>
      <c r="Y185" s="139"/>
      <c r="AA185" s="131"/>
    </row>
    <row r="186" spans="1:27" x14ac:dyDescent="0.25">
      <c r="A186" s="134">
        <v>243821</v>
      </c>
      <c r="B186" s="134">
        <v>60742831</v>
      </c>
      <c r="C186" s="121">
        <v>1</v>
      </c>
      <c r="D186" s="122"/>
      <c r="E186" s="410">
        <v>4002257999</v>
      </c>
      <c r="F186" s="124" t="s">
        <v>4475</v>
      </c>
      <c r="G186" s="189">
        <f t="shared" si="24"/>
        <v>54</v>
      </c>
      <c r="H186" s="125">
        <f t="shared" si="20"/>
        <v>54</v>
      </c>
      <c r="I186" s="203" t="s">
        <v>974</v>
      </c>
      <c r="J186" s="281">
        <v>45</v>
      </c>
      <c r="K186" s="162">
        <f t="shared" si="21"/>
        <v>45</v>
      </c>
      <c r="L186" s="167">
        <f t="shared" si="22"/>
        <v>337.5</v>
      </c>
      <c r="M186" s="167">
        <f t="shared" si="23"/>
        <v>337.5</v>
      </c>
      <c r="N186" s="122" t="s">
        <v>2028</v>
      </c>
      <c r="O186" s="130">
        <v>5.8</v>
      </c>
      <c r="P186" s="130">
        <f t="shared" si="19"/>
        <v>5.8</v>
      </c>
      <c r="Q186" s="227"/>
      <c r="R186" s="139"/>
      <c r="S186" s="131"/>
      <c r="T186" s="131"/>
      <c r="U186" s="131"/>
      <c r="V186" s="139"/>
    </row>
    <row r="187" spans="1:27" x14ac:dyDescent="0.25">
      <c r="A187" s="134">
        <v>243821</v>
      </c>
      <c r="B187" s="134">
        <v>60742831</v>
      </c>
      <c r="C187" s="121">
        <v>1</v>
      </c>
      <c r="D187" s="122"/>
      <c r="E187" s="410">
        <v>4002257999</v>
      </c>
      <c r="F187" s="124" t="s">
        <v>4475</v>
      </c>
      <c r="G187" s="189">
        <f t="shared" si="24"/>
        <v>54</v>
      </c>
      <c r="H187" s="125">
        <f t="shared" si="20"/>
        <v>54</v>
      </c>
      <c r="I187" s="203" t="s">
        <v>974</v>
      </c>
      <c r="J187" s="281">
        <v>45</v>
      </c>
      <c r="K187" s="162">
        <f t="shared" si="21"/>
        <v>45</v>
      </c>
      <c r="L187" s="167">
        <f t="shared" si="22"/>
        <v>337.5</v>
      </c>
      <c r="M187" s="167">
        <f t="shared" si="23"/>
        <v>337.5</v>
      </c>
      <c r="N187" s="122" t="s">
        <v>2028</v>
      </c>
      <c r="O187" s="130">
        <v>5.8</v>
      </c>
      <c r="P187" s="130">
        <f t="shared" si="19"/>
        <v>5.8</v>
      </c>
      <c r="Q187" s="227"/>
      <c r="R187" s="139"/>
      <c r="S187" s="131"/>
      <c r="T187" s="131"/>
      <c r="U187" s="139"/>
      <c r="W187" s="131"/>
      <c r="Z187" s="202"/>
    </row>
    <row r="188" spans="1:27" ht="14.25" customHeight="1" x14ac:dyDescent="0.25">
      <c r="A188" s="197">
        <v>290346</v>
      </c>
      <c r="B188" s="134">
        <v>60742832</v>
      </c>
      <c r="C188" s="134">
        <v>1</v>
      </c>
      <c r="D188" s="122">
        <v>1376776</v>
      </c>
      <c r="E188" s="257">
        <v>4002257999</v>
      </c>
      <c r="F188" s="124" t="s">
        <v>4585</v>
      </c>
      <c r="G188" s="125">
        <f t="shared" si="24"/>
        <v>60</v>
      </c>
      <c r="H188" s="125">
        <f t="shared" si="20"/>
        <v>60</v>
      </c>
      <c r="I188" s="166" t="s">
        <v>974</v>
      </c>
      <c r="J188" s="281">
        <v>50</v>
      </c>
      <c r="K188" s="162">
        <f t="shared" si="21"/>
        <v>50</v>
      </c>
      <c r="L188" s="167">
        <f t="shared" si="22"/>
        <v>375</v>
      </c>
      <c r="M188" s="167">
        <f t="shared" si="23"/>
        <v>375</v>
      </c>
      <c r="N188" s="122" t="s">
        <v>2028</v>
      </c>
      <c r="O188" s="130">
        <v>5.8</v>
      </c>
      <c r="P188" s="130">
        <f t="shared" si="19"/>
        <v>5.8</v>
      </c>
      <c r="Q188" s="139"/>
      <c r="R188" s="131"/>
      <c r="S188" s="131"/>
      <c r="U188" s="40"/>
      <c r="V188" s="139"/>
      <c r="X188" s="139"/>
      <c r="Y188" s="139"/>
    </row>
    <row r="189" spans="1:27" x14ac:dyDescent="0.25">
      <c r="A189" s="197">
        <v>254668</v>
      </c>
      <c r="B189" s="134">
        <v>60742833</v>
      </c>
      <c r="C189" s="134">
        <v>1</v>
      </c>
      <c r="D189" s="122"/>
      <c r="E189" s="270">
        <v>4002257999</v>
      </c>
      <c r="F189" s="124" t="s">
        <v>4476</v>
      </c>
      <c r="G189" s="168">
        <f t="shared" si="24"/>
        <v>66</v>
      </c>
      <c r="H189" s="125">
        <f t="shared" si="20"/>
        <v>66</v>
      </c>
      <c r="I189" s="166" t="s">
        <v>974</v>
      </c>
      <c r="J189" s="281">
        <v>55</v>
      </c>
      <c r="K189" s="162">
        <f t="shared" si="21"/>
        <v>55</v>
      </c>
      <c r="L189" s="167">
        <f t="shared" si="22"/>
        <v>412.5</v>
      </c>
      <c r="M189" s="167">
        <f t="shared" si="23"/>
        <v>412.5</v>
      </c>
      <c r="N189" s="122" t="s">
        <v>2028</v>
      </c>
      <c r="O189" s="130">
        <v>7.1</v>
      </c>
      <c r="P189" s="130">
        <f t="shared" si="19"/>
        <v>7.1</v>
      </c>
      <c r="Q189" s="37"/>
      <c r="R189" s="37"/>
      <c r="W189" s="139"/>
      <c r="Z189" s="139"/>
    </row>
    <row r="190" spans="1:27" x14ac:dyDescent="0.25">
      <c r="A190" s="197">
        <v>246905</v>
      </c>
      <c r="B190" s="134">
        <v>60742938</v>
      </c>
      <c r="C190" s="134">
        <v>1</v>
      </c>
      <c r="D190" s="161"/>
      <c r="E190" s="270">
        <v>60742938</v>
      </c>
      <c r="F190" s="124" t="s">
        <v>4196</v>
      </c>
      <c r="G190" s="168">
        <f t="shared" si="24"/>
        <v>462</v>
      </c>
      <c r="H190" s="125">
        <f t="shared" si="20"/>
        <v>462</v>
      </c>
      <c r="I190" s="166" t="s">
        <v>974</v>
      </c>
      <c r="J190" s="158">
        <v>385</v>
      </c>
      <c r="K190" s="155">
        <f t="shared" si="21"/>
        <v>385</v>
      </c>
      <c r="L190" s="167">
        <f t="shared" si="22"/>
        <v>2887.5</v>
      </c>
      <c r="M190" s="167">
        <f t="shared" si="23"/>
        <v>2887.5</v>
      </c>
      <c r="N190" s="122" t="s">
        <v>1917</v>
      </c>
      <c r="O190" s="130">
        <v>53.5</v>
      </c>
      <c r="P190" s="130">
        <f t="shared" si="19"/>
        <v>53.5</v>
      </c>
      <c r="Q190" s="188"/>
      <c r="R190" s="131"/>
      <c r="S190" s="131"/>
      <c r="T190" s="131"/>
      <c r="U190" s="131"/>
      <c r="X190" s="131"/>
      <c r="Y190" s="131"/>
    </row>
    <row r="191" spans="1:27" x14ac:dyDescent="0.25">
      <c r="A191" s="134">
        <v>258843</v>
      </c>
      <c r="B191" s="134">
        <v>60742938</v>
      </c>
      <c r="C191" s="134">
        <v>1</v>
      </c>
      <c r="D191" s="161"/>
      <c r="E191" s="270">
        <v>60742938</v>
      </c>
      <c r="F191" s="329" t="s">
        <v>4196</v>
      </c>
      <c r="G191" s="168">
        <f t="shared" si="24"/>
        <v>462</v>
      </c>
      <c r="H191" s="125">
        <f t="shared" si="20"/>
        <v>462</v>
      </c>
      <c r="I191" s="166" t="s">
        <v>974</v>
      </c>
      <c r="J191" s="158">
        <v>385</v>
      </c>
      <c r="K191" s="155">
        <f t="shared" si="21"/>
        <v>385</v>
      </c>
      <c r="L191" s="167">
        <f t="shared" si="22"/>
        <v>2887.5</v>
      </c>
      <c r="M191" s="167">
        <f t="shared" si="23"/>
        <v>2887.5</v>
      </c>
      <c r="N191" s="122" t="s">
        <v>1917</v>
      </c>
      <c r="O191" s="130">
        <v>53.5</v>
      </c>
      <c r="P191" s="130">
        <f t="shared" si="19"/>
        <v>53.5</v>
      </c>
      <c r="Q191" s="188"/>
      <c r="R191" s="131"/>
      <c r="S191" s="131"/>
      <c r="T191" s="131"/>
      <c r="U191" s="40"/>
      <c r="AA191" s="139"/>
    </row>
    <row r="192" spans="1:27" x14ac:dyDescent="0.25">
      <c r="A192" s="134">
        <v>264577</v>
      </c>
      <c r="B192" s="134">
        <v>60742958</v>
      </c>
      <c r="C192" s="134">
        <v>1</v>
      </c>
      <c r="D192" s="122">
        <v>1341940</v>
      </c>
      <c r="E192" s="270">
        <v>4000520602</v>
      </c>
      <c r="F192" s="132" t="s">
        <v>4481</v>
      </c>
      <c r="G192" s="125">
        <f t="shared" si="24"/>
        <v>162</v>
      </c>
      <c r="H192" s="125">
        <f t="shared" si="20"/>
        <v>162</v>
      </c>
      <c r="I192" s="358" t="s">
        <v>152</v>
      </c>
      <c r="J192" s="281">
        <v>135</v>
      </c>
      <c r="K192" s="162">
        <f t="shared" si="21"/>
        <v>135</v>
      </c>
      <c r="L192" s="167">
        <f t="shared" si="22"/>
        <v>1012.5</v>
      </c>
      <c r="M192" s="167">
        <f t="shared" si="23"/>
        <v>1012.5</v>
      </c>
      <c r="N192" s="122"/>
      <c r="O192" s="130">
        <v>38.200000000000003</v>
      </c>
      <c r="P192" s="130">
        <f t="shared" si="19"/>
        <v>38.200000000000003</v>
      </c>
    </row>
    <row r="193" spans="1:27" x14ac:dyDescent="0.25">
      <c r="A193" s="134">
        <v>264577</v>
      </c>
      <c r="B193" s="134">
        <v>60742958</v>
      </c>
      <c r="C193" s="134">
        <v>3</v>
      </c>
      <c r="D193" s="122">
        <v>1341928</v>
      </c>
      <c r="E193" s="270">
        <v>4000520602</v>
      </c>
      <c r="F193" s="124" t="s">
        <v>4480</v>
      </c>
      <c r="G193" s="125">
        <f t="shared" si="24"/>
        <v>162</v>
      </c>
      <c r="H193" s="125">
        <f t="shared" si="20"/>
        <v>486</v>
      </c>
      <c r="I193" s="358" t="s">
        <v>152</v>
      </c>
      <c r="J193" s="281">
        <v>135</v>
      </c>
      <c r="K193" s="162">
        <f t="shared" si="21"/>
        <v>405</v>
      </c>
      <c r="L193" s="167">
        <f t="shared" si="22"/>
        <v>1012.5</v>
      </c>
      <c r="M193" s="167">
        <f t="shared" si="23"/>
        <v>3037.5</v>
      </c>
      <c r="N193" s="122"/>
      <c r="O193" s="130">
        <v>38.200000000000003</v>
      </c>
      <c r="P193" s="130">
        <f t="shared" ref="P193:P256" si="25">O193*C193</f>
        <v>114.60000000000001</v>
      </c>
      <c r="V193" s="40"/>
      <c r="W193" s="139"/>
      <c r="Z193" s="139"/>
    </row>
    <row r="194" spans="1:27" x14ac:dyDescent="0.25">
      <c r="A194" s="197">
        <v>254668</v>
      </c>
      <c r="B194" s="134">
        <v>60742980</v>
      </c>
      <c r="C194" s="134">
        <v>2</v>
      </c>
      <c r="D194" s="122"/>
      <c r="E194" s="270">
        <v>60742980</v>
      </c>
      <c r="F194" s="124" t="s">
        <v>4262</v>
      </c>
      <c r="G194" s="168">
        <f t="shared" si="24"/>
        <v>18</v>
      </c>
      <c r="H194" s="135">
        <f t="shared" ref="H194:H257" si="26">C194*G194</f>
        <v>36</v>
      </c>
      <c r="I194" s="134" t="s">
        <v>0</v>
      </c>
      <c r="J194" s="281">
        <v>15</v>
      </c>
      <c r="K194" s="155">
        <f t="shared" ref="K194:K257" si="27">C194*J194</f>
        <v>30</v>
      </c>
      <c r="L194" s="159">
        <f t="shared" ref="L194:L257" si="28">J194*7.5</f>
        <v>112.5</v>
      </c>
      <c r="M194" s="159">
        <f t="shared" ref="M194:M257" si="29">C194*L194</f>
        <v>225</v>
      </c>
      <c r="N194" s="122" t="s">
        <v>2028</v>
      </c>
      <c r="O194" s="130">
        <v>0.20499999999999999</v>
      </c>
      <c r="P194" s="130">
        <f t="shared" si="25"/>
        <v>0.41</v>
      </c>
      <c r="Q194" s="37"/>
      <c r="R194" s="37"/>
      <c r="W194" s="139"/>
      <c r="X194" s="40"/>
      <c r="Y194" s="40"/>
    </row>
    <row r="195" spans="1:27" x14ac:dyDescent="0.25">
      <c r="A195" s="197">
        <v>254668</v>
      </c>
      <c r="B195" s="134">
        <v>60743017</v>
      </c>
      <c r="C195" s="134">
        <v>2</v>
      </c>
      <c r="D195" s="122">
        <v>1328579</v>
      </c>
      <c r="E195" s="270">
        <v>60743017</v>
      </c>
      <c r="F195" s="124" t="s">
        <v>4258</v>
      </c>
      <c r="G195" s="168">
        <f t="shared" si="24"/>
        <v>38.4</v>
      </c>
      <c r="H195" s="125">
        <f t="shared" si="26"/>
        <v>76.8</v>
      </c>
      <c r="I195" s="203" t="s">
        <v>974</v>
      </c>
      <c r="J195" s="281">
        <v>32</v>
      </c>
      <c r="K195" s="162">
        <f t="shared" si="27"/>
        <v>64</v>
      </c>
      <c r="L195" s="167">
        <f t="shared" si="28"/>
        <v>240</v>
      </c>
      <c r="M195" s="167">
        <f t="shared" si="29"/>
        <v>480</v>
      </c>
      <c r="N195" s="122" t="s">
        <v>2028</v>
      </c>
      <c r="O195" s="130">
        <v>0.3</v>
      </c>
      <c r="P195" s="130">
        <f t="shared" si="25"/>
        <v>0.6</v>
      </c>
      <c r="Q195" s="40"/>
      <c r="U195" s="40"/>
      <c r="W195" s="131"/>
    </row>
    <row r="196" spans="1:27" x14ac:dyDescent="0.25">
      <c r="A196" s="134">
        <v>258843</v>
      </c>
      <c r="B196" s="121">
        <v>60743063</v>
      </c>
      <c r="C196" s="178">
        <v>4</v>
      </c>
      <c r="D196" s="161"/>
      <c r="E196" s="123">
        <v>60743063</v>
      </c>
      <c r="F196" s="329" t="s">
        <v>4290</v>
      </c>
      <c r="G196" s="189">
        <f t="shared" si="24"/>
        <v>17.399999999999999</v>
      </c>
      <c r="H196" s="125">
        <f t="shared" si="26"/>
        <v>69.599999999999994</v>
      </c>
      <c r="I196" s="166" t="s">
        <v>974</v>
      </c>
      <c r="J196" s="281">
        <v>14.5</v>
      </c>
      <c r="K196" s="162">
        <f t="shared" si="27"/>
        <v>58</v>
      </c>
      <c r="L196" s="170">
        <f t="shared" si="28"/>
        <v>108.75</v>
      </c>
      <c r="M196" s="167">
        <f t="shared" si="29"/>
        <v>435</v>
      </c>
      <c r="N196" s="122" t="s">
        <v>1917</v>
      </c>
      <c r="O196" s="130">
        <v>0.22</v>
      </c>
      <c r="P196" s="130">
        <f t="shared" si="25"/>
        <v>0.88</v>
      </c>
      <c r="Q196" s="188"/>
      <c r="R196" s="131"/>
      <c r="S196" s="131"/>
      <c r="T196" s="131"/>
      <c r="V196" s="131"/>
      <c r="W196" s="139"/>
      <c r="X196" s="139"/>
      <c r="Y196" s="139"/>
      <c r="AA196" s="139"/>
    </row>
    <row r="197" spans="1:27" x14ac:dyDescent="0.25">
      <c r="A197" s="197">
        <v>246905</v>
      </c>
      <c r="B197" s="121">
        <v>60743063</v>
      </c>
      <c r="C197" s="121">
        <v>4</v>
      </c>
      <c r="D197" s="161"/>
      <c r="E197" s="123">
        <v>60743063</v>
      </c>
      <c r="F197" s="124" t="s">
        <v>4198</v>
      </c>
      <c r="G197" s="168">
        <f t="shared" si="24"/>
        <v>17.399999999999999</v>
      </c>
      <c r="H197" s="125">
        <f t="shared" si="26"/>
        <v>69.599999999999994</v>
      </c>
      <c r="I197" s="166" t="s">
        <v>974</v>
      </c>
      <c r="J197" s="158">
        <v>14.5</v>
      </c>
      <c r="K197" s="155">
        <f t="shared" si="27"/>
        <v>58</v>
      </c>
      <c r="L197" s="156">
        <f t="shared" si="28"/>
        <v>108.75</v>
      </c>
      <c r="M197" s="156">
        <f t="shared" si="29"/>
        <v>435</v>
      </c>
      <c r="N197" s="121" t="s">
        <v>1917</v>
      </c>
      <c r="O197" s="334">
        <v>0.2</v>
      </c>
      <c r="P197" s="334">
        <f t="shared" si="25"/>
        <v>0.8</v>
      </c>
      <c r="Q197" s="188"/>
      <c r="R197" s="139"/>
      <c r="S197" s="131"/>
      <c r="T197" s="131"/>
      <c r="U197" s="131"/>
      <c r="V197" s="131"/>
      <c r="X197" s="131"/>
      <c r="Y197" s="131"/>
      <c r="Z197" s="139"/>
    </row>
    <row r="198" spans="1:27" x14ac:dyDescent="0.25">
      <c r="A198" s="197">
        <v>246905</v>
      </c>
      <c r="B198" s="134">
        <v>60743090</v>
      </c>
      <c r="C198" s="134">
        <v>1</v>
      </c>
      <c r="D198" s="161"/>
      <c r="E198" s="123">
        <v>60743090</v>
      </c>
      <c r="F198" s="124" t="s">
        <v>4197</v>
      </c>
      <c r="G198" s="168">
        <f t="shared" si="24"/>
        <v>182.4</v>
      </c>
      <c r="H198" s="125">
        <f t="shared" si="26"/>
        <v>182.4</v>
      </c>
      <c r="I198" s="166" t="s">
        <v>974</v>
      </c>
      <c r="J198" s="158">
        <v>152</v>
      </c>
      <c r="K198" s="155">
        <f t="shared" si="27"/>
        <v>152</v>
      </c>
      <c r="L198" s="167">
        <f t="shared" si="28"/>
        <v>1140</v>
      </c>
      <c r="M198" s="167">
        <f t="shared" si="29"/>
        <v>1140</v>
      </c>
      <c r="N198" s="122" t="s">
        <v>1917</v>
      </c>
      <c r="O198" s="130">
        <v>21.9</v>
      </c>
      <c r="P198" s="130">
        <f t="shared" si="25"/>
        <v>21.9</v>
      </c>
      <c r="Q198" s="188"/>
      <c r="R198" s="131"/>
      <c r="S198" s="131"/>
      <c r="T198" s="131"/>
      <c r="U198" s="131"/>
      <c r="X198" s="131"/>
      <c r="Y198" s="131"/>
      <c r="Z198" s="131"/>
      <c r="AA198" s="139"/>
    </row>
    <row r="199" spans="1:27" x14ac:dyDescent="0.25">
      <c r="A199" s="134">
        <v>258843</v>
      </c>
      <c r="B199" s="134">
        <v>60743090</v>
      </c>
      <c r="C199" s="134">
        <v>1</v>
      </c>
      <c r="D199" s="161"/>
      <c r="E199" s="270">
        <v>60743090</v>
      </c>
      <c r="F199" s="329" t="s">
        <v>4197</v>
      </c>
      <c r="G199" s="168">
        <f t="shared" si="24"/>
        <v>182.4</v>
      </c>
      <c r="H199" s="125">
        <f t="shared" si="26"/>
        <v>182.4</v>
      </c>
      <c r="I199" s="166" t="s">
        <v>974</v>
      </c>
      <c r="J199" s="158">
        <v>152</v>
      </c>
      <c r="K199" s="155">
        <f t="shared" si="27"/>
        <v>152</v>
      </c>
      <c r="L199" s="167">
        <f t="shared" si="28"/>
        <v>1140</v>
      </c>
      <c r="M199" s="167">
        <f t="shared" si="29"/>
        <v>1140</v>
      </c>
      <c r="N199" s="122" t="s">
        <v>1917</v>
      </c>
      <c r="O199" s="130">
        <v>21.9</v>
      </c>
      <c r="P199" s="130">
        <f t="shared" si="25"/>
        <v>21.9</v>
      </c>
      <c r="Q199" s="188"/>
      <c r="R199" s="131"/>
      <c r="S199" s="131"/>
      <c r="T199" s="131"/>
    </row>
    <row r="200" spans="1:27" x14ac:dyDescent="0.25">
      <c r="A200" s="197">
        <v>281953</v>
      </c>
      <c r="B200" s="134">
        <v>60743126</v>
      </c>
      <c r="C200" s="134">
        <v>2</v>
      </c>
      <c r="D200" s="161" t="s">
        <v>4483</v>
      </c>
      <c r="E200" s="270">
        <v>60743126</v>
      </c>
      <c r="F200" s="124" t="s">
        <v>4484</v>
      </c>
      <c r="G200" s="125">
        <f t="shared" si="24"/>
        <v>9</v>
      </c>
      <c r="H200" s="125">
        <f t="shared" si="26"/>
        <v>18</v>
      </c>
      <c r="I200" s="166" t="s">
        <v>974</v>
      </c>
      <c r="J200" s="162">
        <v>7.5</v>
      </c>
      <c r="K200" s="162">
        <f t="shared" si="27"/>
        <v>15</v>
      </c>
      <c r="L200" s="167">
        <f t="shared" si="28"/>
        <v>56.25</v>
      </c>
      <c r="M200" s="167">
        <f t="shared" si="29"/>
        <v>112.5</v>
      </c>
      <c r="N200" s="122" t="s">
        <v>2028</v>
      </c>
      <c r="O200" s="130">
        <v>0.2</v>
      </c>
      <c r="P200" s="130">
        <f t="shared" si="25"/>
        <v>0.4</v>
      </c>
      <c r="Q200" s="188"/>
      <c r="R200" s="139"/>
      <c r="S200" s="131"/>
      <c r="V200" s="139"/>
    </row>
    <row r="201" spans="1:27" x14ac:dyDescent="0.25">
      <c r="A201" s="197">
        <v>244728</v>
      </c>
      <c r="B201" s="134">
        <v>60743205</v>
      </c>
      <c r="C201" s="134">
        <v>4</v>
      </c>
      <c r="D201" s="161"/>
      <c r="E201" s="123" t="s">
        <v>4191</v>
      </c>
      <c r="F201" s="124" t="s">
        <v>4725</v>
      </c>
      <c r="G201" s="168">
        <f>J201*1.2+O201*2.5</f>
        <v>8.8000000000000007</v>
      </c>
      <c r="H201" s="125">
        <f t="shared" si="26"/>
        <v>35.200000000000003</v>
      </c>
      <c r="I201" s="163" t="s">
        <v>974</v>
      </c>
      <c r="J201" s="164">
        <v>7</v>
      </c>
      <c r="K201" s="164">
        <f t="shared" si="27"/>
        <v>28</v>
      </c>
      <c r="L201" s="165">
        <f t="shared" si="28"/>
        <v>52.5</v>
      </c>
      <c r="M201" s="165">
        <f t="shared" si="29"/>
        <v>210</v>
      </c>
      <c r="N201" s="129" t="s">
        <v>1973</v>
      </c>
      <c r="O201" s="130">
        <v>0.16</v>
      </c>
      <c r="P201" s="130">
        <f t="shared" si="25"/>
        <v>0.64</v>
      </c>
      <c r="Q201" s="188"/>
      <c r="R201" s="131"/>
      <c r="S201" s="139"/>
      <c r="T201" s="139"/>
      <c r="U201" s="139"/>
      <c r="V201" s="131"/>
      <c r="W201" s="139"/>
      <c r="X201" s="139"/>
      <c r="Y201" s="139"/>
      <c r="Z201" s="230"/>
    </row>
    <row r="202" spans="1:27" x14ac:dyDescent="0.25">
      <c r="A202" s="197">
        <v>244728</v>
      </c>
      <c r="B202" s="134">
        <v>60743345</v>
      </c>
      <c r="C202" s="121">
        <v>2</v>
      </c>
      <c r="D202" s="161"/>
      <c r="E202" s="270">
        <v>60743345</v>
      </c>
      <c r="F202" s="124" t="s">
        <v>4382</v>
      </c>
      <c r="G202" s="189">
        <f t="shared" ref="G202:G208" si="30">J202*1.2</f>
        <v>540</v>
      </c>
      <c r="H202" s="125">
        <f t="shared" si="26"/>
        <v>1080</v>
      </c>
      <c r="I202" s="166" t="s">
        <v>0</v>
      </c>
      <c r="J202" s="162">
        <v>450</v>
      </c>
      <c r="K202" s="162">
        <f t="shared" si="27"/>
        <v>900</v>
      </c>
      <c r="L202" s="167">
        <f t="shared" si="28"/>
        <v>3375</v>
      </c>
      <c r="M202" s="167">
        <f t="shared" si="29"/>
        <v>6750</v>
      </c>
      <c r="N202" s="157" t="s">
        <v>1917</v>
      </c>
      <c r="O202" s="130">
        <v>38.68</v>
      </c>
      <c r="P202" s="130">
        <f t="shared" si="25"/>
        <v>77.36</v>
      </c>
      <c r="Q202" s="188"/>
      <c r="R202" s="131"/>
      <c r="S202" s="139"/>
      <c r="T202" s="131"/>
      <c r="U202" s="131"/>
      <c r="AA202" s="131"/>
    </row>
    <row r="203" spans="1:27" x14ac:dyDescent="0.25">
      <c r="A203" s="197">
        <v>244728</v>
      </c>
      <c r="B203" s="134">
        <v>60744150</v>
      </c>
      <c r="C203" s="121">
        <v>2</v>
      </c>
      <c r="D203" s="161"/>
      <c r="E203" s="270">
        <v>60744150</v>
      </c>
      <c r="F203" s="132" t="s">
        <v>4918</v>
      </c>
      <c r="G203" s="189">
        <f t="shared" si="30"/>
        <v>126</v>
      </c>
      <c r="H203" s="125">
        <f t="shared" si="26"/>
        <v>252</v>
      </c>
      <c r="I203" s="166" t="s">
        <v>0</v>
      </c>
      <c r="J203" s="162">
        <v>105</v>
      </c>
      <c r="K203" s="162">
        <f t="shared" si="27"/>
        <v>210</v>
      </c>
      <c r="L203" s="167">
        <f t="shared" si="28"/>
        <v>787.5</v>
      </c>
      <c r="M203" s="167">
        <f t="shared" si="29"/>
        <v>1575</v>
      </c>
      <c r="N203" s="303" t="s">
        <v>1917</v>
      </c>
      <c r="O203" s="130">
        <v>22</v>
      </c>
      <c r="P203" s="130">
        <f t="shared" si="25"/>
        <v>44</v>
      </c>
      <c r="Q203" s="139"/>
      <c r="R203" s="131"/>
      <c r="S203" s="131"/>
      <c r="T203" s="131"/>
      <c r="U203" s="131"/>
    </row>
    <row r="204" spans="1:27" x14ac:dyDescent="0.25">
      <c r="A204" s="197">
        <v>244728</v>
      </c>
      <c r="B204" s="134">
        <v>60744190</v>
      </c>
      <c r="C204" s="134">
        <v>2</v>
      </c>
      <c r="D204" s="161"/>
      <c r="E204" s="270">
        <v>60744190</v>
      </c>
      <c r="F204" s="132" t="s">
        <v>4528</v>
      </c>
      <c r="G204" s="151">
        <f t="shared" si="30"/>
        <v>210</v>
      </c>
      <c r="H204" s="135">
        <f t="shared" si="26"/>
        <v>420</v>
      </c>
      <c r="I204" s="121" t="s">
        <v>0</v>
      </c>
      <c r="J204" s="162">
        <v>175</v>
      </c>
      <c r="K204" s="160">
        <f t="shared" si="27"/>
        <v>350</v>
      </c>
      <c r="L204" s="159">
        <f t="shared" si="28"/>
        <v>1312.5</v>
      </c>
      <c r="M204" s="159">
        <f t="shared" si="29"/>
        <v>2625</v>
      </c>
      <c r="N204" s="303" t="s">
        <v>1917</v>
      </c>
      <c r="O204" s="130">
        <v>35</v>
      </c>
      <c r="P204" s="130">
        <f t="shared" si="25"/>
        <v>70</v>
      </c>
      <c r="Q204" s="188"/>
      <c r="R204" s="131"/>
      <c r="S204" s="131"/>
      <c r="T204" s="131"/>
      <c r="U204" s="131"/>
      <c r="AA204" s="139"/>
    </row>
    <row r="205" spans="1:27" x14ac:dyDescent="0.25">
      <c r="A205" s="197">
        <v>244728</v>
      </c>
      <c r="B205" s="134">
        <v>60744191</v>
      </c>
      <c r="C205" s="134">
        <v>2</v>
      </c>
      <c r="D205" s="161"/>
      <c r="E205" s="270">
        <v>60744191</v>
      </c>
      <c r="F205" s="132" t="s">
        <v>4528</v>
      </c>
      <c r="G205" s="151">
        <f t="shared" si="30"/>
        <v>210</v>
      </c>
      <c r="H205" s="135">
        <f t="shared" si="26"/>
        <v>420</v>
      </c>
      <c r="I205" s="121" t="s">
        <v>0</v>
      </c>
      <c r="J205" s="162">
        <v>175</v>
      </c>
      <c r="K205" s="160">
        <f t="shared" si="27"/>
        <v>350</v>
      </c>
      <c r="L205" s="159">
        <f t="shared" si="28"/>
        <v>1312.5</v>
      </c>
      <c r="M205" s="159">
        <f t="shared" si="29"/>
        <v>2625</v>
      </c>
      <c r="N205" s="303" t="s">
        <v>1917</v>
      </c>
      <c r="O205" s="130">
        <v>35</v>
      </c>
      <c r="P205" s="130">
        <f t="shared" si="25"/>
        <v>70</v>
      </c>
      <c r="Q205" s="188"/>
      <c r="R205" s="131"/>
      <c r="S205" s="131"/>
      <c r="T205" s="139"/>
      <c r="U205" s="131"/>
      <c r="X205" s="202"/>
      <c r="Y205" s="202"/>
    </row>
    <row r="206" spans="1:27" x14ac:dyDescent="0.25">
      <c r="A206" s="197">
        <v>254668</v>
      </c>
      <c r="B206" s="134">
        <v>60744324</v>
      </c>
      <c r="C206" s="134">
        <v>1</v>
      </c>
      <c r="D206" s="122"/>
      <c r="E206" s="270">
        <v>60744324</v>
      </c>
      <c r="F206" s="124" t="s">
        <v>4261</v>
      </c>
      <c r="G206" s="168">
        <f t="shared" si="30"/>
        <v>96</v>
      </c>
      <c r="H206" s="125">
        <f t="shared" si="26"/>
        <v>96</v>
      </c>
      <c r="I206" s="166" t="s">
        <v>974</v>
      </c>
      <c r="J206" s="281">
        <v>80</v>
      </c>
      <c r="K206" s="162">
        <f t="shared" si="27"/>
        <v>80</v>
      </c>
      <c r="L206" s="167">
        <f t="shared" si="28"/>
        <v>600</v>
      </c>
      <c r="M206" s="167">
        <f t="shared" si="29"/>
        <v>600</v>
      </c>
      <c r="N206" s="122" t="s">
        <v>1917</v>
      </c>
      <c r="O206" s="130">
        <v>3.383</v>
      </c>
      <c r="P206" s="130">
        <f t="shared" si="25"/>
        <v>3.383</v>
      </c>
      <c r="Q206" s="37"/>
      <c r="R206" s="37"/>
      <c r="Z206" s="131"/>
    </row>
    <row r="207" spans="1:27" x14ac:dyDescent="0.25">
      <c r="A207" s="197">
        <v>245973</v>
      </c>
      <c r="B207" s="121">
        <v>60744411</v>
      </c>
      <c r="C207" s="121">
        <v>1</v>
      </c>
      <c r="D207" s="161"/>
      <c r="E207" s="123">
        <v>60744411</v>
      </c>
      <c r="F207" s="124" t="s">
        <v>4194</v>
      </c>
      <c r="G207" s="168">
        <f t="shared" si="30"/>
        <v>28.799999999999997</v>
      </c>
      <c r="H207" s="125">
        <f t="shared" si="26"/>
        <v>28.799999999999997</v>
      </c>
      <c r="I207" s="280" t="s">
        <v>974</v>
      </c>
      <c r="J207" s="427">
        <v>24</v>
      </c>
      <c r="K207" s="125">
        <f t="shared" si="27"/>
        <v>24</v>
      </c>
      <c r="L207" s="156">
        <f t="shared" si="28"/>
        <v>180</v>
      </c>
      <c r="M207" s="156">
        <f t="shared" si="29"/>
        <v>180</v>
      </c>
      <c r="N207" s="121" t="s">
        <v>2028</v>
      </c>
      <c r="O207" s="334">
        <v>0.5</v>
      </c>
      <c r="P207" s="334">
        <f t="shared" si="25"/>
        <v>0.5</v>
      </c>
      <c r="Q207" s="188"/>
      <c r="R207" s="131"/>
      <c r="S207" s="131"/>
      <c r="T207" s="131"/>
      <c r="U207" s="131"/>
      <c r="W207" s="131"/>
    </row>
    <row r="208" spans="1:27" ht="15.75" customHeight="1" x14ac:dyDescent="0.25">
      <c r="A208" s="197">
        <v>245973</v>
      </c>
      <c r="B208" s="121">
        <v>60744412</v>
      </c>
      <c r="C208" s="134">
        <v>1</v>
      </c>
      <c r="D208" s="161"/>
      <c r="E208" s="123">
        <v>60744412</v>
      </c>
      <c r="F208" s="124" t="s">
        <v>4194</v>
      </c>
      <c r="G208" s="168">
        <f t="shared" si="30"/>
        <v>28.799999999999997</v>
      </c>
      <c r="H208" s="125">
        <f t="shared" si="26"/>
        <v>28.799999999999997</v>
      </c>
      <c r="I208" s="219" t="s">
        <v>974</v>
      </c>
      <c r="J208" s="427">
        <v>24</v>
      </c>
      <c r="K208" s="125">
        <f t="shared" si="27"/>
        <v>24</v>
      </c>
      <c r="L208" s="167">
        <f t="shared" si="28"/>
        <v>180</v>
      </c>
      <c r="M208" s="167">
        <f t="shared" si="29"/>
        <v>180</v>
      </c>
      <c r="N208" s="121" t="s">
        <v>2028</v>
      </c>
      <c r="O208" s="130">
        <v>0.5</v>
      </c>
      <c r="P208" s="130">
        <f t="shared" si="25"/>
        <v>0.5</v>
      </c>
      <c r="Q208" s="188"/>
      <c r="R208" s="139"/>
      <c r="S208" s="131"/>
      <c r="T208" s="131"/>
      <c r="U208" s="131"/>
      <c r="W208" s="131"/>
      <c r="X208" s="40"/>
      <c r="Y208" s="40"/>
    </row>
    <row r="209" spans="1:27" ht="15.75" customHeight="1" x14ac:dyDescent="0.25">
      <c r="A209" s="197">
        <v>254668</v>
      </c>
      <c r="B209" s="134">
        <v>60744516</v>
      </c>
      <c r="C209" s="134">
        <v>1</v>
      </c>
      <c r="D209" s="122"/>
      <c r="E209" s="270">
        <v>60744516</v>
      </c>
      <c r="F209" s="124" t="s">
        <v>4257</v>
      </c>
      <c r="G209" s="168">
        <f>J209*1.2+O209*2.5</f>
        <v>33.25</v>
      </c>
      <c r="H209" s="125">
        <f t="shared" si="26"/>
        <v>33.25</v>
      </c>
      <c r="I209" s="163" t="s">
        <v>974</v>
      </c>
      <c r="J209" s="240">
        <v>26</v>
      </c>
      <c r="K209" s="164">
        <f t="shared" si="27"/>
        <v>26</v>
      </c>
      <c r="L209" s="165">
        <f t="shared" si="28"/>
        <v>195</v>
      </c>
      <c r="M209" s="165">
        <f t="shared" si="29"/>
        <v>195</v>
      </c>
      <c r="N209" s="129" t="s">
        <v>1973</v>
      </c>
      <c r="O209" s="130">
        <v>0.82</v>
      </c>
      <c r="P209" s="130">
        <f t="shared" si="25"/>
        <v>0.82</v>
      </c>
      <c r="Q209" s="40"/>
      <c r="U209" s="40"/>
      <c r="W209" s="131"/>
      <c r="X209" s="131"/>
      <c r="Y209" s="131"/>
      <c r="Z209" s="131"/>
      <c r="AA209" s="131"/>
    </row>
    <row r="210" spans="1:27" ht="15.75" customHeight="1" x14ac:dyDescent="0.25">
      <c r="A210" s="197">
        <v>254668</v>
      </c>
      <c r="B210" s="134">
        <v>60744516</v>
      </c>
      <c r="C210" s="134">
        <v>1</v>
      </c>
      <c r="D210" s="122"/>
      <c r="E210" s="270">
        <v>60744516</v>
      </c>
      <c r="F210" s="124" t="s">
        <v>4259</v>
      </c>
      <c r="G210" s="168">
        <f>J210*1.2+O210*2.5</f>
        <v>33.25</v>
      </c>
      <c r="H210" s="125">
        <f t="shared" si="26"/>
        <v>33.25</v>
      </c>
      <c r="I210" s="163" t="s">
        <v>974</v>
      </c>
      <c r="J210" s="240">
        <v>26</v>
      </c>
      <c r="K210" s="164">
        <f t="shared" si="27"/>
        <v>26</v>
      </c>
      <c r="L210" s="165">
        <f t="shared" si="28"/>
        <v>195</v>
      </c>
      <c r="M210" s="165">
        <f t="shared" si="29"/>
        <v>195</v>
      </c>
      <c r="N210" s="129" t="s">
        <v>1973</v>
      </c>
      <c r="O210" s="130">
        <v>0.82</v>
      </c>
      <c r="P210" s="130">
        <f t="shared" si="25"/>
        <v>0.82</v>
      </c>
      <c r="Q210" s="40"/>
      <c r="U210" s="40"/>
      <c r="X210" s="131"/>
      <c r="Y210" s="131"/>
      <c r="Z210" s="40"/>
    </row>
    <row r="211" spans="1:27" x14ac:dyDescent="0.25">
      <c r="A211" s="197">
        <v>270700</v>
      </c>
      <c r="B211" s="134">
        <v>60744516</v>
      </c>
      <c r="C211" s="134">
        <v>1</v>
      </c>
      <c r="D211" s="122"/>
      <c r="E211" s="123" t="s">
        <v>4352</v>
      </c>
      <c r="F211" s="124" t="s">
        <v>4259</v>
      </c>
      <c r="G211" s="125">
        <f>J211*1.2+O211*2.5</f>
        <v>33.25</v>
      </c>
      <c r="H211" s="125">
        <f t="shared" si="26"/>
        <v>33.25</v>
      </c>
      <c r="I211" s="163" t="s">
        <v>974</v>
      </c>
      <c r="J211" s="164">
        <v>26</v>
      </c>
      <c r="K211" s="164">
        <f t="shared" si="27"/>
        <v>26</v>
      </c>
      <c r="L211" s="165">
        <f t="shared" si="28"/>
        <v>195</v>
      </c>
      <c r="M211" s="165">
        <f t="shared" si="29"/>
        <v>195</v>
      </c>
      <c r="N211" s="129" t="s">
        <v>1973</v>
      </c>
      <c r="O211" s="130">
        <v>0.82</v>
      </c>
      <c r="P211" s="130">
        <f t="shared" si="25"/>
        <v>0.82</v>
      </c>
      <c r="Q211" s="139"/>
      <c r="R211" s="139"/>
      <c r="S211" s="139"/>
      <c r="T211" s="139"/>
      <c r="U211" s="139"/>
      <c r="X211" s="202"/>
      <c r="Y211" s="202"/>
    </row>
    <row r="212" spans="1:27" x14ac:dyDescent="0.25">
      <c r="A212" s="197">
        <v>254668</v>
      </c>
      <c r="B212" s="134">
        <v>60744526</v>
      </c>
      <c r="C212" s="134">
        <v>1</v>
      </c>
      <c r="D212" s="122"/>
      <c r="E212" s="270">
        <v>60744526</v>
      </c>
      <c r="F212" s="124" t="s">
        <v>4308</v>
      </c>
      <c r="G212" s="125">
        <f>J212*1.2+O212*2.5</f>
        <v>48.7575</v>
      </c>
      <c r="H212" s="125">
        <f t="shared" si="26"/>
        <v>48.7575</v>
      </c>
      <c r="I212" s="163" t="s">
        <v>974</v>
      </c>
      <c r="J212" s="240">
        <v>37</v>
      </c>
      <c r="K212" s="164">
        <f t="shared" si="27"/>
        <v>37</v>
      </c>
      <c r="L212" s="165">
        <f t="shared" si="28"/>
        <v>277.5</v>
      </c>
      <c r="M212" s="165">
        <f t="shared" si="29"/>
        <v>277.5</v>
      </c>
      <c r="N212" s="129" t="s">
        <v>1973</v>
      </c>
      <c r="O212" s="130">
        <v>1.7430000000000001</v>
      </c>
      <c r="P212" s="130">
        <f t="shared" si="25"/>
        <v>1.7430000000000001</v>
      </c>
      <c r="Q212" s="40"/>
      <c r="S212" s="40"/>
      <c r="T212" s="40"/>
      <c r="U212" s="40"/>
      <c r="X212" s="139"/>
      <c r="Y212" s="139"/>
    </row>
    <row r="213" spans="1:27" x14ac:dyDescent="0.25">
      <c r="A213" s="197">
        <v>246386</v>
      </c>
      <c r="B213" s="134">
        <v>60744671</v>
      </c>
      <c r="C213" s="134">
        <v>1</v>
      </c>
      <c r="D213" s="122"/>
      <c r="E213" s="270">
        <v>60744671</v>
      </c>
      <c r="F213" s="132" t="s">
        <v>4721</v>
      </c>
      <c r="G213" s="168">
        <f>J213*1.2</f>
        <v>396</v>
      </c>
      <c r="H213" s="162">
        <f t="shared" si="26"/>
        <v>396</v>
      </c>
      <c r="I213" s="166" t="s">
        <v>0</v>
      </c>
      <c r="J213" s="281">
        <v>330</v>
      </c>
      <c r="K213" s="162">
        <f t="shared" si="27"/>
        <v>330</v>
      </c>
      <c r="L213" s="167">
        <f t="shared" si="28"/>
        <v>2475</v>
      </c>
      <c r="M213" s="167">
        <f t="shared" si="29"/>
        <v>2475</v>
      </c>
      <c r="N213" s="122" t="s">
        <v>1917</v>
      </c>
      <c r="O213" s="130">
        <v>37</v>
      </c>
      <c r="P213" s="130">
        <f t="shared" si="25"/>
        <v>37</v>
      </c>
      <c r="Q213" s="139"/>
      <c r="R213" s="131"/>
      <c r="S213" s="131"/>
      <c r="T213" s="139"/>
      <c r="U213" s="131"/>
      <c r="V213" s="40"/>
      <c r="Z213" s="131"/>
    </row>
    <row r="214" spans="1:27" x14ac:dyDescent="0.25">
      <c r="A214" s="197">
        <v>248230</v>
      </c>
      <c r="B214" s="140">
        <v>60744820</v>
      </c>
      <c r="C214" s="147">
        <v>4</v>
      </c>
      <c r="D214" s="161"/>
      <c r="E214" s="429">
        <v>60744820</v>
      </c>
      <c r="F214" s="195" t="s">
        <v>4244</v>
      </c>
      <c r="G214" s="168">
        <f>J214*1.2+O214*2.5</f>
        <v>27.65</v>
      </c>
      <c r="H214" s="125">
        <f t="shared" si="26"/>
        <v>110.6</v>
      </c>
      <c r="I214" s="193" t="s">
        <v>0</v>
      </c>
      <c r="J214" s="430">
        <v>22</v>
      </c>
      <c r="K214" s="164">
        <f t="shared" si="27"/>
        <v>88</v>
      </c>
      <c r="L214" s="177">
        <f t="shared" si="28"/>
        <v>165</v>
      </c>
      <c r="M214" s="165">
        <f t="shared" si="29"/>
        <v>660</v>
      </c>
      <c r="N214" s="129" t="s">
        <v>1973</v>
      </c>
      <c r="O214" s="130">
        <v>0.5</v>
      </c>
      <c r="P214" s="130">
        <f t="shared" si="25"/>
        <v>2</v>
      </c>
      <c r="Q214" s="188"/>
      <c r="R214" s="131"/>
      <c r="S214" s="131"/>
      <c r="T214" s="139"/>
      <c r="U214" s="139"/>
      <c r="Z214" s="131"/>
      <c r="AA214" s="40"/>
    </row>
    <row r="215" spans="1:27" x14ac:dyDescent="0.25">
      <c r="A215" s="197">
        <v>248230</v>
      </c>
      <c r="B215" s="140">
        <v>60744869</v>
      </c>
      <c r="C215" s="141">
        <v>2</v>
      </c>
      <c r="D215" s="161"/>
      <c r="E215" s="429" t="s">
        <v>4246</v>
      </c>
      <c r="F215" s="195" t="s">
        <v>4609</v>
      </c>
      <c r="G215" s="125">
        <f t="shared" ref="G215:G220" si="31">J215*1.2</f>
        <v>900</v>
      </c>
      <c r="H215" s="125">
        <f t="shared" si="26"/>
        <v>1800</v>
      </c>
      <c r="I215" s="166" t="s">
        <v>0</v>
      </c>
      <c r="J215" s="345">
        <v>750</v>
      </c>
      <c r="K215" s="162">
        <f t="shared" si="27"/>
        <v>1500</v>
      </c>
      <c r="L215" s="170">
        <f t="shared" si="28"/>
        <v>5625</v>
      </c>
      <c r="M215" s="167">
        <f t="shared" si="29"/>
        <v>11250</v>
      </c>
      <c r="N215" s="122" t="s">
        <v>1917</v>
      </c>
      <c r="O215" s="130">
        <v>48.15</v>
      </c>
      <c r="P215" s="130">
        <f t="shared" si="25"/>
        <v>96.3</v>
      </c>
      <c r="Q215" s="188"/>
      <c r="R215" s="131"/>
      <c r="S215" s="131"/>
      <c r="T215" s="131"/>
      <c r="U215" s="131"/>
      <c r="X215" s="139"/>
      <c r="Y215" s="139"/>
    </row>
    <row r="216" spans="1:27" x14ac:dyDescent="0.25">
      <c r="A216" s="197">
        <v>248230</v>
      </c>
      <c r="B216" s="140">
        <v>60744995</v>
      </c>
      <c r="C216" s="134">
        <v>2</v>
      </c>
      <c r="D216" s="161"/>
      <c r="E216" s="429">
        <v>60744995</v>
      </c>
      <c r="F216" s="195" t="s">
        <v>4245</v>
      </c>
      <c r="G216" s="135">
        <f t="shared" si="31"/>
        <v>90</v>
      </c>
      <c r="H216" s="135">
        <f t="shared" si="26"/>
        <v>180</v>
      </c>
      <c r="I216" s="185" t="s">
        <v>0</v>
      </c>
      <c r="J216" s="432">
        <v>75</v>
      </c>
      <c r="K216" s="310">
        <f t="shared" si="27"/>
        <v>150</v>
      </c>
      <c r="L216" s="170">
        <f t="shared" si="28"/>
        <v>562.5</v>
      </c>
      <c r="M216" s="159">
        <f t="shared" si="29"/>
        <v>1125</v>
      </c>
      <c r="N216" s="122" t="s">
        <v>1917</v>
      </c>
      <c r="O216" s="130">
        <v>4.0999999999999996</v>
      </c>
      <c r="P216" s="130">
        <f t="shared" si="25"/>
        <v>8.1999999999999993</v>
      </c>
      <c r="Q216" s="139"/>
      <c r="R216" s="131"/>
      <c r="S216" s="139"/>
      <c r="T216" s="139"/>
      <c r="U216" s="139"/>
      <c r="W216" s="139"/>
      <c r="X216" s="139"/>
      <c r="Y216" s="139"/>
    </row>
    <row r="217" spans="1:27" x14ac:dyDescent="0.25">
      <c r="A217" s="197">
        <v>248230</v>
      </c>
      <c r="B217" s="134">
        <v>60745086</v>
      </c>
      <c r="C217" s="121">
        <v>2</v>
      </c>
      <c r="D217" s="161"/>
      <c r="E217" s="270">
        <v>60745086</v>
      </c>
      <c r="F217" s="124" t="s">
        <v>4424</v>
      </c>
      <c r="G217" s="168">
        <f t="shared" si="31"/>
        <v>252</v>
      </c>
      <c r="H217" s="125">
        <f t="shared" si="26"/>
        <v>504</v>
      </c>
      <c r="I217" s="166" t="s">
        <v>0</v>
      </c>
      <c r="J217" s="281">
        <v>210</v>
      </c>
      <c r="K217" s="162">
        <f t="shared" si="27"/>
        <v>420</v>
      </c>
      <c r="L217" s="167">
        <f t="shared" si="28"/>
        <v>1575</v>
      </c>
      <c r="M217" s="167">
        <f t="shared" si="29"/>
        <v>3150</v>
      </c>
      <c r="N217" s="303" t="s">
        <v>1917</v>
      </c>
      <c r="O217" s="130">
        <v>30</v>
      </c>
      <c r="P217" s="130">
        <f t="shared" si="25"/>
        <v>60</v>
      </c>
      <c r="Q217" s="188"/>
      <c r="R217" s="131"/>
      <c r="S217" s="246" t="s">
        <v>4423</v>
      </c>
      <c r="T217" s="131"/>
      <c r="U217" s="131"/>
      <c r="V217" s="131"/>
      <c r="X217" s="139"/>
      <c r="Y217" s="139"/>
      <c r="Z217" s="139"/>
      <c r="AA217" s="139"/>
    </row>
    <row r="218" spans="1:27" x14ac:dyDescent="0.25">
      <c r="A218" s="197">
        <v>248230</v>
      </c>
      <c r="B218" s="134">
        <v>60745114</v>
      </c>
      <c r="C218" s="134">
        <v>4</v>
      </c>
      <c r="D218" s="161"/>
      <c r="E218" s="270">
        <v>60745114</v>
      </c>
      <c r="F218" s="124" t="s">
        <v>4571</v>
      </c>
      <c r="G218" s="151">
        <f t="shared" si="31"/>
        <v>252</v>
      </c>
      <c r="H218" s="135">
        <f t="shared" si="26"/>
        <v>1008</v>
      </c>
      <c r="I218" s="134" t="s">
        <v>0</v>
      </c>
      <c r="J218" s="281">
        <v>210</v>
      </c>
      <c r="K218" s="160">
        <f t="shared" si="27"/>
        <v>840</v>
      </c>
      <c r="L218" s="159">
        <f t="shared" si="28"/>
        <v>1575</v>
      </c>
      <c r="M218" s="159">
        <f t="shared" si="29"/>
        <v>6300</v>
      </c>
      <c r="N218" s="303" t="s">
        <v>1917</v>
      </c>
      <c r="O218" s="130">
        <v>28.85</v>
      </c>
      <c r="P218" s="130">
        <f t="shared" si="25"/>
        <v>115.4</v>
      </c>
      <c r="Q218" s="188"/>
      <c r="R218" s="131"/>
      <c r="S218" s="139"/>
      <c r="T218" s="139"/>
      <c r="U218" s="139"/>
      <c r="X218" s="40"/>
      <c r="Y218" s="40"/>
    </row>
    <row r="219" spans="1:27" x14ac:dyDescent="0.25">
      <c r="A219" s="197">
        <v>248230</v>
      </c>
      <c r="B219" s="134">
        <v>60745146</v>
      </c>
      <c r="C219" s="134">
        <v>2</v>
      </c>
      <c r="D219" s="161"/>
      <c r="E219" s="270">
        <v>60745146</v>
      </c>
      <c r="F219" s="124" t="s">
        <v>4247</v>
      </c>
      <c r="G219" s="151">
        <f t="shared" si="31"/>
        <v>276</v>
      </c>
      <c r="H219" s="125">
        <f t="shared" si="26"/>
        <v>552</v>
      </c>
      <c r="I219" s="166" t="s">
        <v>0</v>
      </c>
      <c r="J219" s="281">
        <v>230</v>
      </c>
      <c r="K219" s="162">
        <f t="shared" si="27"/>
        <v>460</v>
      </c>
      <c r="L219" s="167">
        <f t="shared" si="28"/>
        <v>1725</v>
      </c>
      <c r="M219" s="167">
        <f t="shared" si="29"/>
        <v>3450</v>
      </c>
      <c r="N219" s="122" t="s">
        <v>2028</v>
      </c>
      <c r="O219" s="130">
        <v>29.06</v>
      </c>
      <c r="P219" s="130">
        <f t="shared" si="25"/>
        <v>58.12</v>
      </c>
      <c r="Q219" s="188"/>
      <c r="R219" s="131"/>
      <c r="S219" s="131"/>
      <c r="T219" s="131"/>
      <c r="U219" s="131"/>
      <c r="V219" s="131"/>
      <c r="X219" s="131"/>
      <c r="Y219" s="131"/>
    </row>
    <row r="220" spans="1:27" x14ac:dyDescent="0.25">
      <c r="A220" s="197">
        <v>249750</v>
      </c>
      <c r="B220" s="134">
        <v>60745484</v>
      </c>
      <c r="C220" s="134">
        <v>2</v>
      </c>
      <c r="D220" s="122"/>
      <c r="E220" s="270">
        <v>60745484</v>
      </c>
      <c r="F220" s="124" t="s">
        <v>4383</v>
      </c>
      <c r="G220" s="189">
        <f t="shared" si="31"/>
        <v>540</v>
      </c>
      <c r="H220" s="125">
        <f t="shared" si="26"/>
        <v>1080</v>
      </c>
      <c r="I220" s="166" t="s">
        <v>0</v>
      </c>
      <c r="J220" s="162">
        <v>450</v>
      </c>
      <c r="K220" s="162">
        <f t="shared" si="27"/>
        <v>900</v>
      </c>
      <c r="L220" s="167">
        <f t="shared" si="28"/>
        <v>3375</v>
      </c>
      <c r="M220" s="167">
        <f t="shared" si="29"/>
        <v>6750</v>
      </c>
      <c r="N220" s="157" t="s">
        <v>1917</v>
      </c>
      <c r="O220" s="130">
        <v>40</v>
      </c>
      <c r="P220" s="130">
        <f t="shared" si="25"/>
        <v>80</v>
      </c>
      <c r="Q220" s="131"/>
      <c r="R220" s="131"/>
      <c r="S220" s="131"/>
      <c r="T220" s="131"/>
      <c r="U220" s="131"/>
      <c r="V220" s="131"/>
      <c r="W220" s="131"/>
    </row>
    <row r="221" spans="1:27" s="40" customFormat="1" x14ac:dyDescent="0.25">
      <c r="A221" s="197">
        <v>254668</v>
      </c>
      <c r="B221" s="134">
        <v>60745750</v>
      </c>
      <c r="C221" s="134">
        <v>1</v>
      </c>
      <c r="D221" s="122"/>
      <c r="E221" s="270">
        <v>60745750</v>
      </c>
      <c r="F221" s="124" t="s">
        <v>4256</v>
      </c>
      <c r="G221" s="168">
        <f t="shared" ref="G221:G226" si="32">J221*1.2+O221*2.5</f>
        <v>117</v>
      </c>
      <c r="H221" s="125">
        <f t="shared" si="26"/>
        <v>117</v>
      </c>
      <c r="I221" s="163" t="s">
        <v>152</v>
      </c>
      <c r="J221" s="240">
        <v>90</v>
      </c>
      <c r="K221" s="164">
        <f t="shared" si="27"/>
        <v>90</v>
      </c>
      <c r="L221" s="165">
        <f t="shared" si="28"/>
        <v>675</v>
      </c>
      <c r="M221" s="165">
        <f t="shared" si="29"/>
        <v>675</v>
      </c>
      <c r="N221" s="129" t="s">
        <v>1973</v>
      </c>
      <c r="O221" s="130">
        <v>3.6</v>
      </c>
      <c r="P221" s="130">
        <f t="shared" si="25"/>
        <v>3.6</v>
      </c>
      <c r="S221" s="37"/>
      <c r="T221" s="37"/>
      <c r="V221" s="37"/>
      <c r="W221" s="139"/>
      <c r="X221" s="37"/>
      <c r="Y221" s="37"/>
      <c r="AA221" s="131"/>
    </row>
    <row r="222" spans="1:27" x14ac:dyDescent="0.25">
      <c r="A222" s="197">
        <v>272166</v>
      </c>
      <c r="B222" s="197">
        <v>60745750</v>
      </c>
      <c r="C222" s="197">
        <v>1</v>
      </c>
      <c r="D222" s="206"/>
      <c r="E222" s="460" t="s">
        <v>4353</v>
      </c>
      <c r="F222" s="210" t="s">
        <v>4256</v>
      </c>
      <c r="G222" s="459">
        <f t="shared" si="32"/>
        <v>123</v>
      </c>
      <c r="H222" s="459">
        <f t="shared" si="26"/>
        <v>123</v>
      </c>
      <c r="I222" s="163" t="s">
        <v>152</v>
      </c>
      <c r="J222" s="164">
        <v>95</v>
      </c>
      <c r="K222" s="164">
        <f t="shared" si="27"/>
        <v>95</v>
      </c>
      <c r="L222" s="165">
        <f t="shared" si="28"/>
        <v>712.5</v>
      </c>
      <c r="M222" s="165">
        <f t="shared" si="29"/>
        <v>712.5</v>
      </c>
      <c r="N222" s="129" t="s">
        <v>1973</v>
      </c>
      <c r="O222" s="130">
        <v>3.6</v>
      </c>
      <c r="P222" s="130">
        <f t="shared" si="25"/>
        <v>3.6</v>
      </c>
      <c r="R222" s="37"/>
      <c r="V222" s="139"/>
      <c r="W222" s="139"/>
      <c r="X222" s="40"/>
      <c r="Y222" s="40"/>
      <c r="Z222" s="139"/>
    </row>
    <row r="223" spans="1:27" x14ac:dyDescent="0.25">
      <c r="A223" s="197">
        <v>272166</v>
      </c>
      <c r="B223" s="197">
        <v>60745750</v>
      </c>
      <c r="C223" s="197">
        <v>1</v>
      </c>
      <c r="D223" s="206">
        <v>2009543</v>
      </c>
      <c r="E223" s="460" t="s">
        <v>4353</v>
      </c>
      <c r="F223" s="210" t="s">
        <v>4256</v>
      </c>
      <c r="G223" s="307">
        <f t="shared" si="32"/>
        <v>123</v>
      </c>
      <c r="H223" s="307">
        <f t="shared" si="26"/>
        <v>123</v>
      </c>
      <c r="I223" s="464" t="s">
        <v>974</v>
      </c>
      <c r="J223" s="164">
        <v>95</v>
      </c>
      <c r="K223" s="164">
        <f t="shared" si="27"/>
        <v>95</v>
      </c>
      <c r="L223" s="165">
        <f t="shared" si="28"/>
        <v>712.5</v>
      </c>
      <c r="M223" s="165">
        <f t="shared" si="29"/>
        <v>712.5</v>
      </c>
      <c r="N223" s="129" t="s">
        <v>1973</v>
      </c>
      <c r="O223" s="130">
        <v>3.6</v>
      </c>
      <c r="P223" s="130">
        <f t="shared" si="25"/>
        <v>3.6</v>
      </c>
      <c r="Q223" s="188" t="s">
        <v>4445</v>
      </c>
      <c r="R223" s="131"/>
      <c r="S223" s="131" t="s">
        <v>4445</v>
      </c>
      <c r="W223" s="139"/>
      <c r="Z223" s="40"/>
      <c r="AA223" s="40"/>
    </row>
    <row r="224" spans="1:27" x14ac:dyDescent="0.25">
      <c r="A224" s="197">
        <v>254668</v>
      </c>
      <c r="B224" s="134">
        <v>60745751</v>
      </c>
      <c r="C224" s="134">
        <v>1</v>
      </c>
      <c r="D224" s="122"/>
      <c r="E224" s="270">
        <v>60745751</v>
      </c>
      <c r="F224" s="124" t="s">
        <v>4255</v>
      </c>
      <c r="G224" s="168">
        <f t="shared" si="32"/>
        <v>117.2175</v>
      </c>
      <c r="H224" s="125">
        <f t="shared" si="26"/>
        <v>117.2175</v>
      </c>
      <c r="I224" s="163" t="s">
        <v>152</v>
      </c>
      <c r="J224" s="240">
        <v>90</v>
      </c>
      <c r="K224" s="164">
        <f t="shared" si="27"/>
        <v>90</v>
      </c>
      <c r="L224" s="165">
        <f t="shared" si="28"/>
        <v>675</v>
      </c>
      <c r="M224" s="165">
        <f t="shared" si="29"/>
        <v>675</v>
      </c>
      <c r="N224" s="129" t="s">
        <v>1973</v>
      </c>
      <c r="O224" s="130">
        <v>3.6869999999999998</v>
      </c>
      <c r="P224" s="130">
        <f t="shared" si="25"/>
        <v>3.6869999999999998</v>
      </c>
      <c r="Q224" s="40"/>
      <c r="U224" s="40"/>
    </row>
    <row r="225" spans="1:27" x14ac:dyDescent="0.25">
      <c r="A225" s="197">
        <v>272166</v>
      </c>
      <c r="B225" s="197">
        <v>60745751</v>
      </c>
      <c r="C225" s="197">
        <v>1</v>
      </c>
      <c r="D225" s="206"/>
      <c r="E225" s="460" t="s">
        <v>4354</v>
      </c>
      <c r="F225" s="210" t="s">
        <v>4255</v>
      </c>
      <c r="G225" s="459">
        <f t="shared" si="32"/>
        <v>123</v>
      </c>
      <c r="H225" s="459">
        <f t="shared" si="26"/>
        <v>123</v>
      </c>
      <c r="I225" s="163" t="s">
        <v>152</v>
      </c>
      <c r="J225" s="164">
        <v>95</v>
      </c>
      <c r="K225" s="164">
        <f t="shared" si="27"/>
        <v>95</v>
      </c>
      <c r="L225" s="165">
        <f t="shared" si="28"/>
        <v>712.5</v>
      </c>
      <c r="M225" s="165">
        <f t="shared" si="29"/>
        <v>712.5</v>
      </c>
      <c r="N225" s="129" t="s">
        <v>1973</v>
      </c>
      <c r="O225" s="130">
        <v>3.6</v>
      </c>
      <c r="P225" s="130">
        <f t="shared" si="25"/>
        <v>3.6</v>
      </c>
      <c r="Q225" s="37"/>
      <c r="R225" s="37"/>
      <c r="X225" s="131"/>
      <c r="Y225" s="131"/>
    </row>
    <row r="226" spans="1:27" x14ac:dyDescent="0.25">
      <c r="A226" s="197">
        <v>272166</v>
      </c>
      <c r="B226" s="197">
        <v>60745751</v>
      </c>
      <c r="C226" s="197">
        <v>1</v>
      </c>
      <c r="D226" s="206">
        <v>2009543</v>
      </c>
      <c r="E226" s="460" t="s">
        <v>4354</v>
      </c>
      <c r="F226" s="210" t="s">
        <v>4255</v>
      </c>
      <c r="G226" s="307">
        <f t="shared" si="32"/>
        <v>123</v>
      </c>
      <c r="H226" s="307">
        <f t="shared" si="26"/>
        <v>123</v>
      </c>
      <c r="I226" s="464" t="s">
        <v>974</v>
      </c>
      <c r="J226" s="164">
        <v>95</v>
      </c>
      <c r="K226" s="164">
        <f t="shared" si="27"/>
        <v>95</v>
      </c>
      <c r="L226" s="165">
        <f t="shared" si="28"/>
        <v>712.5</v>
      </c>
      <c r="M226" s="165">
        <f t="shared" si="29"/>
        <v>712.5</v>
      </c>
      <c r="N226" s="129" t="s">
        <v>1973</v>
      </c>
      <c r="O226" s="130">
        <v>3.6</v>
      </c>
      <c r="P226" s="130">
        <f t="shared" si="25"/>
        <v>3.6</v>
      </c>
      <c r="Q226" s="188" t="s">
        <v>4445</v>
      </c>
      <c r="R226" s="131"/>
      <c r="S226" s="131" t="s">
        <v>4445</v>
      </c>
      <c r="V226" s="139"/>
      <c r="W226" s="139"/>
      <c r="X226" s="139"/>
      <c r="Y226" s="139"/>
    </row>
    <row r="227" spans="1:27" x14ac:dyDescent="0.25">
      <c r="A227" s="280">
        <v>253376</v>
      </c>
      <c r="B227" s="134">
        <v>60745813</v>
      </c>
      <c r="C227" s="134">
        <v>2</v>
      </c>
      <c r="D227" s="122"/>
      <c r="E227" s="270" t="s">
        <v>4263</v>
      </c>
      <c r="F227" s="124" t="s">
        <v>4412</v>
      </c>
      <c r="G227" s="189">
        <f>J227*1.2</f>
        <v>396</v>
      </c>
      <c r="H227" s="125">
        <f t="shared" si="26"/>
        <v>792</v>
      </c>
      <c r="I227" s="166" t="s">
        <v>0</v>
      </c>
      <c r="J227" s="162">
        <v>330</v>
      </c>
      <c r="K227" s="162">
        <f t="shared" si="27"/>
        <v>660</v>
      </c>
      <c r="L227" s="167">
        <f t="shared" si="28"/>
        <v>2475</v>
      </c>
      <c r="M227" s="167">
        <f t="shared" si="29"/>
        <v>4950</v>
      </c>
      <c r="N227" s="277" t="s">
        <v>1917</v>
      </c>
      <c r="O227" s="130">
        <v>40</v>
      </c>
      <c r="P227" s="130">
        <f t="shared" si="25"/>
        <v>80</v>
      </c>
      <c r="Q227" s="188"/>
      <c r="R227" s="131"/>
      <c r="S227" s="131"/>
      <c r="T227" s="131"/>
      <c r="U227" s="131"/>
    </row>
    <row r="228" spans="1:27" x14ac:dyDescent="0.25">
      <c r="A228" s="134">
        <v>264577</v>
      </c>
      <c r="B228" s="134">
        <v>60746150</v>
      </c>
      <c r="C228" s="134">
        <v>1</v>
      </c>
      <c r="D228" s="122">
        <v>1341940</v>
      </c>
      <c r="E228" s="270">
        <v>4002186330</v>
      </c>
      <c r="F228" s="124" t="s">
        <v>4587</v>
      </c>
      <c r="G228" s="125">
        <f>J228*1.2</f>
        <v>816</v>
      </c>
      <c r="H228" s="125">
        <f t="shared" si="26"/>
        <v>816</v>
      </c>
      <c r="I228" s="358" t="s">
        <v>152</v>
      </c>
      <c r="J228" s="281">
        <v>680</v>
      </c>
      <c r="K228" s="162">
        <f t="shared" si="27"/>
        <v>680</v>
      </c>
      <c r="L228" s="167">
        <f t="shared" si="28"/>
        <v>5100</v>
      </c>
      <c r="M228" s="167">
        <f t="shared" si="29"/>
        <v>5100</v>
      </c>
      <c r="N228" s="122"/>
      <c r="O228" s="130">
        <v>136</v>
      </c>
      <c r="P228" s="130">
        <f t="shared" si="25"/>
        <v>136</v>
      </c>
      <c r="V228" s="131"/>
      <c r="W228" s="139"/>
      <c r="X228" s="131"/>
      <c r="Y228" s="131"/>
      <c r="AA228" s="139"/>
    </row>
    <row r="229" spans="1:27" x14ac:dyDescent="0.25">
      <c r="A229" s="134">
        <v>264577</v>
      </c>
      <c r="B229" s="134">
        <v>60746151</v>
      </c>
      <c r="C229" s="121">
        <v>1</v>
      </c>
      <c r="D229" s="122">
        <v>1341940</v>
      </c>
      <c r="E229" s="270">
        <v>4002307594</v>
      </c>
      <c r="F229" s="124" t="s">
        <v>4587</v>
      </c>
      <c r="G229" s="125">
        <f>J229*1.2</f>
        <v>264</v>
      </c>
      <c r="H229" s="125">
        <f t="shared" si="26"/>
        <v>264</v>
      </c>
      <c r="I229" s="358" t="s">
        <v>152</v>
      </c>
      <c r="J229" s="281">
        <v>220</v>
      </c>
      <c r="K229" s="162">
        <f t="shared" si="27"/>
        <v>220</v>
      </c>
      <c r="L229" s="167">
        <f t="shared" si="28"/>
        <v>1650</v>
      </c>
      <c r="M229" s="167">
        <f t="shared" si="29"/>
        <v>1650</v>
      </c>
      <c r="N229" s="122"/>
      <c r="O229" s="130">
        <v>126</v>
      </c>
      <c r="P229" s="130">
        <f t="shared" si="25"/>
        <v>126</v>
      </c>
      <c r="W229" s="40"/>
      <c r="AA229" s="40"/>
    </row>
    <row r="230" spans="1:27" x14ac:dyDescent="0.25">
      <c r="A230" s="134">
        <v>264577</v>
      </c>
      <c r="B230" s="134">
        <v>60746152</v>
      </c>
      <c r="C230" s="134">
        <v>1</v>
      </c>
      <c r="D230" s="122">
        <v>1341940</v>
      </c>
      <c r="E230" s="270">
        <v>4002481109</v>
      </c>
      <c r="F230" s="124" t="s">
        <v>4588</v>
      </c>
      <c r="G230" s="125">
        <f>J230*1.2</f>
        <v>210</v>
      </c>
      <c r="H230" s="125">
        <f t="shared" si="26"/>
        <v>210</v>
      </c>
      <c r="I230" s="358" t="s">
        <v>152</v>
      </c>
      <c r="J230" s="281">
        <v>175</v>
      </c>
      <c r="K230" s="162">
        <f t="shared" si="27"/>
        <v>175</v>
      </c>
      <c r="L230" s="167">
        <f t="shared" si="28"/>
        <v>1312.5</v>
      </c>
      <c r="M230" s="167">
        <f t="shared" si="29"/>
        <v>1312.5</v>
      </c>
      <c r="N230" s="122"/>
      <c r="O230" s="130">
        <v>41</v>
      </c>
      <c r="P230" s="130">
        <f t="shared" si="25"/>
        <v>41</v>
      </c>
      <c r="W230" s="139"/>
    </row>
    <row r="231" spans="1:27" x14ac:dyDescent="0.25">
      <c r="A231" s="197">
        <v>304017</v>
      </c>
      <c r="B231" s="197">
        <v>60746368</v>
      </c>
      <c r="C231" s="280">
        <v>4</v>
      </c>
      <c r="D231" s="208">
        <v>1394183</v>
      </c>
      <c r="E231" s="236">
        <v>60746368</v>
      </c>
      <c r="F231" s="210" t="s">
        <v>4655</v>
      </c>
      <c r="G231" s="189">
        <f>J231*1.2+O231*2.5</f>
        <v>8.2349999999999994</v>
      </c>
      <c r="H231" s="307">
        <f t="shared" si="26"/>
        <v>32.94</v>
      </c>
      <c r="I231" s="219" t="s">
        <v>974</v>
      </c>
      <c r="J231" s="220">
        <v>6.8</v>
      </c>
      <c r="K231" s="220">
        <f t="shared" si="27"/>
        <v>27.2</v>
      </c>
      <c r="L231" s="221">
        <f t="shared" si="28"/>
        <v>51</v>
      </c>
      <c r="M231" s="221">
        <f t="shared" si="29"/>
        <v>204</v>
      </c>
      <c r="N231" s="206" t="s">
        <v>1973</v>
      </c>
      <c r="O231" s="311">
        <v>0.03</v>
      </c>
      <c r="P231" s="311">
        <f t="shared" si="25"/>
        <v>0.12</v>
      </c>
      <c r="Q231" s="227"/>
      <c r="R231" s="315"/>
      <c r="S231" s="230"/>
      <c r="AA231" s="40"/>
    </row>
    <row r="232" spans="1:27" x14ac:dyDescent="0.25">
      <c r="A232" s="134">
        <v>260292</v>
      </c>
      <c r="B232" s="134">
        <v>60746416</v>
      </c>
      <c r="C232" s="134">
        <v>3</v>
      </c>
      <c r="D232" s="161"/>
      <c r="E232" s="270">
        <v>60746416</v>
      </c>
      <c r="F232" s="329" t="s">
        <v>4300</v>
      </c>
      <c r="G232" s="448">
        <f t="shared" ref="G232:G251" si="33">J232*1.2</f>
        <v>72</v>
      </c>
      <c r="H232" s="448">
        <f t="shared" si="26"/>
        <v>216</v>
      </c>
      <c r="I232" s="166" t="s">
        <v>0</v>
      </c>
      <c r="J232" s="450">
        <v>60</v>
      </c>
      <c r="K232" s="288">
        <f t="shared" si="27"/>
        <v>180</v>
      </c>
      <c r="L232" s="290">
        <f t="shared" si="28"/>
        <v>450</v>
      </c>
      <c r="M232" s="290">
        <f t="shared" si="29"/>
        <v>1350</v>
      </c>
      <c r="N232" s="122" t="s">
        <v>1917</v>
      </c>
      <c r="O232" s="130">
        <v>12.4</v>
      </c>
      <c r="P232" s="130">
        <f t="shared" si="25"/>
        <v>37.200000000000003</v>
      </c>
      <c r="Q232" s="447"/>
      <c r="R232" s="447"/>
      <c r="S232" s="447"/>
      <c r="T232" s="447"/>
      <c r="U232" s="447"/>
      <c r="V232" s="383"/>
    </row>
    <row r="233" spans="1:27" x14ac:dyDescent="0.25">
      <c r="A233" s="280">
        <v>253376</v>
      </c>
      <c r="B233" s="121">
        <v>60746444</v>
      </c>
      <c r="C233" s="121">
        <v>2</v>
      </c>
      <c r="D233" s="122"/>
      <c r="E233" s="123">
        <v>60746444</v>
      </c>
      <c r="F233" s="124" t="s">
        <v>4604</v>
      </c>
      <c r="G233" s="189">
        <f t="shared" si="33"/>
        <v>744</v>
      </c>
      <c r="H233" s="135">
        <f t="shared" si="26"/>
        <v>1488</v>
      </c>
      <c r="I233" s="166" t="s">
        <v>0</v>
      </c>
      <c r="J233" s="162">
        <v>620</v>
      </c>
      <c r="K233" s="160">
        <f t="shared" si="27"/>
        <v>1240</v>
      </c>
      <c r="L233" s="159">
        <f t="shared" si="28"/>
        <v>4650</v>
      </c>
      <c r="M233" s="159">
        <f t="shared" si="29"/>
        <v>9300</v>
      </c>
      <c r="N233" s="122" t="s">
        <v>2028</v>
      </c>
      <c r="O233" s="130">
        <v>60</v>
      </c>
      <c r="P233" s="130">
        <f t="shared" si="25"/>
        <v>120</v>
      </c>
      <c r="Q233" s="188"/>
      <c r="R233" s="131"/>
      <c r="S233" s="246" t="s">
        <v>4444</v>
      </c>
      <c r="T233" s="131"/>
      <c r="U233" s="131"/>
    </row>
    <row r="234" spans="1:27" s="337" customFormat="1" x14ac:dyDescent="0.25">
      <c r="A234" s="6">
        <v>264577</v>
      </c>
      <c r="B234" s="134">
        <v>60746480</v>
      </c>
      <c r="C234" s="134">
        <v>1</v>
      </c>
      <c r="D234" s="122">
        <v>1341950</v>
      </c>
      <c r="E234" s="270">
        <v>4002257999</v>
      </c>
      <c r="F234" s="124" t="s">
        <v>4474</v>
      </c>
      <c r="G234" s="125">
        <f t="shared" si="33"/>
        <v>132</v>
      </c>
      <c r="H234" s="125">
        <f t="shared" si="26"/>
        <v>132</v>
      </c>
      <c r="I234" s="358" t="s">
        <v>974</v>
      </c>
      <c r="J234" s="281">
        <v>110</v>
      </c>
      <c r="K234" s="162">
        <f t="shared" si="27"/>
        <v>110</v>
      </c>
      <c r="L234" s="167">
        <f t="shared" si="28"/>
        <v>825</v>
      </c>
      <c r="M234" s="167">
        <f t="shared" si="29"/>
        <v>825</v>
      </c>
      <c r="N234" s="122"/>
      <c r="O234" s="130">
        <v>12.5</v>
      </c>
      <c r="P234" s="130">
        <f t="shared" si="25"/>
        <v>12.5</v>
      </c>
      <c r="Q234" s="472">
        <v>44211</v>
      </c>
      <c r="R234" s="131"/>
      <c r="S234" s="131"/>
      <c r="T234" s="131"/>
      <c r="U234" s="37"/>
      <c r="V234" s="37"/>
      <c r="W234" s="40"/>
    </row>
    <row r="235" spans="1:27" x14ac:dyDescent="0.25">
      <c r="A235" s="134">
        <v>264577</v>
      </c>
      <c r="B235" s="134">
        <v>60746480</v>
      </c>
      <c r="C235" s="134">
        <v>1</v>
      </c>
      <c r="D235" s="122">
        <v>1341950</v>
      </c>
      <c r="E235" s="270">
        <v>4002257999</v>
      </c>
      <c r="F235" s="124" t="s">
        <v>4474</v>
      </c>
      <c r="G235" s="125">
        <f t="shared" si="33"/>
        <v>132</v>
      </c>
      <c r="H235" s="125">
        <f t="shared" si="26"/>
        <v>132</v>
      </c>
      <c r="I235" s="358" t="s">
        <v>974</v>
      </c>
      <c r="J235" s="281">
        <v>110</v>
      </c>
      <c r="K235" s="162">
        <f t="shared" si="27"/>
        <v>110</v>
      </c>
      <c r="L235" s="167">
        <f t="shared" si="28"/>
        <v>825</v>
      </c>
      <c r="M235" s="167">
        <f t="shared" si="29"/>
        <v>825</v>
      </c>
      <c r="N235" s="122"/>
      <c r="O235" s="130">
        <v>12.5</v>
      </c>
      <c r="P235" s="130">
        <f t="shared" si="25"/>
        <v>12.5</v>
      </c>
      <c r="W235" s="40"/>
      <c r="X235" s="131"/>
      <c r="Y235" s="131"/>
      <c r="AA235" s="139"/>
    </row>
    <row r="236" spans="1:27" x14ac:dyDescent="0.25">
      <c r="A236" s="134">
        <v>600008077</v>
      </c>
      <c r="B236" s="134">
        <v>60746498</v>
      </c>
      <c r="C236" s="134">
        <v>1</v>
      </c>
      <c r="D236" s="122"/>
      <c r="E236" s="123">
        <v>60746498</v>
      </c>
      <c r="F236" s="124" t="s">
        <v>4348</v>
      </c>
      <c r="G236" s="125">
        <f t="shared" si="33"/>
        <v>33.6</v>
      </c>
      <c r="H236" s="125">
        <f t="shared" si="26"/>
        <v>33.6</v>
      </c>
      <c r="I236" s="219" t="s">
        <v>0</v>
      </c>
      <c r="J236" s="162">
        <v>28</v>
      </c>
      <c r="K236" s="162">
        <f t="shared" si="27"/>
        <v>28</v>
      </c>
      <c r="L236" s="167">
        <f t="shared" si="28"/>
        <v>210</v>
      </c>
      <c r="M236" s="167">
        <f t="shared" si="29"/>
        <v>210</v>
      </c>
      <c r="N236" s="277" t="s">
        <v>2028</v>
      </c>
      <c r="O236" s="130">
        <v>0.4</v>
      </c>
      <c r="P236" s="130">
        <f t="shared" si="25"/>
        <v>0.4</v>
      </c>
      <c r="Q236" s="188"/>
      <c r="R236" s="139"/>
      <c r="S236" s="131"/>
      <c r="T236" s="131"/>
      <c r="U236" s="131"/>
      <c r="W236" s="139"/>
    </row>
    <row r="237" spans="1:27" x14ac:dyDescent="0.25">
      <c r="A237" s="134">
        <v>257948</v>
      </c>
      <c r="B237" s="134">
        <v>60746610</v>
      </c>
      <c r="C237" s="121">
        <v>2</v>
      </c>
      <c r="D237" s="122"/>
      <c r="E237" s="270">
        <v>60746610</v>
      </c>
      <c r="F237" s="124" t="s">
        <v>4273</v>
      </c>
      <c r="G237" s="168">
        <f t="shared" si="33"/>
        <v>1054.8</v>
      </c>
      <c r="H237" s="125">
        <f t="shared" si="26"/>
        <v>2109.6</v>
      </c>
      <c r="I237" s="166" t="s">
        <v>4274</v>
      </c>
      <c r="J237" s="162">
        <v>879</v>
      </c>
      <c r="K237" s="162">
        <f t="shared" si="27"/>
        <v>1758</v>
      </c>
      <c r="L237" s="167">
        <f t="shared" si="28"/>
        <v>6592.5</v>
      </c>
      <c r="M237" s="167">
        <f t="shared" si="29"/>
        <v>13185</v>
      </c>
      <c r="N237" s="122" t="s">
        <v>1917</v>
      </c>
      <c r="O237" s="130">
        <v>6.2</v>
      </c>
      <c r="P237" s="130">
        <f t="shared" si="25"/>
        <v>12.4</v>
      </c>
      <c r="Q237" s="131"/>
      <c r="R237" s="131"/>
      <c r="S237" s="139"/>
      <c r="T237" s="131"/>
      <c r="U237" s="131"/>
      <c r="V237" s="40"/>
      <c r="W237" s="131"/>
      <c r="AA237" s="139"/>
    </row>
    <row r="238" spans="1:27" x14ac:dyDescent="0.25">
      <c r="A238" s="134">
        <v>257948</v>
      </c>
      <c r="B238" s="134">
        <v>60746611</v>
      </c>
      <c r="C238" s="121">
        <v>2</v>
      </c>
      <c r="D238" s="122"/>
      <c r="E238" s="270">
        <v>60746611</v>
      </c>
      <c r="F238" s="124" t="s">
        <v>4275</v>
      </c>
      <c r="G238" s="168">
        <f t="shared" si="33"/>
        <v>18</v>
      </c>
      <c r="H238" s="125">
        <f t="shared" si="26"/>
        <v>36</v>
      </c>
      <c r="I238" s="134" t="s">
        <v>974</v>
      </c>
      <c r="J238" s="162">
        <v>15</v>
      </c>
      <c r="K238" s="162">
        <f t="shared" si="27"/>
        <v>30</v>
      </c>
      <c r="L238" s="167">
        <f t="shared" si="28"/>
        <v>112.5</v>
      </c>
      <c r="M238" s="167">
        <f t="shared" si="29"/>
        <v>225</v>
      </c>
      <c r="N238" s="122" t="s">
        <v>1917</v>
      </c>
      <c r="O238" s="130">
        <v>1</v>
      </c>
      <c r="P238" s="130">
        <f t="shared" si="25"/>
        <v>2</v>
      </c>
      <c r="Q238" s="131"/>
      <c r="R238" s="131"/>
      <c r="S238" s="131"/>
      <c r="T238" s="131"/>
      <c r="U238" s="131"/>
      <c r="V238" s="131"/>
      <c r="AA238" s="139"/>
    </row>
    <row r="239" spans="1:27" ht="14.25" customHeight="1" x14ac:dyDescent="0.25">
      <c r="A239" s="134">
        <v>257948</v>
      </c>
      <c r="B239" s="134">
        <v>60746612</v>
      </c>
      <c r="C239" s="134">
        <v>4</v>
      </c>
      <c r="D239" s="122"/>
      <c r="E239" s="270">
        <v>60746612</v>
      </c>
      <c r="F239" s="124" t="s">
        <v>4276</v>
      </c>
      <c r="G239" s="168">
        <f t="shared" si="33"/>
        <v>26.4</v>
      </c>
      <c r="H239" s="125">
        <f t="shared" si="26"/>
        <v>105.6</v>
      </c>
      <c r="I239" s="166" t="s">
        <v>974</v>
      </c>
      <c r="J239" s="162">
        <v>22</v>
      </c>
      <c r="K239" s="162">
        <f t="shared" si="27"/>
        <v>88</v>
      </c>
      <c r="L239" s="167">
        <f t="shared" si="28"/>
        <v>165</v>
      </c>
      <c r="M239" s="167">
        <f t="shared" si="29"/>
        <v>660</v>
      </c>
      <c r="N239" s="122" t="s">
        <v>1917</v>
      </c>
      <c r="O239" s="130">
        <v>2.1</v>
      </c>
      <c r="P239" s="130">
        <f t="shared" si="25"/>
        <v>8.4</v>
      </c>
      <c r="Q239" s="131"/>
      <c r="R239" s="131"/>
      <c r="S239" s="131"/>
      <c r="T239" s="131"/>
      <c r="U239" s="131"/>
      <c r="W239" s="131"/>
      <c r="X239" s="131"/>
      <c r="Y239" s="131"/>
      <c r="AA239" s="139"/>
    </row>
    <row r="240" spans="1:27" ht="14.25" customHeight="1" x14ac:dyDescent="0.25">
      <c r="A240" s="134">
        <v>257948</v>
      </c>
      <c r="B240" s="134">
        <v>60746613</v>
      </c>
      <c r="C240" s="121">
        <v>2</v>
      </c>
      <c r="D240" s="122"/>
      <c r="E240" s="270">
        <v>60746613</v>
      </c>
      <c r="F240" s="124" t="s">
        <v>4278</v>
      </c>
      <c r="G240" s="168">
        <f t="shared" si="33"/>
        <v>228</v>
      </c>
      <c r="H240" s="125">
        <f t="shared" si="26"/>
        <v>456</v>
      </c>
      <c r="I240" s="166" t="s">
        <v>974</v>
      </c>
      <c r="J240" s="162">
        <v>190</v>
      </c>
      <c r="K240" s="162">
        <f t="shared" si="27"/>
        <v>380</v>
      </c>
      <c r="L240" s="167">
        <f t="shared" si="28"/>
        <v>1425</v>
      </c>
      <c r="M240" s="167">
        <f t="shared" si="29"/>
        <v>2850</v>
      </c>
      <c r="N240" s="122" t="s">
        <v>1917</v>
      </c>
      <c r="O240" s="130">
        <v>44</v>
      </c>
      <c r="P240" s="130">
        <f t="shared" si="25"/>
        <v>88</v>
      </c>
      <c r="Q240" s="131"/>
      <c r="R240" s="131"/>
      <c r="S240" s="131"/>
      <c r="T240" s="131"/>
      <c r="U240" s="131"/>
    </row>
    <row r="241" spans="1:27" ht="14.25" customHeight="1" x14ac:dyDescent="0.25">
      <c r="A241" s="134">
        <v>257948</v>
      </c>
      <c r="B241" s="134">
        <v>60746614</v>
      </c>
      <c r="C241" s="134">
        <v>1</v>
      </c>
      <c r="D241" s="122"/>
      <c r="E241" s="270">
        <v>60746614</v>
      </c>
      <c r="F241" s="132" t="s">
        <v>4279</v>
      </c>
      <c r="G241" s="168">
        <f t="shared" si="33"/>
        <v>852</v>
      </c>
      <c r="H241" s="125">
        <f t="shared" si="26"/>
        <v>852</v>
      </c>
      <c r="I241" s="166" t="s">
        <v>299</v>
      </c>
      <c r="J241" s="281">
        <v>710</v>
      </c>
      <c r="K241" s="162">
        <f t="shared" si="27"/>
        <v>710</v>
      </c>
      <c r="L241" s="167">
        <f t="shared" si="28"/>
        <v>5325</v>
      </c>
      <c r="M241" s="167">
        <f t="shared" si="29"/>
        <v>5325</v>
      </c>
      <c r="N241" s="122" t="s">
        <v>1917</v>
      </c>
      <c r="O241" s="130">
        <v>2.2999999999999998</v>
      </c>
      <c r="P241" s="130">
        <f t="shared" si="25"/>
        <v>2.2999999999999998</v>
      </c>
      <c r="Q241" s="131"/>
      <c r="R241" s="131"/>
      <c r="S241" s="131"/>
      <c r="T241" s="131"/>
      <c r="U241" s="131"/>
    </row>
    <row r="242" spans="1:27" ht="14.25" customHeight="1" x14ac:dyDescent="0.25">
      <c r="A242" s="134">
        <v>257948</v>
      </c>
      <c r="B242" s="134">
        <v>60746615</v>
      </c>
      <c r="C242" s="134">
        <v>4</v>
      </c>
      <c r="D242" s="122"/>
      <c r="E242" s="270">
        <v>60746615</v>
      </c>
      <c r="F242" s="124" t="s">
        <v>4277</v>
      </c>
      <c r="G242" s="168">
        <f t="shared" si="33"/>
        <v>7.8</v>
      </c>
      <c r="H242" s="125">
        <f t="shared" si="26"/>
        <v>31.2</v>
      </c>
      <c r="I242" s="134" t="s">
        <v>974</v>
      </c>
      <c r="J242" s="162">
        <v>6.5</v>
      </c>
      <c r="K242" s="162">
        <f t="shared" si="27"/>
        <v>26</v>
      </c>
      <c r="L242" s="167">
        <f t="shared" si="28"/>
        <v>48.75</v>
      </c>
      <c r="M242" s="167">
        <f t="shared" si="29"/>
        <v>195</v>
      </c>
      <c r="N242" s="122" t="s">
        <v>1917</v>
      </c>
      <c r="O242" s="130">
        <v>0.1</v>
      </c>
      <c r="P242" s="130">
        <f t="shared" si="25"/>
        <v>0.4</v>
      </c>
      <c r="Q242" s="131"/>
      <c r="R242" s="131"/>
      <c r="S242" s="131"/>
      <c r="T242" s="131"/>
      <c r="U242" s="131"/>
    </row>
    <row r="243" spans="1:27" ht="14.25" customHeight="1" x14ac:dyDescent="0.25">
      <c r="A243" s="134">
        <v>257948</v>
      </c>
      <c r="B243" s="134">
        <v>60746636</v>
      </c>
      <c r="C243" s="134">
        <v>4</v>
      </c>
      <c r="D243" s="122"/>
      <c r="E243" s="270">
        <v>60746636</v>
      </c>
      <c r="F243" s="124" t="s">
        <v>4280</v>
      </c>
      <c r="G243" s="168">
        <f t="shared" si="33"/>
        <v>36</v>
      </c>
      <c r="H243" s="125">
        <f t="shared" si="26"/>
        <v>144</v>
      </c>
      <c r="I243" s="166" t="s">
        <v>974</v>
      </c>
      <c r="J243" s="162">
        <v>30</v>
      </c>
      <c r="K243" s="162">
        <f t="shared" si="27"/>
        <v>120</v>
      </c>
      <c r="L243" s="167">
        <f t="shared" si="28"/>
        <v>225</v>
      </c>
      <c r="M243" s="167">
        <f t="shared" si="29"/>
        <v>900</v>
      </c>
      <c r="N243" s="122" t="s">
        <v>1917</v>
      </c>
      <c r="O243" s="130">
        <v>1</v>
      </c>
      <c r="P243" s="130">
        <f t="shared" si="25"/>
        <v>4</v>
      </c>
      <c r="Q243" s="131"/>
      <c r="R243" s="131"/>
      <c r="S243" s="131"/>
      <c r="T243" s="131"/>
      <c r="U243" s="131"/>
      <c r="V243" s="40"/>
    </row>
    <row r="244" spans="1:27" ht="14.25" customHeight="1" x14ac:dyDescent="0.25">
      <c r="A244" s="134">
        <v>257948</v>
      </c>
      <c r="B244" s="134">
        <v>60746639</v>
      </c>
      <c r="C244" s="134">
        <v>4</v>
      </c>
      <c r="D244" s="122"/>
      <c r="E244" s="270">
        <v>60746639</v>
      </c>
      <c r="F244" s="124" t="s">
        <v>4281</v>
      </c>
      <c r="G244" s="168">
        <f t="shared" si="33"/>
        <v>57.599999999999994</v>
      </c>
      <c r="H244" s="125">
        <f t="shared" si="26"/>
        <v>230.39999999999998</v>
      </c>
      <c r="I244" s="166" t="s">
        <v>974</v>
      </c>
      <c r="J244" s="162">
        <v>48</v>
      </c>
      <c r="K244" s="162">
        <f t="shared" si="27"/>
        <v>192</v>
      </c>
      <c r="L244" s="167">
        <f t="shared" si="28"/>
        <v>360</v>
      </c>
      <c r="M244" s="167">
        <f t="shared" si="29"/>
        <v>1440</v>
      </c>
      <c r="N244" s="122" t="s">
        <v>2028</v>
      </c>
      <c r="O244" s="130">
        <v>17.3</v>
      </c>
      <c r="P244" s="130">
        <f t="shared" si="25"/>
        <v>69.2</v>
      </c>
      <c r="Q244" s="131"/>
      <c r="R244" s="131"/>
      <c r="S244" s="131"/>
      <c r="T244" s="131"/>
      <c r="U244" s="131"/>
      <c r="V244" s="131"/>
      <c r="W244" s="40"/>
    </row>
    <row r="245" spans="1:27" x14ac:dyDescent="0.25">
      <c r="A245" s="134">
        <v>257948</v>
      </c>
      <c r="B245" s="134">
        <v>60746824</v>
      </c>
      <c r="C245" s="134">
        <v>1</v>
      </c>
      <c r="D245" s="122"/>
      <c r="E245" s="270">
        <v>60746824</v>
      </c>
      <c r="F245" s="355" t="s">
        <v>4279</v>
      </c>
      <c r="G245" s="168">
        <f t="shared" si="33"/>
        <v>318</v>
      </c>
      <c r="H245" s="125">
        <f t="shared" si="26"/>
        <v>318</v>
      </c>
      <c r="I245" s="134" t="s">
        <v>974</v>
      </c>
      <c r="J245" s="292">
        <v>265</v>
      </c>
      <c r="K245" s="162">
        <f t="shared" si="27"/>
        <v>265</v>
      </c>
      <c r="L245" s="167">
        <f t="shared" si="28"/>
        <v>1987.5</v>
      </c>
      <c r="M245" s="167">
        <f t="shared" si="29"/>
        <v>1987.5</v>
      </c>
      <c r="N245" s="122" t="s">
        <v>1917</v>
      </c>
      <c r="O245" s="130">
        <v>4</v>
      </c>
      <c r="P245" s="130">
        <f t="shared" si="25"/>
        <v>4</v>
      </c>
      <c r="Q245" s="131"/>
      <c r="R245" s="131"/>
      <c r="S245" s="131"/>
      <c r="T245" s="131"/>
      <c r="U245" s="131"/>
      <c r="W245" s="337"/>
    </row>
    <row r="246" spans="1:27" x14ac:dyDescent="0.25">
      <c r="A246" s="134">
        <v>257948</v>
      </c>
      <c r="B246" s="134">
        <v>60746826</v>
      </c>
      <c r="C246" s="134">
        <v>1</v>
      </c>
      <c r="D246" s="122"/>
      <c r="E246" s="270">
        <v>60746826</v>
      </c>
      <c r="F246" s="355" t="s">
        <v>4282</v>
      </c>
      <c r="G246" s="168">
        <f t="shared" si="33"/>
        <v>85.2</v>
      </c>
      <c r="H246" s="125">
        <f t="shared" si="26"/>
        <v>85.2</v>
      </c>
      <c r="I246" s="134" t="s">
        <v>974</v>
      </c>
      <c r="J246" s="292">
        <v>71</v>
      </c>
      <c r="K246" s="162">
        <f t="shared" si="27"/>
        <v>71</v>
      </c>
      <c r="L246" s="167">
        <f t="shared" si="28"/>
        <v>532.5</v>
      </c>
      <c r="M246" s="167">
        <f t="shared" si="29"/>
        <v>532.5</v>
      </c>
      <c r="N246" s="122" t="s">
        <v>1917</v>
      </c>
      <c r="O246" s="130">
        <v>0.10199999999999999</v>
      </c>
      <c r="P246" s="130">
        <f t="shared" si="25"/>
        <v>0.10199999999999999</v>
      </c>
      <c r="Q246" s="131"/>
      <c r="R246" s="131"/>
      <c r="S246" s="131"/>
      <c r="T246" s="131"/>
      <c r="U246" s="131"/>
      <c r="V246" s="131"/>
      <c r="X246" s="131"/>
      <c r="Y246" s="131"/>
      <c r="Z246" s="139"/>
    </row>
    <row r="247" spans="1:27" x14ac:dyDescent="0.25">
      <c r="A247" s="134">
        <v>257948</v>
      </c>
      <c r="B247" s="134">
        <v>60746879</v>
      </c>
      <c r="C247" s="134">
        <v>2</v>
      </c>
      <c r="D247" s="122"/>
      <c r="E247" s="270">
        <v>60746879</v>
      </c>
      <c r="F247" s="124" t="s">
        <v>4283</v>
      </c>
      <c r="G247" s="168">
        <f t="shared" si="33"/>
        <v>114</v>
      </c>
      <c r="H247" s="125">
        <f t="shared" si="26"/>
        <v>228</v>
      </c>
      <c r="I247" s="166" t="s">
        <v>974</v>
      </c>
      <c r="J247" s="162">
        <v>95</v>
      </c>
      <c r="K247" s="162">
        <f t="shared" si="27"/>
        <v>190</v>
      </c>
      <c r="L247" s="167">
        <f t="shared" si="28"/>
        <v>712.5</v>
      </c>
      <c r="M247" s="167">
        <f t="shared" si="29"/>
        <v>1425</v>
      </c>
      <c r="N247" s="122" t="s">
        <v>1917</v>
      </c>
      <c r="O247" s="130">
        <v>25.3</v>
      </c>
      <c r="P247" s="130">
        <f t="shared" si="25"/>
        <v>50.6</v>
      </c>
      <c r="Q247" s="139"/>
      <c r="R247" s="139"/>
      <c r="S247" s="139"/>
      <c r="T247" s="139"/>
      <c r="U247" s="139"/>
      <c r="X247" s="139"/>
      <c r="Y247" s="139"/>
    </row>
    <row r="248" spans="1:27" x14ac:dyDescent="0.25">
      <c r="A248" s="134">
        <v>257948</v>
      </c>
      <c r="B248" s="134">
        <v>60746880</v>
      </c>
      <c r="C248" s="134">
        <v>2</v>
      </c>
      <c r="D248" s="122"/>
      <c r="E248" s="270">
        <v>60746880</v>
      </c>
      <c r="F248" s="124" t="s">
        <v>4284</v>
      </c>
      <c r="G248" s="168">
        <f t="shared" si="33"/>
        <v>126</v>
      </c>
      <c r="H248" s="125">
        <f t="shared" si="26"/>
        <v>252</v>
      </c>
      <c r="I248" s="166" t="s">
        <v>974</v>
      </c>
      <c r="J248" s="162">
        <v>105</v>
      </c>
      <c r="K248" s="162">
        <f t="shared" si="27"/>
        <v>210</v>
      </c>
      <c r="L248" s="167">
        <f t="shared" si="28"/>
        <v>787.5</v>
      </c>
      <c r="M248" s="167">
        <f t="shared" si="29"/>
        <v>1575</v>
      </c>
      <c r="N248" s="122" t="s">
        <v>1917</v>
      </c>
      <c r="O248" s="130">
        <v>1</v>
      </c>
      <c r="P248" s="130">
        <f t="shared" si="25"/>
        <v>2</v>
      </c>
      <c r="Q248" s="139"/>
      <c r="R248" s="139"/>
      <c r="S248" s="139"/>
      <c r="T248" s="139"/>
      <c r="U248" s="139"/>
      <c r="W248" s="139"/>
      <c r="X248" s="131"/>
      <c r="Y248" s="131"/>
    </row>
    <row r="249" spans="1:27" x14ac:dyDescent="0.25">
      <c r="A249" s="134">
        <v>257948</v>
      </c>
      <c r="B249" s="134">
        <v>60746881</v>
      </c>
      <c r="C249" s="121">
        <v>2</v>
      </c>
      <c r="D249" s="122"/>
      <c r="E249" s="270">
        <v>60746881</v>
      </c>
      <c r="F249" s="124" t="s">
        <v>4285</v>
      </c>
      <c r="G249" s="168">
        <f t="shared" si="33"/>
        <v>24</v>
      </c>
      <c r="H249" s="125">
        <f t="shared" si="26"/>
        <v>48</v>
      </c>
      <c r="I249" s="166" t="s">
        <v>0</v>
      </c>
      <c r="J249" s="162">
        <v>20</v>
      </c>
      <c r="K249" s="162">
        <f t="shared" si="27"/>
        <v>40</v>
      </c>
      <c r="L249" s="167">
        <f t="shared" si="28"/>
        <v>150</v>
      </c>
      <c r="M249" s="167">
        <f t="shared" si="29"/>
        <v>300</v>
      </c>
      <c r="N249" s="122" t="s">
        <v>1917</v>
      </c>
      <c r="O249" s="130">
        <v>74</v>
      </c>
      <c r="P249" s="130">
        <f t="shared" si="25"/>
        <v>148</v>
      </c>
      <c r="Q249" s="139"/>
      <c r="R249" s="139"/>
      <c r="S249" s="139"/>
      <c r="T249" s="139"/>
      <c r="U249" s="139"/>
    </row>
    <row r="250" spans="1:27" ht="14.25" customHeight="1" x14ac:dyDescent="0.25">
      <c r="A250" s="134">
        <v>257948</v>
      </c>
      <c r="B250" s="134">
        <v>60746882</v>
      </c>
      <c r="C250" s="134">
        <v>2</v>
      </c>
      <c r="D250" s="122"/>
      <c r="E250" s="270">
        <v>60746882</v>
      </c>
      <c r="F250" s="132" t="s">
        <v>4286</v>
      </c>
      <c r="G250" s="168">
        <f t="shared" si="33"/>
        <v>30</v>
      </c>
      <c r="H250" s="125">
        <f t="shared" si="26"/>
        <v>60</v>
      </c>
      <c r="I250" s="166" t="s">
        <v>974</v>
      </c>
      <c r="J250" s="162">
        <v>25</v>
      </c>
      <c r="K250" s="162">
        <f t="shared" si="27"/>
        <v>50</v>
      </c>
      <c r="L250" s="167">
        <f t="shared" si="28"/>
        <v>187.5</v>
      </c>
      <c r="M250" s="167">
        <f t="shared" si="29"/>
        <v>375</v>
      </c>
      <c r="N250" s="122" t="s">
        <v>1917</v>
      </c>
      <c r="O250" s="130">
        <v>225</v>
      </c>
      <c r="P250" s="130">
        <f t="shared" si="25"/>
        <v>450</v>
      </c>
      <c r="Q250" s="139"/>
      <c r="R250" s="139"/>
      <c r="S250" s="139"/>
      <c r="T250" s="139"/>
      <c r="U250" s="139"/>
      <c r="V250" s="131"/>
      <c r="W250" s="131"/>
    </row>
    <row r="251" spans="1:27" x14ac:dyDescent="0.25">
      <c r="A251" s="134">
        <v>260292</v>
      </c>
      <c r="B251" s="134">
        <v>60747090</v>
      </c>
      <c r="C251" s="134">
        <v>2</v>
      </c>
      <c r="D251" s="161"/>
      <c r="E251" s="270">
        <v>60747090</v>
      </c>
      <c r="F251" s="329" t="s">
        <v>4301</v>
      </c>
      <c r="G251" s="448">
        <f t="shared" si="33"/>
        <v>36</v>
      </c>
      <c r="H251" s="448">
        <f t="shared" si="26"/>
        <v>72</v>
      </c>
      <c r="I251" s="166" t="s">
        <v>0</v>
      </c>
      <c r="J251" s="450">
        <v>30</v>
      </c>
      <c r="K251" s="288">
        <f t="shared" si="27"/>
        <v>60</v>
      </c>
      <c r="L251" s="290">
        <f t="shared" si="28"/>
        <v>225</v>
      </c>
      <c r="M251" s="290">
        <f t="shared" si="29"/>
        <v>450</v>
      </c>
      <c r="N251" s="122" t="s">
        <v>1917</v>
      </c>
      <c r="O251" s="130">
        <v>10.3</v>
      </c>
      <c r="P251" s="130">
        <f t="shared" si="25"/>
        <v>20.6</v>
      </c>
      <c r="Q251" s="447"/>
      <c r="R251" s="447"/>
      <c r="S251" s="447"/>
      <c r="T251" s="447"/>
      <c r="U251" s="447"/>
      <c r="V251" s="131"/>
      <c r="X251" s="131"/>
      <c r="Y251" s="131"/>
      <c r="Z251" s="40"/>
      <c r="AA251" s="139"/>
    </row>
    <row r="252" spans="1:27" x14ac:dyDescent="0.25">
      <c r="A252" s="197">
        <v>257011</v>
      </c>
      <c r="B252" s="197">
        <v>60747244</v>
      </c>
      <c r="C252" s="197">
        <v>1</v>
      </c>
      <c r="D252" s="206"/>
      <c r="E252" s="236">
        <v>60747244</v>
      </c>
      <c r="F252" s="210" t="s">
        <v>4272</v>
      </c>
      <c r="G252" s="168">
        <f>J252*1.2+O252*2.5</f>
        <v>36.75</v>
      </c>
      <c r="H252" s="307">
        <f t="shared" si="26"/>
        <v>36.75</v>
      </c>
      <c r="I252" s="163" t="s">
        <v>974</v>
      </c>
      <c r="J252" s="164">
        <v>30</v>
      </c>
      <c r="K252" s="164">
        <f t="shared" si="27"/>
        <v>30</v>
      </c>
      <c r="L252" s="165">
        <f t="shared" si="28"/>
        <v>225</v>
      </c>
      <c r="M252" s="165">
        <f t="shared" si="29"/>
        <v>225</v>
      </c>
      <c r="N252" s="129" t="s">
        <v>1973</v>
      </c>
      <c r="O252" s="130">
        <v>0.3</v>
      </c>
      <c r="P252" s="130">
        <f t="shared" si="25"/>
        <v>0.3</v>
      </c>
      <c r="Q252" s="131"/>
      <c r="R252" s="131"/>
      <c r="S252" s="131"/>
      <c r="T252" s="131"/>
      <c r="U252" s="131"/>
      <c r="W252" s="131"/>
      <c r="Z252" s="139"/>
      <c r="AA252" s="131"/>
    </row>
    <row r="253" spans="1:27" x14ac:dyDescent="0.25">
      <c r="A253" s="134">
        <v>260292</v>
      </c>
      <c r="B253" s="140">
        <v>60747428</v>
      </c>
      <c r="C253" s="134">
        <v>1</v>
      </c>
      <c r="D253" s="161"/>
      <c r="E253" s="429">
        <v>4002633202</v>
      </c>
      <c r="F253" s="443" t="s">
        <v>4302</v>
      </c>
      <c r="G253" s="448">
        <f>J253*1.2</f>
        <v>384</v>
      </c>
      <c r="H253" s="445">
        <f t="shared" si="26"/>
        <v>384</v>
      </c>
      <c r="I253" s="166" t="s">
        <v>152</v>
      </c>
      <c r="J253" s="446">
        <v>320</v>
      </c>
      <c r="K253" s="288">
        <f t="shared" si="27"/>
        <v>320</v>
      </c>
      <c r="L253" s="290">
        <f t="shared" si="28"/>
        <v>2400</v>
      </c>
      <c r="M253" s="290">
        <f t="shared" si="29"/>
        <v>2400</v>
      </c>
      <c r="N253" s="122" t="s">
        <v>1917</v>
      </c>
      <c r="O253" s="130">
        <v>38.5</v>
      </c>
      <c r="P253" s="130">
        <f t="shared" si="25"/>
        <v>38.5</v>
      </c>
      <c r="Q253" s="451"/>
      <c r="R253" s="451"/>
      <c r="S253" s="451"/>
      <c r="T253" s="451"/>
      <c r="U253" s="451"/>
      <c r="AA253" s="139"/>
    </row>
    <row r="254" spans="1:27" x14ac:dyDescent="0.25">
      <c r="A254" s="280">
        <v>283951</v>
      </c>
      <c r="B254" s="140">
        <v>60747428</v>
      </c>
      <c r="C254" s="134">
        <v>1</v>
      </c>
      <c r="D254" s="122">
        <v>1367674</v>
      </c>
      <c r="E254" s="429">
        <v>4002633202</v>
      </c>
      <c r="F254" s="443" t="s">
        <v>4302</v>
      </c>
      <c r="G254" s="448">
        <f>J254*1.16363636</f>
        <v>383.99999879999996</v>
      </c>
      <c r="H254" s="445">
        <f t="shared" si="26"/>
        <v>383.99999879999996</v>
      </c>
      <c r="I254" s="166" t="s">
        <v>152</v>
      </c>
      <c r="J254" s="476">
        <v>330</v>
      </c>
      <c r="K254" s="477">
        <f t="shared" si="27"/>
        <v>330</v>
      </c>
      <c r="L254" s="290">
        <f t="shared" si="28"/>
        <v>2475</v>
      </c>
      <c r="M254" s="290">
        <f t="shared" si="29"/>
        <v>2475</v>
      </c>
      <c r="N254" s="122" t="s">
        <v>1917</v>
      </c>
      <c r="O254" s="130">
        <v>38.5</v>
      </c>
      <c r="P254" s="130">
        <f t="shared" si="25"/>
        <v>38.5</v>
      </c>
      <c r="Q254" s="451"/>
      <c r="R254" s="451"/>
      <c r="S254" s="475" t="s">
        <v>4490</v>
      </c>
      <c r="T254" s="474"/>
      <c r="U254" s="474"/>
      <c r="X254" s="131"/>
      <c r="Y254" s="131"/>
      <c r="AA254" s="40"/>
    </row>
    <row r="255" spans="1:27" x14ac:dyDescent="0.25">
      <c r="A255" s="197">
        <v>258831</v>
      </c>
      <c r="B255" s="134">
        <v>60747657</v>
      </c>
      <c r="C255" s="134">
        <v>2</v>
      </c>
      <c r="D255" s="161"/>
      <c r="E255" s="270">
        <v>60747657</v>
      </c>
      <c r="F255" s="124" t="s">
        <v>4287</v>
      </c>
      <c r="G255" s="187">
        <f>J255*1.2</f>
        <v>42</v>
      </c>
      <c r="H255" s="125">
        <f t="shared" si="26"/>
        <v>84</v>
      </c>
      <c r="I255" s="166" t="s">
        <v>974</v>
      </c>
      <c r="J255" s="162">
        <v>35</v>
      </c>
      <c r="K255" s="162">
        <f t="shared" si="27"/>
        <v>70</v>
      </c>
      <c r="L255" s="167">
        <f t="shared" si="28"/>
        <v>262.5</v>
      </c>
      <c r="M255" s="167">
        <f t="shared" si="29"/>
        <v>525</v>
      </c>
      <c r="N255" s="122" t="s">
        <v>1917</v>
      </c>
      <c r="O255" s="130">
        <v>7.5</v>
      </c>
      <c r="P255" s="130">
        <f t="shared" si="25"/>
        <v>15</v>
      </c>
      <c r="Q255" s="188"/>
      <c r="R255" s="131"/>
      <c r="S255" s="131"/>
      <c r="T255" s="131"/>
      <c r="U255" s="40"/>
      <c r="X255" s="131"/>
      <c r="Y255" s="131"/>
      <c r="AA255" s="40"/>
    </row>
    <row r="256" spans="1:27" x14ac:dyDescent="0.25">
      <c r="A256" s="197">
        <v>258831</v>
      </c>
      <c r="B256" s="121">
        <v>60747662</v>
      </c>
      <c r="C256" s="121">
        <v>6</v>
      </c>
      <c r="D256" s="161"/>
      <c r="E256" s="123">
        <v>60747662</v>
      </c>
      <c r="F256" s="124" t="s">
        <v>4289</v>
      </c>
      <c r="G256" s="125">
        <f>J256*1.2</f>
        <v>18</v>
      </c>
      <c r="H256" s="125">
        <f t="shared" si="26"/>
        <v>108</v>
      </c>
      <c r="I256" s="166" t="s">
        <v>974</v>
      </c>
      <c r="J256" s="162">
        <v>15</v>
      </c>
      <c r="K256" s="162">
        <f t="shared" si="27"/>
        <v>90</v>
      </c>
      <c r="L256" s="167">
        <f t="shared" si="28"/>
        <v>112.5</v>
      </c>
      <c r="M256" s="167">
        <f t="shared" si="29"/>
        <v>675</v>
      </c>
      <c r="N256" s="122" t="s">
        <v>1917</v>
      </c>
      <c r="O256" s="130">
        <v>0.4</v>
      </c>
      <c r="P256" s="130">
        <f t="shared" si="25"/>
        <v>2.4000000000000004</v>
      </c>
      <c r="Q256" s="188"/>
      <c r="R256" s="131"/>
      <c r="S256" s="131"/>
      <c r="T256" s="139"/>
      <c r="U256" s="40"/>
      <c r="X256" s="131"/>
      <c r="Y256" s="131"/>
      <c r="Z256" s="131"/>
    </row>
    <row r="257" spans="1:27" x14ac:dyDescent="0.25">
      <c r="A257" s="197">
        <v>258831</v>
      </c>
      <c r="B257" s="121">
        <v>60747663</v>
      </c>
      <c r="C257" s="121">
        <v>6</v>
      </c>
      <c r="D257" s="161"/>
      <c r="E257" s="123">
        <v>60747663</v>
      </c>
      <c r="F257" s="124" t="s">
        <v>4288</v>
      </c>
      <c r="G257" s="125">
        <f>J257*1.2+O257*2.5</f>
        <v>43.35</v>
      </c>
      <c r="H257" s="125">
        <f t="shared" si="26"/>
        <v>260.10000000000002</v>
      </c>
      <c r="I257" s="126" t="s">
        <v>974</v>
      </c>
      <c r="J257" s="127">
        <v>33</v>
      </c>
      <c r="K257" s="127">
        <f t="shared" si="27"/>
        <v>198</v>
      </c>
      <c r="L257" s="128">
        <f t="shared" si="28"/>
        <v>247.5</v>
      </c>
      <c r="M257" s="128">
        <f t="shared" si="29"/>
        <v>1485</v>
      </c>
      <c r="N257" s="129" t="s">
        <v>1973</v>
      </c>
      <c r="O257" s="130">
        <v>1.5</v>
      </c>
      <c r="P257" s="130">
        <f t="shared" ref="P257:P320" si="34">O257*C257</f>
        <v>9</v>
      </c>
      <c r="Q257" s="188"/>
      <c r="R257" s="131"/>
      <c r="S257" s="131"/>
      <c r="T257" s="131"/>
      <c r="V257" s="40"/>
      <c r="W257" s="139"/>
      <c r="X257" s="139"/>
      <c r="Y257" s="139"/>
      <c r="AA257" s="139"/>
    </row>
    <row r="258" spans="1:27" x14ac:dyDescent="0.25">
      <c r="A258" s="197">
        <v>260072</v>
      </c>
      <c r="B258" s="140">
        <v>60747790</v>
      </c>
      <c r="C258" s="134">
        <v>2</v>
      </c>
      <c r="D258" s="161"/>
      <c r="E258" s="429">
        <v>60747790</v>
      </c>
      <c r="F258" s="443" t="s">
        <v>4672</v>
      </c>
      <c r="G258" s="444">
        <f>J258*1.2</f>
        <v>588</v>
      </c>
      <c r="H258" s="445">
        <f t="shared" ref="H258:H321" si="35">C258*G258</f>
        <v>1176</v>
      </c>
      <c r="I258" s="166" t="s">
        <v>0</v>
      </c>
      <c r="J258" s="446">
        <v>490</v>
      </c>
      <c r="K258" s="288">
        <f t="shared" ref="K258:K321" si="36">C258*J258</f>
        <v>980</v>
      </c>
      <c r="L258" s="290">
        <f t="shared" ref="L258:L277" si="37">J258*7.5</f>
        <v>3675</v>
      </c>
      <c r="M258" s="290">
        <f t="shared" ref="M258:M321" si="38">C258*L258</f>
        <v>7350</v>
      </c>
      <c r="N258" s="122" t="s">
        <v>1917</v>
      </c>
      <c r="O258" s="130">
        <v>25.6</v>
      </c>
      <c r="P258" s="130">
        <f t="shared" si="34"/>
        <v>51.2</v>
      </c>
      <c r="Q258" s="447"/>
      <c r="R258" s="447"/>
      <c r="S258" s="447"/>
      <c r="T258" s="447"/>
      <c r="U258" s="447"/>
      <c r="W258" s="131"/>
      <c r="Z258" s="202"/>
    </row>
    <row r="259" spans="1:27" x14ac:dyDescent="0.25">
      <c r="A259" s="197">
        <v>260072</v>
      </c>
      <c r="B259" s="134">
        <v>60747798</v>
      </c>
      <c r="C259" s="134">
        <v>2</v>
      </c>
      <c r="D259" s="161"/>
      <c r="E259" s="123" t="s">
        <v>4293</v>
      </c>
      <c r="F259" s="329" t="s">
        <v>4294</v>
      </c>
      <c r="G259" s="444">
        <f>J259*1.2+O259*2.5</f>
        <v>75.5</v>
      </c>
      <c r="H259" s="448">
        <f t="shared" si="35"/>
        <v>151</v>
      </c>
      <c r="I259" s="163" t="s">
        <v>0</v>
      </c>
      <c r="J259" s="452">
        <v>55</v>
      </c>
      <c r="K259" s="439">
        <f t="shared" si="36"/>
        <v>110</v>
      </c>
      <c r="L259" s="453">
        <f t="shared" si="37"/>
        <v>412.5</v>
      </c>
      <c r="M259" s="453">
        <f t="shared" si="38"/>
        <v>825</v>
      </c>
      <c r="N259" s="129" t="s">
        <v>1973</v>
      </c>
      <c r="O259" s="130">
        <v>3.8</v>
      </c>
      <c r="P259" s="130">
        <f t="shared" si="34"/>
        <v>7.6</v>
      </c>
      <c r="Q259" s="454"/>
      <c r="R259" s="454"/>
      <c r="S259" s="454"/>
      <c r="T259" s="454"/>
      <c r="U259" s="454"/>
      <c r="V259" s="40"/>
      <c r="W259" s="131"/>
      <c r="Z259" s="139"/>
    </row>
    <row r="260" spans="1:27" x14ac:dyDescent="0.25">
      <c r="A260" s="197">
        <v>260072</v>
      </c>
      <c r="B260" s="140">
        <v>60747915</v>
      </c>
      <c r="C260" s="134">
        <v>2</v>
      </c>
      <c r="D260" s="161"/>
      <c r="E260" s="429">
        <v>60747915</v>
      </c>
      <c r="F260" s="442" t="s">
        <v>4527</v>
      </c>
      <c r="G260" s="444">
        <f>J260*1.2</f>
        <v>210</v>
      </c>
      <c r="H260" s="448">
        <f t="shared" si="35"/>
        <v>420</v>
      </c>
      <c r="I260" s="166" t="s">
        <v>0</v>
      </c>
      <c r="J260" s="449">
        <v>175</v>
      </c>
      <c r="K260" s="288">
        <f t="shared" si="36"/>
        <v>350</v>
      </c>
      <c r="L260" s="289">
        <f t="shared" si="37"/>
        <v>1312.5</v>
      </c>
      <c r="M260" s="290">
        <f t="shared" si="38"/>
        <v>2625</v>
      </c>
      <c r="N260" s="122" t="s">
        <v>1917</v>
      </c>
      <c r="O260" s="130">
        <v>33</v>
      </c>
      <c r="P260" s="130">
        <f t="shared" si="34"/>
        <v>66</v>
      </c>
      <c r="Q260" s="447"/>
      <c r="R260" s="447"/>
      <c r="S260" s="447"/>
      <c r="T260" s="447"/>
      <c r="U260" s="447"/>
      <c r="Z260" s="131"/>
      <c r="AA260" s="139"/>
    </row>
    <row r="261" spans="1:27" x14ac:dyDescent="0.25">
      <c r="A261" s="197">
        <v>265263</v>
      </c>
      <c r="B261" s="134">
        <v>60747922</v>
      </c>
      <c r="C261" s="134">
        <v>2</v>
      </c>
      <c r="D261" s="161"/>
      <c r="E261" s="270">
        <v>60747922</v>
      </c>
      <c r="F261" s="124" t="s">
        <v>4311</v>
      </c>
      <c r="G261" s="125">
        <f>J261*1.2+O261*2.5</f>
        <v>240.75</v>
      </c>
      <c r="H261" s="125">
        <f t="shared" si="35"/>
        <v>481.5</v>
      </c>
      <c r="I261" s="163" t="s">
        <v>974</v>
      </c>
      <c r="J261" s="164">
        <v>180</v>
      </c>
      <c r="K261" s="164">
        <f t="shared" si="36"/>
        <v>360</v>
      </c>
      <c r="L261" s="165">
        <f t="shared" si="37"/>
        <v>1350</v>
      </c>
      <c r="M261" s="165">
        <f t="shared" si="38"/>
        <v>2700</v>
      </c>
      <c r="N261" s="456" t="s">
        <v>1973</v>
      </c>
      <c r="O261" s="130">
        <v>9.9</v>
      </c>
      <c r="P261" s="130">
        <f t="shared" si="34"/>
        <v>19.8</v>
      </c>
      <c r="Q261" s="37"/>
      <c r="U261" s="40"/>
      <c r="V261" s="131"/>
    </row>
    <row r="262" spans="1:27" x14ac:dyDescent="0.25">
      <c r="A262" s="197">
        <v>265263</v>
      </c>
      <c r="B262" s="134">
        <v>60747923</v>
      </c>
      <c r="C262" s="134">
        <v>2</v>
      </c>
      <c r="D262" s="161"/>
      <c r="E262" s="270">
        <v>60747923</v>
      </c>
      <c r="F262" s="329" t="s">
        <v>4312</v>
      </c>
      <c r="G262" s="125">
        <f>J262*1.2+O262*2.5</f>
        <v>22.3</v>
      </c>
      <c r="H262" s="125">
        <f t="shared" si="35"/>
        <v>44.6</v>
      </c>
      <c r="I262" s="163" t="s">
        <v>974</v>
      </c>
      <c r="J262" s="164">
        <v>16.5</v>
      </c>
      <c r="K262" s="164">
        <f t="shared" si="36"/>
        <v>33</v>
      </c>
      <c r="L262" s="165">
        <f t="shared" si="37"/>
        <v>123.75</v>
      </c>
      <c r="M262" s="165">
        <f t="shared" si="38"/>
        <v>247.5</v>
      </c>
      <c r="N262" s="456" t="s">
        <v>1973</v>
      </c>
      <c r="O262" s="130">
        <v>1</v>
      </c>
      <c r="P262" s="130">
        <f t="shared" si="34"/>
        <v>2</v>
      </c>
      <c r="Q262" s="37"/>
      <c r="W262" s="131"/>
      <c r="X262" s="139"/>
      <c r="Y262" s="139"/>
    </row>
    <row r="263" spans="1:27" x14ac:dyDescent="0.25">
      <c r="A263" s="197">
        <v>260072</v>
      </c>
      <c r="B263" s="134">
        <v>60747927</v>
      </c>
      <c r="C263" s="134">
        <v>2</v>
      </c>
      <c r="D263" s="161"/>
      <c r="E263" s="270">
        <v>60747927</v>
      </c>
      <c r="F263" s="442" t="s">
        <v>4527</v>
      </c>
      <c r="G263" s="444">
        <f t="shared" ref="G263:G273" si="39">J263*1.2</f>
        <v>210</v>
      </c>
      <c r="H263" s="448">
        <f t="shared" si="35"/>
        <v>420</v>
      </c>
      <c r="I263" s="166" t="s">
        <v>0</v>
      </c>
      <c r="J263" s="450">
        <v>175</v>
      </c>
      <c r="K263" s="288">
        <f t="shared" si="36"/>
        <v>350</v>
      </c>
      <c r="L263" s="290">
        <f t="shared" si="37"/>
        <v>1312.5</v>
      </c>
      <c r="M263" s="290">
        <f t="shared" si="38"/>
        <v>2625</v>
      </c>
      <c r="N263" s="122" t="s">
        <v>1917</v>
      </c>
      <c r="O263" s="130">
        <v>33</v>
      </c>
      <c r="P263" s="130">
        <f t="shared" si="34"/>
        <v>66</v>
      </c>
      <c r="Q263" s="451"/>
      <c r="R263" s="451"/>
      <c r="S263" s="451"/>
      <c r="T263" s="451"/>
      <c r="U263" s="451"/>
      <c r="V263" s="131"/>
    </row>
    <row r="264" spans="1:27" x14ac:dyDescent="0.25">
      <c r="A264" s="197">
        <v>261863</v>
      </c>
      <c r="B264" s="134">
        <v>60748261</v>
      </c>
      <c r="C264" s="134">
        <v>2</v>
      </c>
      <c r="D264" s="161"/>
      <c r="E264" s="270" t="s">
        <v>4306</v>
      </c>
      <c r="F264" s="124" t="s">
        <v>4541</v>
      </c>
      <c r="G264" s="189">
        <f t="shared" si="39"/>
        <v>216</v>
      </c>
      <c r="H264" s="125">
        <f t="shared" si="35"/>
        <v>432</v>
      </c>
      <c r="I264" s="166" t="s">
        <v>0</v>
      </c>
      <c r="J264" s="281">
        <v>180</v>
      </c>
      <c r="K264" s="162">
        <f t="shared" si="36"/>
        <v>360</v>
      </c>
      <c r="L264" s="167">
        <f t="shared" si="37"/>
        <v>1350</v>
      </c>
      <c r="M264" s="167">
        <f t="shared" si="38"/>
        <v>2700</v>
      </c>
      <c r="N264" s="303" t="s">
        <v>1917</v>
      </c>
      <c r="O264" s="130">
        <v>35</v>
      </c>
      <c r="P264" s="130">
        <f t="shared" si="34"/>
        <v>70</v>
      </c>
      <c r="Q264" s="131"/>
      <c r="S264" s="40"/>
      <c r="T264" s="40"/>
      <c r="V264" s="131"/>
      <c r="Z264" s="40"/>
    </row>
    <row r="265" spans="1:27" x14ac:dyDescent="0.25">
      <c r="A265" s="197">
        <v>261863</v>
      </c>
      <c r="B265" s="134">
        <v>60748262</v>
      </c>
      <c r="C265" s="134">
        <v>2</v>
      </c>
      <c r="D265" s="161"/>
      <c r="E265" s="270" t="s">
        <v>4307</v>
      </c>
      <c r="F265" s="124" t="s">
        <v>4555</v>
      </c>
      <c r="G265" s="189">
        <f t="shared" si="39"/>
        <v>216</v>
      </c>
      <c r="H265" s="155">
        <f t="shared" si="35"/>
        <v>432</v>
      </c>
      <c r="I265" s="166" t="s">
        <v>0</v>
      </c>
      <c r="J265" s="281">
        <v>180</v>
      </c>
      <c r="K265" s="162">
        <f t="shared" si="36"/>
        <v>360</v>
      </c>
      <c r="L265" s="165">
        <f t="shared" si="37"/>
        <v>1350</v>
      </c>
      <c r="M265" s="165">
        <f t="shared" si="38"/>
        <v>2700</v>
      </c>
      <c r="N265" s="303" t="s">
        <v>1917</v>
      </c>
      <c r="O265" s="130">
        <v>35</v>
      </c>
      <c r="P265" s="130">
        <f t="shared" si="34"/>
        <v>70</v>
      </c>
      <c r="Q265" s="188"/>
      <c r="S265" s="40"/>
      <c r="T265" s="40"/>
      <c r="U265" s="40"/>
      <c r="W265" s="131"/>
    </row>
    <row r="266" spans="1:27" x14ac:dyDescent="0.25">
      <c r="A266" s="197">
        <v>261863</v>
      </c>
      <c r="B266" s="134">
        <v>60748347</v>
      </c>
      <c r="C266" s="134">
        <v>1</v>
      </c>
      <c r="D266" s="161"/>
      <c r="E266" s="270">
        <v>60748347</v>
      </c>
      <c r="F266" s="124" t="s">
        <v>4305</v>
      </c>
      <c r="G266" s="151">
        <f t="shared" si="39"/>
        <v>60</v>
      </c>
      <c r="H266" s="135">
        <f t="shared" si="35"/>
        <v>60</v>
      </c>
      <c r="I266" s="166" t="s">
        <v>0</v>
      </c>
      <c r="J266" s="281">
        <v>50</v>
      </c>
      <c r="K266" s="160">
        <f t="shared" si="36"/>
        <v>50</v>
      </c>
      <c r="L266" s="159">
        <f t="shared" si="37"/>
        <v>375</v>
      </c>
      <c r="M266" s="159">
        <f t="shared" si="38"/>
        <v>375</v>
      </c>
      <c r="N266" s="303" t="s">
        <v>1917</v>
      </c>
      <c r="O266" s="130">
        <v>5</v>
      </c>
      <c r="P266" s="130">
        <f t="shared" si="34"/>
        <v>5</v>
      </c>
      <c r="Q266" s="188"/>
      <c r="R266" s="37"/>
      <c r="V266" s="139"/>
      <c r="W266" s="139"/>
      <c r="X266" s="139"/>
      <c r="Y266" s="139"/>
    </row>
    <row r="267" spans="1:27" x14ac:dyDescent="0.25">
      <c r="A267" s="197">
        <v>261863</v>
      </c>
      <c r="B267" s="134">
        <v>60748348</v>
      </c>
      <c r="C267" s="134">
        <v>1</v>
      </c>
      <c r="D267" s="161"/>
      <c r="E267" s="270">
        <v>60748348</v>
      </c>
      <c r="F267" s="124" t="s">
        <v>4304</v>
      </c>
      <c r="G267" s="151">
        <f t="shared" si="39"/>
        <v>84</v>
      </c>
      <c r="H267" s="135">
        <f t="shared" si="35"/>
        <v>84</v>
      </c>
      <c r="I267" s="166" t="s">
        <v>0</v>
      </c>
      <c r="J267" s="281">
        <v>70</v>
      </c>
      <c r="K267" s="160">
        <f t="shared" si="36"/>
        <v>70</v>
      </c>
      <c r="L267" s="159">
        <f t="shared" si="37"/>
        <v>525</v>
      </c>
      <c r="M267" s="159">
        <f t="shared" si="38"/>
        <v>525</v>
      </c>
      <c r="N267" s="303" t="s">
        <v>1917</v>
      </c>
      <c r="O267" s="130">
        <v>13</v>
      </c>
      <c r="P267" s="130">
        <f t="shared" si="34"/>
        <v>13</v>
      </c>
      <c r="Q267" s="188"/>
      <c r="S267" s="40"/>
      <c r="W267" s="202"/>
      <c r="X267" s="131"/>
      <c r="Y267" s="131"/>
    </row>
    <row r="268" spans="1:27" s="40" customFormat="1" x14ac:dyDescent="0.25">
      <c r="A268" s="197">
        <v>265263</v>
      </c>
      <c r="B268" s="134">
        <v>60748403</v>
      </c>
      <c r="C268" s="134">
        <v>1</v>
      </c>
      <c r="D268" s="161"/>
      <c r="E268" s="270">
        <v>60748403</v>
      </c>
      <c r="F268" s="124" t="s">
        <v>4313</v>
      </c>
      <c r="G268" s="125">
        <f t="shared" si="39"/>
        <v>21.599999999999998</v>
      </c>
      <c r="H268" s="125">
        <f t="shared" si="35"/>
        <v>21.599999999999998</v>
      </c>
      <c r="I268" s="166" t="s">
        <v>0</v>
      </c>
      <c r="J268" s="162">
        <v>18</v>
      </c>
      <c r="K268" s="162">
        <f t="shared" si="36"/>
        <v>18</v>
      </c>
      <c r="L268" s="167">
        <f t="shared" si="37"/>
        <v>135</v>
      </c>
      <c r="M268" s="167">
        <f t="shared" si="38"/>
        <v>135</v>
      </c>
      <c r="N268" s="122" t="s">
        <v>2028</v>
      </c>
      <c r="O268" s="130">
        <v>0.3</v>
      </c>
      <c r="P268" s="130">
        <f t="shared" si="34"/>
        <v>0.3</v>
      </c>
      <c r="Q268" s="37"/>
      <c r="S268" s="37"/>
      <c r="T268" s="37"/>
      <c r="V268" s="37"/>
      <c r="W268" s="139"/>
      <c r="X268" s="131"/>
      <c r="Y268" s="131"/>
      <c r="Z268" s="37"/>
      <c r="AA268" s="37"/>
    </row>
    <row r="269" spans="1:27" x14ac:dyDescent="0.25">
      <c r="A269" s="197">
        <v>265263</v>
      </c>
      <c r="B269" s="134">
        <v>60748405</v>
      </c>
      <c r="C269" s="134">
        <v>1</v>
      </c>
      <c r="D269" s="161"/>
      <c r="E269" s="270">
        <v>60748405</v>
      </c>
      <c r="F269" s="124" t="s">
        <v>4314</v>
      </c>
      <c r="G269" s="125">
        <f t="shared" si="39"/>
        <v>19.2</v>
      </c>
      <c r="H269" s="125">
        <f t="shared" si="35"/>
        <v>19.2</v>
      </c>
      <c r="I269" s="166" t="s">
        <v>0</v>
      </c>
      <c r="J269" s="162">
        <v>16</v>
      </c>
      <c r="K269" s="162">
        <f t="shared" si="36"/>
        <v>16</v>
      </c>
      <c r="L269" s="167">
        <f t="shared" si="37"/>
        <v>120</v>
      </c>
      <c r="M269" s="167">
        <f t="shared" si="38"/>
        <v>120</v>
      </c>
      <c r="N269" s="122" t="s">
        <v>2028</v>
      </c>
      <c r="O269" s="130">
        <v>0.2</v>
      </c>
      <c r="P269" s="130">
        <f t="shared" si="34"/>
        <v>0.2</v>
      </c>
      <c r="Q269" s="37"/>
      <c r="U269" s="40"/>
      <c r="V269" s="131"/>
    </row>
    <row r="270" spans="1:27" x14ac:dyDescent="0.25">
      <c r="A270" s="197">
        <v>263019</v>
      </c>
      <c r="B270" s="134">
        <v>60748435</v>
      </c>
      <c r="C270" s="134">
        <v>2</v>
      </c>
      <c r="D270" s="122"/>
      <c r="E270" s="270">
        <v>60748435</v>
      </c>
      <c r="F270" s="124" t="s">
        <v>4674</v>
      </c>
      <c r="G270" s="125">
        <f t="shared" si="39"/>
        <v>588</v>
      </c>
      <c r="H270" s="125">
        <f t="shared" si="35"/>
        <v>1176</v>
      </c>
      <c r="I270" s="166" t="s">
        <v>0</v>
      </c>
      <c r="J270" s="281">
        <v>490</v>
      </c>
      <c r="K270" s="162">
        <f t="shared" si="36"/>
        <v>980</v>
      </c>
      <c r="L270" s="167">
        <f t="shared" si="37"/>
        <v>3675</v>
      </c>
      <c r="M270" s="167">
        <f t="shared" si="38"/>
        <v>7350</v>
      </c>
      <c r="N270" s="157" t="s">
        <v>1917</v>
      </c>
      <c r="O270" s="130">
        <v>49</v>
      </c>
      <c r="P270" s="130">
        <f t="shared" si="34"/>
        <v>98</v>
      </c>
      <c r="Q270" s="37"/>
      <c r="R270" s="37"/>
      <c r="V270" s="131"/>
    </row>
    <row r="271" spans="1:27" x14ac:dyDescent="0.25">
      <c r="A271" s="197">
        <v>263052</v>
      </c>
      <c r="B271" s="134">
        <v>60748541</v>
      </c>
      <c r="C271" s="134">
        <v>2</v>
      </c>
      <c r="D271" s="161"/>
      <c r="E271" s="270">
        <v>60748541</v>
      </c>
      <c r="F271" s="124" t="s">
        <v>4564</v>
      </c>
      <c r="G271" s="168">
        <f t="shared" si="39"/>
        <v>276</v>
      </c>
      <c r="H271" s="125">
        <f t="shared" si="35"/>
        <v>552</v>
      </c>
      <c r="I271" s="166" t="s">
        <v>0</v>
      </c>
      <c r="J271" s="281">
        <v>230</v>
      </c>
      <c r="K271" s="162">
        <f t="shared" si="36"/>
        <v>460</v>
      </c>
      <c r="L271" s="167">
        <f t="shared" si="37"/>
        <v>1725</v>
      </c>
      <c r="M271" s="167">
        <f t="shared" si="38"/>
        <v>3450</v>
      </c>
      <c r="N271" s="122" t="s">
        <v>1917</v>
      </c>
      <c r="O271" s="130">
        <v>33</v>
      </c>
      <c r="P271" s="130">
        <f t="shared" si="34"/>
        <v>66</v>
      </c>
      <c r="R271" s="37"/>
      <c r="V271" s="139"/>
      <c r="X271" s="139"/>
      <c r="Y271" s="139"/>
      <c r="AA271" s="139"/>
    </row>
    <row r="272" spans="1:27" x14ac:dyDescent="0.25">
      <c r="A272" s="197">
        <v>263052</v>
      </c>
      <c r="B272" s="134">
        <v>60748542</v>
      </c>
      <c r="C272" s="134">
        <v>2</v>
      </c>
      <c r="D272" s="161"/>
      <c r="E272" s="270">
        <v>60748542</v>
      </c>
      <c r="F272" s="124" t="s">
        <v>4564</v>
      </c>
      <c r="G272" s="168">
        <f t="shared" si="39"/>
        <v>276</v>
      </c>
      <c r="H272" s="125">
        <f t="shared" si="35"/>
        <v>552</v>
      </c>
      <c r="I272" s="166" t="s">
        <v>0</v>
      </c>
      <c r="J272" s="281">
        <v>230</v>
      </c>
      <c r="K272" s="162">
        <f t="shared" si="36"/>
        <v>460</v>
      </c>
      <c r="L272" s="167">
        <f t="shared" si="37"/>
        <v>1725</v>
      </c>
      <c r="M272" s="167">
        <f t="shared" si="38"/>
        <v>3450</v>
      </c>
      <c r="N272" s="122" t="s">
        <v>1917</v>
      </c>
      <c r="O272" s="130">
        <v>33</v>
      </c>
      <c r="P272" s="130">
        <f t="shared" si="34"/>
        <v>66</v>
      </c>
      <c r="S272" s="40"/>
      <c r="AA272" s="139"/>
    </row>
    <row r="273" spans="1:27" x14ac:dyDescent="0.25">
      <c r="A273" s="197">
        <v>265263</v>
      </c>
      <c r="B273" s="134">
        <v>60748610</v>
      </c>
      <c r="C273" s="134">
        <v>1</v>
      </c>
      <c r="D273" s="161"/>
      <c r="E273" s="270">
        <v>60748610</v>
      </c>
      <c r="F273" s="124" t="s">
        <v>4310</v>
      </c>
      <c r="G273" s="125">
        <f t="shared" si="39"/>
        <v>4.32</v>
      </c>
      <c r="H273" s="125">
        <f t="shared" si="35"/>
        <v>4.32</v>
      </c>
      <c r="I273" s="166" t="s">
        <v>974</v>
      </c>
      <c r="J273" s="162">
        <v>3.6</v>
      </c>
      <c r="K273" s="162">
        <f t="shared" si="36"/>
        <v>3.6</v>
      </c>
      <c r="L273" s="167">
        <f t="shared" si="37"/>
        <v>27</v>
      </c>
      <c r="M273" s="167">
        <f t="shared" si="38"/>
        <v>27</v>
      </c>
      <c r="N273" s="277" t="s">
        <v>2028</v>
      </c>
      <c r="O273" s="130">
        <v>0.01</v>
      </c>
      <c r="P273" s="130">
        <f t="shared" si="34"/>
        <v>0.01</v>
      </c>
      <c r="Q273" s="37"/>
      <c r="AA273" s="131"/>
    </row>
    <row r="274" spans="1:27" ht="12.75" customHeight="1" x14ac:dyDescent="0.25">
      <c r="A274" s="197">
        <v>265263</v>
      </c>
      <c r="B274" s="134">
        <v>60748630</v>
      </c>
      <c r="C274" s="134">
        <v>1</v>
      </c>
      <c r="D274" s="161"/>
      <c r="E274" s="270">
        <v>60748630</v>
      </c>
      <c r="F274" s="124" t="s">
        <v>4734</v>
      </c>
      <c r="G274" s="125">
        <f>J274*1.2+O274*2.5</f>
        <v>14.85</v>
      </c>
      <c r="H274" s="125">
        <f t="shared" si="35"/>
        <v>14.85</v>
      </c>
      <c r="I274" s="163" t="s">
        <v>974</v>
      </c>
      <c r="J274" s="164">
        <v>10.5</v>
      </c>
      <c r="K274" s="164">
        <f t="shared" si="36"/>
        <v>10.5</v>
      </c>
      <c r="L274" s="165">
        <f t="shared" si="37"/>
        <v>78.75</v>
      </c>
      <c r="M274" s="165">
        <f t="shared" si="38"/>
        <v>78.75</v>
      </c>
      <c r="N274" s="129" t="s">
        <v>1973</v>
      </c>
      <c r="O274" s="130">
        <v>0.9</v>
      </c>
      <c r="P274" s="130">
        <f t="shared" si="34"/>
        <v>0.9</v>
      </c>
      <c r="Z274" s="131"/>
      <c r="AA274" s="139"/>
    </row>
    <row r="275" spans="1:27" x14ac:dyDescent="0.25">
      <c r="A275" s="197">
        <v>270700</v>
      </c>
      <c r="B275" s="121">
        <v>60749797</v>
      </c>
      <c r="C275" s="121">
        <v>3</v>
      </c>
      <c r="D275" s="122">
        <v>1349970</v>
      </c>
      <c r="E275" s="123">
        <v>4000520602</v>
      </c>
      <c r="F275" s="124" t="s">
        <v>4350</v>
      </c>
      <c r="G275" s="125">
        <f>J275*1.2</f>
        <v>132</v>
      </c>
      <c r="H275" s="125">
        <f t="shared" si="35"/>
        <v>396</v>
      </c>
      <c r="I275" s="166" t="s">
        <v>152</v>
      </c>
      <c r="J275" s="162">
        <v>110</v>
      </c>
      <c r="K275" s="281">
        <f t="shared" si="36"/>
        <v>330</v>
      </c>
      <c r="L275" s="167">
        <f t="shared" si="37"/>
        <v>825</v>
      </c>
      <c r="M275" s="167">
        <f t="shared" si="38"/>
        <v>2475</v>
      </c>
      <c r="N275" s="122" t="s">
        <v>1917</v>
      </c>
      <c r="O275" s="130">
        <v>27.5</v>
      </c>
      <c r="P275" s="130">
        <f t="shared" si="34"/>
        <v>82.5</v>
      </c>
      <c r="Q275" s="131"/>
      <c r="R275" s="131"/>
      <c r="S275" s="131"/>
      <c r="T275" s="131"/>
      <c r="U275" s="131"/>
    </row>
    <row r="276" spans="1:27" ht="14.25" customHeight="1" x14ac:dyDescent="0.25">
      <c r="A276" s="197">
        <v>283541</v>
      </c>
      <c r="B276" s="134">
        <v>60749798</v>
      </c>
      <c r="C276" s="134">
        <v>6</v>
      </c>
      <c r="D276" s="122">
        <v>1367285</v>
      </c>
      <c r="E276" s="270">
        <v>4000520602</v>
      </c>
      <c r="F276" s="329" t="s">
        <v>4489</v>
      </c>
      <c r="G276" s="307">
        <f>J276*1.15</f>
        <v>143.75</v>
      </c>
      <c r="H276" s="307">
        <f t="shared" si="35"/>
        <v>862.5</v>
      </c>
      <c r="I276" s="166" t="s">
        <v>152</v>
      </c>
      <c r="J276" s="162">
        <v>125</v>
      </c>
      <c r="K276" s="162">
        <f t="shared" si="36"/>
        <v>750</v>
      </c>
      <c r="L276" s="167">
        <f t="shared" si="37"/>
        <v>937.5</v>
      </c>
      <c r="M276" s="167">
        <f t="shared" si="38"/>
        <v>5625</v>
      </c>
      <c r="N276" s="278" t="s">
        <v>1917</v>
      </c>
      <c r="O276" s="130">
        <v>31</v>
      </c>
      <c r="P276" s="130">
        <f t="shared" si="34"/>
        <v>186</v>
      </c>
      <c r="Q276" s="188"/>
      <c r="R276" s="131"/>
      <c r="S276" s="475" t="s">
        <v>4490</v>
      </c>
      <c r="X276" s="139"/>
      <c r="Y276" s="139"/>
      <c r="Z276" s="139"/>
      <c r="AA276" s="131"/>
    </row>
    <row r="277" spans="1:27" x14ac:dyDescent="0.25">
      <c r="A277" s="197">
        <v>283556</v>
      </c>
      <c r="B277" s="121">
        <v>60749798</v>
      </c>
      <c r="C277" s="121">
        <v>2</v>
      </c>
      <c r="D277" s="122">
        <v>1367296</v>
      </c>
      <c r="E277" s="123">
        <v>4000520602</v>
      </c>
      <c r="F277" s="124" t="s">
        <v>4489</v>
      </c>
      <c r="G277" s="125">
        <f>J277*1.15</f>
        <v>143.75</v>
      </c>
      <c r="H277" s="125">
        <f t="shared" si="35"/>
        <v>287.5</v>
      </c>
      <c r="I277" s="166" t="s">
        <v>152</v>
      </c>
      <c r="J277" s="162">
        <v>125</v>
      </c>
      <c r="K277" s="162">
        <f t="shared" si="36"/>
        <v>250</v>
      </c>
      <c r="L277" s="167">
        <f t="shared" si="37"/>
        <v>937.5</v>
      </c>
      <c r="M277" s="167">
        <f t="shared" si="38"/>
        <v>1875</v>
      </c>
      <c r="N277" s="122" t="s">
        <v>1917</v>
      </c>
      <c r="O277" s="130">
        <v>30.9</v>
      </c>
      <c r="P277" s="130">
        <f t="shared" si="34"/>
        <v>61.8</v>
      </c>
      <c r="Q277" s="131"/>
      <c r="R277" s="131"/>
      <c r="S277" s="475" t="s">
        <v>4490</v>
      </c>
      <c r="X277" s="139"/>
      <c r="Y277" s="139"/>
      <c r="Z277" s="40"/>
      <c r="AA277" s="131"/>
    </row>
    <row r="278" spans="1:27" x14ac:dyDescent="0.25">
      <c r="A278" s="197">
        <v>270700</v>
      </c>
      <c r="B278" s="134">
        <v>60749802</v>
      </c>
      <c r="C278" s="134">
        <v>2</v>
      </c>
      <c r="D278" s="122">
        <v>1349980</v>
      </c>
      <c r="E278" s="123">
        <v>4001645750</v>
      </c>
      <c r="F278" s="124" t="s">
        <v>4351</v>
      </c>
      <c r="G278" s="125">
        <f t="shared" ref="G278:G283" si="40">J278*1.2</f>
        <v>213.6</v>
      </c>
      <c r="H278" s="125">
        <f t="shared" si="35"/>
        <v>427.2</v>
      </c>
      <c r="I278" s="166" t="s">
        <v>152</v>
      </c>
      <c r="J278" s="356">
        <v>178</v>
      </c>
      <c r="K278" s="281">
        <f t="shared" si="36"/>
        <v>356</v>
      </c>
      <c r="L278" s="167"/>
      <c r="M278" s="167"/>
      <c r="N278" s="122" t="s">
        <v>1917</v>
      </c>
      <c r="O278" s="130">
        <v>59</v>
      </c>
      <c r="P278" s="130">
        <f t="shared" si="34"/>
        <v>118</v>
      </c>
      <c r="Q278" s="188"/>
      <c r="R278" s="139"/>
      <c r="S278" s="139"/>
      <c r="T278" s="139"/>
      <c r="U278" s="139"/>
      <c r="V278" s="139"/>
      <c r="W278" s="131"/>
      <c r="X278" s="131"/>
      <c r="Y278" s="131"/>
      <c r="AA278" s="131"/>
    </row>
    <row r="279" spans="1:27" x14ac:dyDescent="0.25">
      <c r="A279" s="197">
        <v>270700</v>
      </c>
      <c r="B279" s="134">
        <v>60749804</v>
      </c>
      <c r="C279" s="121">
        <v>1</v>
      </c>
      <c r="D279" s="122">
        <v>1349972</v>
      </c>
      <c r="E279" s="123" t="s">
        <v>4205</v>
      </c>
      <c r="F279" s="124" t="s">
        <v>4707</v>
      </c>
      <c r="G279" s="125">
        <f t="shared" si="40"/>
        <v>88.8</v>
      </c>
      <c r="H279" s="125">
        <f t="shared" si="35"/>
        <v>88.8</v>
      </c>
      <c r="I279" s="166" t="s">
        <v>0</v>
      </c>
      <c r="J279" s="162">
        <v>74</v>
      </c>
      <c r="K279" s="281">
        <f t="shared" si="36"/>
        <v>74</v>
      </c>
      <c r="L279" s="167"/>
      <c r="M279" s="167"/>
      <c r="N279" s="122" t="s">
        <v>1917</v>
      </c>
      <c r="O279" s="130">
        <v>9.6</v>
      </c>
      <c r="P279" s="130">
        <f t="shared" si="34"/>
        <v>9.6</v>
      </c>
      <c r="Q279" s="131"/>
      <c r="R279" s="139"/>
      <c r="S279" s="139"/>
      <c r="T279" s="139"/>
      <c r="U279" s="139"/>
      <c r="W279" s="131"/>
      <c r="AA279" s="131"/>
    </row>
    <row r="280" spans="1:27" x14ac:dyDescent="0.25">
      <c r="A280" s="511" t="s">
        <v>4669</v>
      </c>
      <c r="B280" s="134">
        <v>60749804</v>
      </c>
      <c r="C280" s="121">
        <v>1</v>
      </c>
      <c r="D280" s="122">
        <v>1349972</v>
      </c>
      <c r="E280" s="123" t="s">
        <v>4205</v>
      </c>
      <c r="F280" s="124" t="s">
        <v>4707</v>
      </c>
      <c r="G280" s="125">
        <f t="shared" si="40"/>
        <v>90</v>
      </c>
      <c r="H280" s="125">
        <f t="shared" si="35"/>
        <v>90</v>
      </c>
      <c r="I280" s="166" t="s">
        <v>0</v>
      </c>
      <c r="J280" s="481">
        <v>75</v>
      </c>
      <c r="K280" s="281">
        <f t="shared" si="36"/>
        <v>75</v>
      </c>
      <c r="L280" s="167"/>
      <c r="M280" s="167"/>
      <c r="N280" s="122" t="s">
        <v>1917</v>
      </c>
      <c r="O280" s="130">
        <v>9.6</v>
      </c>
      <c r="P280" s="130">
        <f t="shared" si="34"/>
        <v>9.6</v>
      </c>
      <c r="Q280" s="131"/>
      <c r="R280" s="139"/>
      <c r="S280" s="139"/>
      <c r="T280" s="139"/>
      <c r="U280" s="139"/>
      <c r="W280" s="131"/>
      <c r="AA280" s="131"/>
    </row>
    <row r="281" spans="1:27" x14ac:dyDescent="0.25">
      <c r="A281" s="511" t="s">
        <v>4669</v>
      </c>
      <c r="B281" s="134">
        <v>60749805</v>
      </c>
      <c r="C281" s="134">
        <v>1</v>
      </c>
      <c r="D281" s="122">
        <v>1386408</v>
      </c>
      <c r="E281" s="123" t="s">
        <v>4205</v>
      </c>
      <c r="F281" s="132" t="s">
        <v>4713</v>
      </c>
      <c r="G281" s="482">
        <f t="shared" si="40"/>
        <v>96</v>
      </c>
      <c r="H281" s="125">
        <f t="shared" si="35"/>
        <v>96</v>
      </c>
      <c r="I281" s="166" t="s">
        <v>0</v>
      </c>
      <c r="J281" s="481">
        <v>80</v>
      </c>
      <c r="K281" s="162">
        <f t="shared" si="36"/>
        <v>80</v>
      </c>
      <c r="L281" s="167">
        <f t="shared" ref="L281:L298" si="41">J281*7.5</f>
        <v>600</v>
      </c>
      <c r="M281" s="167">
        <f t="shared" ref="M281:M298" si="42">C281*L281</f>
        <v>600</v>
      </c>
      <c r="N281" s="171" t="s">
        <v>1917</v>
      </c>
      <c r="O281" s="130">
        <v>10.9</v>
      </c>
      <c r="P281" s="130">
        <f t="shared" si="34"/>
        <v>10.9</v>
      </c>
      <c r="Q281" s="131"/>
      <c r="R281" s="139"/>
      <c r="S281" s="498" t="s">
        <v>4578</v>
      </c>
      <c r="T281" s="40"/>
      <c r="U281" s="40"/>
    </row>
    <row r="282" spans="1:27" x14ac:dyDescent="0.25">
      <c r="A282" s="333">
        <v>281500</v>
      </c>
      <c r="B282" s="134">
        <v>60749824</v>
      </c>
      <c r="C282" s="134">
        <v>1</v>
      </c>
      <c r="D282" s="122">
        <v>1364402</v>
      </c>
      <c r="E282" s="270" t="s">
        <v>4299</v>
      </c>
      <c r="F282" s="124" t="s">
        <v>13</v>
      </c>
      <c r="G282" s="125">
        <f t="shared" si="40"/>
        <v>73.2</v>
      </c>
      <c r="H282" s="125">
        <f t="shared" si="35"/>
        <v>73.2</v>
      </c>
      <c r="I282" s="166" t="s">
        <v>152</v>
      </c>
      <c r="J282" s="162">
        <v>61</v>
      </c>
      <c r="K282" s="162">
        <f t="shared" si="36"/>
        <v>61</v>
      </c>
      <c r="L282" s="167">
        <f t="shared" si="41"/>
        <v>457.5</v>
      </c>
      <c r="M282" s="167">
        <f t="shared" si="42"/>
        <v>457.5</v>
      </c>
      <c r="N282" s="122" t="s">
        <v>1917</v>
      </c>
      <c r="O282" s="130">
        <v>7.85</v>
      </c>
      <c r="P282" s="130">
        <f t="shared" si="34"/>
        <v>7.85</v>
      </c>
      <c r="Q282" s="188"/>
      <c r="R282" s="139"/>
      <c r="S282" s="131"/>
      <c r="W282" s="139"/>
      <c r="X282" s="139"/>
      <c r="Y282" s="139"/>
    </row>
    <row r="283" spans="1:27" x14ac:dyDescent="0.25">
      <c r="A283" s="134">
        <v>600008272</v>
      </c>
      <c r="B283" s="134">
        <v>60749947</v>
      </c>
      <c r="C283" s="134">
        <v>2</v>
      </c>
      <c r="D283" s="122"/>
      <c r="E283" s="270">
        <v>4003127239</v>
      </c>
      <c r="F283" s="124" t="s">
        <v>4345</v>
      </c>
      <c r="G283" s="125">
        <f t="shared" si="40"/>
        <v>278.39999999999998</v>
      </c>
      <c r="H283" s="125">
        <f t="shared" si="35"/>
        <v>556.79999999999995</v>
      </c>
      <c r="I283" s="166" t="s">
        <v>152</v>
      </c>
      <c r="J283" s="162">
        <v>232</v>
      </c>
      <c r="K283" s="162">
        <f t="shared" si="36"/>
        <v>464</v>
      </c>
      <c r="L283" s="167">
        <f t="shared" si="41"/>
        <v>1740</v>
      </c>
      <c r="M283" s="167">
        <f t="shared" si="42"/>
        <v>3480</v>
      </c>
      <c r="N283" s="122" t="s">
        <v>1917</v>
      </c>
      <c r="O283" s="130">
        <v>59</v>
      </c>
      <c r="P283" s="130">
        <f t="shared" si="34"/>
        <v>118</v>
      </c>
      <c r="Q283" s="188"/>
      <c r="R283" s="139"/>
      <c r="S283" s="131"/>
      <c r="T283" s="131"/>
      <c r="U283" s="131"/>
      <c r="X283" s="131"/>
      <c r="Y283" s="131"/>
    </row>
    <row r="284" spans="1:27" x14ac:dyDescent="0.25">
      <c r="A284" s="134">
        <v>600009889</v>
      </c>
      <c r="B284" s="134">
        <v>60749947</v>
      </c>
      <c r="C284" s="134">
        <v>1</v>
      </c>
      <c r="D284" s="122"/>
      <c r="E284" s="270" t="s">
        <v>4855</v>
      </c>
      <c r="F284" s="124" t="s">
        <v>4856</v>
      </c>
      <c r="G284" s="125">
        <f>J284*1.15</f>
        <v>362.25</v>
      </c>
      <c r="H284" s="125">
        <f t="shared" si="35"/>
        <v>362.25</v>
      </c>
      <c r="I284" s="166" t="s">
        <v>152</v>
      </c>
      <c r="J284" s="162">
        <v>315</v>
      </c>
      <c r="K284" s="162">
        <f t="shared" si="36"/>
        <v>315</v>
      </c>
      <c r="L284" s="167">
        <f t="shared" si="41"/>
        <v>2362.5</v>
      </c>
      <c r="M284" s="167">
        <f t="shared" si="42"/>
        <v>2362.5</v>
      </c>
      <c r="N284" s="122" t="s">
        <v>1917</v>
      </c>
      <c r="O284" s="130">
        <v>59</v>
      </c>
      <c r="P284" s="130">
        <f t="shared" si="34"/>
        <v>59</v>
      </c>
      <c r="Q284" s="188">
        <v>232</v>
      </c>
      <c r="R284" s="139"/>
      <c r="S284" s="131">
        <v>278</v>
      </c>
      <c r="T284" s="131"/>
      <c r="U284" s="131"/>
      <c r="V284" s="131"/>
    </row>
    <row r="285" spans="1:27" x14ac:dyDescent="0.25">
      <c r="A285" s="134">
        <v>600008272</v>
      </c>
      <c r="B285" s="134">
        <v>60749958</v>
      </c>
      <c r="C285" s="134">
        <v>2</v>
      </c>
      <c r="D285" s="122"/>
      <c r="E285" s="270">
        <v>4003090604</v>
      </c>
      <c r="F285" s="124" t="s">
        <v>4345</v>
      </c>
      <c r="G285" s="125">
        <f>J285*1.2</f>
        <v>252</v>
      </c>
      <c r="H285" s="125">
        <f t="shared" si="35"/>
        <v>504</v>
      </c>
      <c r="I285" s="166" t="s">
        <v>152</v>
      </c>
      <c r="J285" s="162">
        <v>210</v>
      </c>
      <c r="K285" s="162">
        <f t="shared" si="36"/>
        <v>420</v>
      </c>
      <c r="L285" s="167">
        <f t="shared" si="41"/>
        <v>1575</v>
      </c>
      <c r="M285" s="167">
        <f t="shared" si="42"/>
        <v>3150</v>
      </c>
      <c r="N285" s="122" t="s">
        <v>1917</v>
      </c>
      <c r="O285" s="130">
        <v>56</v>
      </c>
      <c r="P285" s="130">
        <f t="shared" si="34"/>
        <v>112</v>
      </c>
      <c r="Q285" s="188"/>
      <c r="R285" s="139"/>
      <c r="S285" s="131"/>
      <c r="T285" s="131"/>
      <c r="U285" s="131"/>
      <c r="V285" s="131"/>
    </row>
    <row r="286" spans="1:27" x14ac:dyDescent="0.25">
      <c r="A286" s="134">
        <v>600009889</v>
      </c>
      <c r="B286" s="134">
        <v>60749958</v>
      </c>
      <c r="C286" s="134">
        <v>1</v>
      </c>
      <c r="D286" s="122"/>
      <c r="E286" s="270" t="s">
        <v>4857</v>
      </c>
      <c r="F286" s="124" t="s">
        <v>4345</v>
      </c>
      <c r="G286" s="125">
        <f>J286*1.15</f>
        <v>339.25</v>
      </c>
      <c r="H286" s="125">
        <f t="shared" si="35"/>
        <v>339.25</v>
      </c>
      <c r="I286" s="166" t="s">
        <v>152</v>
      </c>
      <c r="J286" s="162">
        <v>295</v>
      </c>
      <c r="K286" s="162">
        <f t="shared" si="36"/>
        <v>295</v>
      </c>
      <c r="L286" s="167">
        <f t="shared" si="41"/>
        <v>2212.5</v>
      </c>
      <c r="M286" s="167">
        <f t="shared" si="42"/>
        <v>2212.5</v>
      </c>
      <c r="N286" s="122" t="s">
        <v>1917</v>
      </c>
      <c r="O286" s="130">
        <v>56</v>
      </c>
      <c r="P286" s="130">
        <f t="shared" si="34"/>
        <v>56</v>
      </c>
      <c r="Q286" s="188">
        <v>210</v>
      </c>
      <c r="R286" s="139"/>
      <c r="S286" s="131">
        <v>252</v>
      </c>
      <c r="T286" s="131"/>
      <c r="U286" s="131"/>
      <c r="V286" s="131"/>
      <c r="Z286" s="40"/>
    </row>
    <row r="287" spans="1:27" x14ac:dyDescent="0.25">
      <c r="A287" s="197">
        <v>10</v>
      </c>
      <c r="B287" s="197">
        <v>60750061</v>
      </c>
      <c r="C287" s="197">
        <v>2</v>
      </c>
      <c r="D287" s="206"/>
      <c r="E287" s="236">
        <v>60750061</v>
      </c>
      <c r="F287" s="210" t="s">
        <v>4671</v>
      </c>
      <c r="G287" s="125">
        <f>J287*1.2</f>
        <v>552</v>
      </c>
      <c r="H287" s="125">
        <f t="shared" si="35"/>
        <v>1104</v>
      </c>
      <c r="I287" s="166" t="s">
        <v>0</v>
      </c>
      <c r="J287" s="162">
        <v>460</v>
      </c>
      <c r="K287" s="162">
        <f t="shared" si="36"/>
        <v>920</v>
      </c>
      <c r="L287" s="167">
        <f t="shared" si="41"/>
        <v>3450</v>
      </c>
      <c r="M287" s="167">
        <f t="shared" si="42"/>
        <v>6900</v>
      </c>
      <c r="N287" s="157" t="s">
        <v>1917</v>
      </c>
      <c r="O287" s="130">
        <v>27</v>
      </c>
      <c r="P287" s="130">
        <f t="shared" si="34"/>
        <v>54</v>
      </c>
      <c r="Q287" s="40"/>
      <c r="R287" s="37"/>
      <c r="W287" s="139"/>
      <c r="X287" s="131"/>
      <c r="Y287" s="131"/>
    </row>
    <row r="288" spans="1:27" x14ac:dyDescent="0.25">
      <c r="A288" s="197">
        <v>302124</v>
      </c>
      <c r="B288" s="121">
        <v>60750078</v>
      </c>
      <c r="C288" s="121">
        <v>2</v>
      </c>
      <c r="D288" s="122">
        <v>1391469</v>
      </c>
      <c r="E288" s="123" t="s">
        <v>4638</v>
      </c>
      <c r="F288" s="329" t="s">
        <v>4357</v>
      </c>
      <c r="G288" s="444">
        <f>J288*1.2</f>
        <v>72</v>
      </c>
      <c r="H288" s="448">
        <f t="shared" si="35"/>
        <v>144</v>
      </c>
      <c r="I288" s="166" t="s">
        <v>0</v>
      </c>
      <c r="J288" s="288">
        <v>60</v>
      </c>
      <c r="K288" s="288">
        <f t="shared" si="36"/>
        <v>120</v>
      </c>
      <c r="L288" s="289">
        <f t="shared" si="41"/>
        <v>450</v>
      </c>
      <c r="M288" s="290">
        <f t="shared" si="42"/>
        <v>900</v>
      </c>
      <c r="N288" s="122" t="s">
        <v>2028</v>
      </c>
      <c r="O288" s="130">
        <v>4.0199999999999996</v>
      </c>
      <c r="P288" s="130">
        <f t="shared" si="34"/>
        <v>8.0399999999999991</v>
      </c>
      <c r="R288" s="480"/>
      <c r="S288" s="480"/>
      <c r="T288" s="480"/>
      <c r="U288" s="480"/>
      <c r="V288" s="139"/>
      <c r="W288" s="131"/>
      <c r="Z288" s="131"/>
    </row>
    <row r="289" spans="1:27" x14ac:dyDescent="0.25">
      <c r="A289" s="197">
        <v>50</v>
      </c>
      <c r="B289" s="197">
        <v>60750078</v>
      </c>
      <c r="C289" s="197">
        <v>2</v>
      </c>
      <c r="D289" s="206">
        <v>1348878</v>
      </c>
      <c r="E289" s="460" t="s">
        <v>4356</v>
      </c>
      <c r="F289" s="210" t="s">
        <v>4357</v>
      </c>
      <c r="G289" s="459">
        <f>J289*1.2+2.5*O289</f>
        <v>82.3</v>
      </c>
      <c r="H289" s="459">
        <f t="shared" si="35"/>
        <v>164.6</v>
      </c>
      <c r="I289" s="163" t="s">
        <v>0</v>
      </c>
      <c r="J289" s="164">
        <v>60</v>
      </c>
      <c r="K289" s="164">
        <f t="shared" si="36"/>
        <v>120</v>
      </c>
      <c r="L289" s="165">
        <f t="shared" si="41"/>
        <v>450</v>
      </c>
      <c r="M289" s="165">
        <f t="shared" si="42"/>
        <v>900</v>
      </c>
      <c r="N289" s="129" t="s">
        <v>1973</v>
      </c>
      <c r="O289" s="130">
        <v>4.12</v>
      </c>
      <c r="P289" s="130">
        <f t="shared" si="34"/>
        <v>8.24</v>
      </c>
      <c r="Q289" s="37"/>
      <c r="R289" s="37"/>
      <c r="V289" s="202"/>
      <c r="W289" s="139"/>
    </row>
    <row r="290" spans="1:27" x14ac:dyDescent="0.25">
      <c r="A290" s="197">
        <v>200</v>
      </c>
      <c r="B290" s="197">
        <v>60750145</v>
      </c>
      <c r="C290" s="197">
        <v>2</v>
      </c>
      <c r="D290" s="206">
        <v>1348880</v>
      </c>
      <c r="E290" s="460" t="s">
        <v>4358</v>
      </c>
      <c r="F290" s="210" t="s">
        <v>4359</v>
      </c>
      <c r="G290" s="459">
        <f>J290*1.2+O290*2.5</f>
        <v>79</v>
      </c>
      <c r="H290" s="459">
        <f t="shared" si="35"/>
        <v>158</v>
      </c>
      <c r="I290" s="136" t="s">
        <v>0</v>
      </c>
      <c r="J290" s="164">
        <v>45</v>
      </c>
      <c r="K290" s="164">
        <f t="shared" si="36"/>
        <v>90</v>
      </c>
      <c r="L290" s="165">
        <f t="shared" si="41"/>
        <v>337.5</v>
      </c>
      <c r="M290" s="138">
        <f t="shared" si="42"/>
        <v>675</v>
      </c>
      <c r="N290" s="129" t="s">
        <v>1973</v>
      </c>
      <c r="O290" s="130">
        <v>10</v>
      </c>
      <c r="P290" s="130">
        <f t="shared" si="34"/>
        <v>20</v>
      </c>
      <c r="Q290" s="40"/>
      <c r="R290" s="37"/>
      <c r="X290" s="131"/>
      <c r="Y290" s="131"/>
    </row>
    <row r="291" spans="1:27" x14ac:dyDescent="0.25">
      <c r="A291" s="197">
        <v>272142</v>
      </c>
      <c r="B291" s="134">
        <v>60750145</v>
      </c>
      <c r="C291" s="134">
        <v>2</v>
      </c>
      <c r="D291" s="161">
        <v>1351921</v>
      </c>
      <c r="E291" s="270" t="s">
        <v>4358</v>
      </c>
      <c r="F291" s="124" t="s">
        <v>4359</v>
      </c>
      <c r="G291" s="125">
        <f>J291*1.2+O291*2.5</f>
        <v>79</v>
      </c>
      <c r="H291" s="125">
        <f t="shared" si="35"/>
        <v>158</v>
      </c>
      <c r="I291" s="163" t="s">
        <v>0</v>
      </c>
      <c r="J291" s="164">
        <v>45</v>
      </c>
      <c r="K291" s="164">
        <f t="shared" si="36"/>
        <v>90</v>
      </c>
      <c r="L291" s="165">
        <f t="shared" si="41"/>
        <v>337.5</v>
      </c>
      <c r="M291" s="165">
        <f t="shared" si="42"/>
        <v>675</v>
      </c>
      <c r="N291" s="129" t="s">
        <v>1973</v>
      </c>
      <c r="O291" s="130">
        <v>10</v>
      </c>
      <c r="P291" s="130">
        <f t="shared" si="34"/>
        <v>20</v>
      </c>
      <c r="Q291" s="188"/>
      <c r="R291" s="131"/>
      <c r="S291" s="131"/>
      <c r="X291" s="131"/>
      <c r="Y291" s="131"/>
    </row>
    <row r="292" spans="1:27" x14ac:dyDescent="0.25">
      <c r="A292" s="280">
        <v>306369</v>
      </c>
      <c r="B292" s="134">
        <v>60750145</v>
      </c>
      <c r="C292" s="134">
        <v>2</v>
      </c>
      <c r="D292" s="122">
        <v>1396665</v>
      </c>
      <c r="E292" s="270" t="s">
        <v>4358</v>
      </c>
      <c r="F292" s="124" t="s">
        <v>4359</v>
      </c>
      <c r="G292" s="444">
        <f>J292*1.08+O292*2.5</f>
        <v>79</v>
      </c>
      <c r="H292" s="125">
        <f t="shared" si="35"/>
        <v>158</v>
      </c>
      <c r="I292" s="163" t="s">
        <v>0</v>
      </c>
      <c r="J292" s="481">
        <v>50</v>
      </c>
      <c r="K292" s="164">
        <f t="shared" si="36"/>
        <v>100</v>
      </c>
      <c r="L292" s="165">
        <f t="shared" si="41"/>
        <v>375</v>
      </c>
      <c r="M292" s="165">
        <f t="shared" si="42"/>
        <v>750</v>
      </c>
      <c r="N292" s="129" t="s">
        <v>1973</v>
      </c>
      <c r="O292" s="130">
        <v>10</v>
      </c>
      <c r="P292" s="130">
        <f t="shared" si="34"/>
        <v>20</v>
      </c>
      <c r="Q292" s="533">
        <v>50</v>
      </c>
      <c r="R292" s="447">
        <v>45</v>
      </c>
      <c r="S292" s="534" t="s">
        <v>4700</v>
      </c>
      <c r="T292" s="447"/>
      <c r="U292" s="480"/>
    </row>
    <row r="293" spans="1:27" x14ac:dyDescent="0.25">
      <c r="A293" s="280">
        <v>320</v>
      </c>
      <c r="B293" s="280">
        <v>60750191</v>
      </c>
      <c r="C293" s="280">
        <v>2</v>
      </c>
      <c r="D293" s="206">
        <v>1348882</v>
      </c>
      <c r="E293" s="236">
        <v>60750191</v>
      </c>
      <c r="F293" s="210" t="s">
        <v>4529</v>
      </c>
      <c r="G293" s="125">
        <f>J293*1.2</f>
        <v>216</v>
      </c>
      <c r="H293" s="125">
        <f t="shared" si="35"/>
        <v>432</v>
      </c>
      <c r="I293" s="166" t="s">
        <v>0</v>
      </c>
      <c r="J293" s="162">
        <v>180</v>
      </c>
      <c r="K293" s="162">
        <f t="shared" si="36"/>
        <v>360</v>
      </c>
      <c r="L293" s="167">
        <f t="shared" si="41"/>
        <v>1350</v>
      </c>
      <c r="M293" s="159">
        <f t="shared" si="42"/>
        <v>2700</v>
      </c>
      <c r="N293" s="122" t="s">
        <v>1917</v>
      </c>
      <c r="O293" s="130">
        <v>33</v>
      </c>
      <c r="P293" s="130">
        <f t="shared" si="34"/>
        <v>66</v>
      </c>
      <c r="Q293" s="37"/>
      <c r="R293" s="37"/>
      <c r="W293" s="139"/>
    </row>
    <row r="294" spans="1:27" x14ac:dyDescent="0.25">
      <c r="A294" s="518">
        <v>306369</v>
      </c>
      <c r="B294" s="121">
        <v>60750191</v>
      </c>
      <c r="C294" s="121">
        <v>2</v>
      </c>
      <c r="D294" s="122">
        <v>1396667</v>
      </c>
      <c r="E294" s="123">
        <v>60750191</v>
      </c>
      <c r="F294" s="124" t="s">
        <v>4529</v>
      </c>
      <c r="G294" s="482">
        <f>J294*1.18</f>
        <v>230.1</v>
      </c>
      <c r="H294" s="125">
        <f t="shared" si="35"/>
        <v>460.2</v>
      </c>
      <c r="I294" s="166" t="s">
        <v>0</v>
      </c>
      <c r="J294" s="481">
        <v>195</v>
      </c>
      <c r="K294" s="162">
        <f t="shared" si="36"/>
        <v>390</v>
      </c>
      <c r="L294" s="167">
        <f t="shared" si="41"/>
        <v>1462.5</v>
      </c>
      <c r="M294" s="159">
        <f t="shared" si="42"/>
        <v>2925</v>
      </c>
      <c r="N294" s="122" t="s">
        <v>1917</v>
      </c>
      <c r="O294" s="130">
        <v>33</v>
      </c>
      <c r="P294" s="130">
        <f t="shared" si="34"/>
        <v>66</v>
      </c>
      <c r="Q294" s="37"/>
      <c r="R294" s="480"/>
      <c r="S294" s="517" t="s">
        <v>4691</v>
      </c>
      <c r="T294" s="480"/>
      <c r="U294" s="480"/>
      <c r="W294" s="40"/>
      <c r="Z294" s="139"/>
      <c r="AA294" s="139"/>
    </row>
    <row r="295" spans="1:27" x14ac:dyDescent="0.25">
      <c r="A295" s="280">
        <v>306369</v>
      </c>
      <c r="B295" s="121">
        <v>60750191</v>
      </c>
      <c r="C295" s="121">
        <v>2</v>
      </c>
      <c r="D295" s="122">
        <v>1396667</v>
      </c>
      <c r="E295" s="123">
        <v>60750191</v>
      </c>
      <c r="F295" s="124" t="s">
        <v>4529</v>
      </c>
      <c r="G295" s="482">
        <f>J295*1.045909</f>
        <v>230.09997999999999</v>
      </c>
      <c r="H295" s="125">
        <f t="shared" si="35"/>
        <v>460.19995999999998</v>
      </c>
      <c r="I295" s="166" t="s">
        <v>0</v>
      </c>
      <c r="J295" s="481">
        <v>220</v>
      </c>
      <c r="K295" s="162">
        <f t="shared" si="36"/>
        <v>440</v>
      </c>
      <c r="L295" s="167">
        <f t="shared" si="41"/>
        <v>1650</v>
      </c>
      <c r="M295" s="159">
        <f t="shared" si="42"/>
        <v>3300</v>
      </c>
      <c r="N295" s="122" t="s">
        <v>1917</v>
      </c>
      <c r="O295" s="130">
        <v>33</v>
      </c>
      <c r="P295" s="130">
        <f t="shared" si="34"/>
        <v>66</v>
      </c>
      <c r="Q295" s="475">
        <v>235</v>
      </c>
      <c r="R295" s="447">
        <v>195</v>
      </c>
      <c r="S295" s="534" t="s">
        <v>4699</v>
      </c>
      <c r="T295" s="447"/>
      <c r="U295" s="480"/>
      <c r="V295" s="131"/>
      <c r="X295" s="131"/>
      <c r="Y295" s="131"/>
    </row>
    <row r="296" spans="1:27" x14ac:dyDescent="0.25">
      <c r="A296" s="197">
        <v>330</v>
      </c>
      <c r="B296" s="197">
        <v>60750192</v>
      </c>
      <c r="C296" s="197">
        <v>2</v>
      </c>
      <c r="D296" s="206">
        <v>1348882</v>
      </c>
      <c r="E296" s="460">
        <v>60750192</v>
      </c>
      <c r="F296" s="210" t="s">
        <v>4529</v>
      </c>
      <c r="G296" s="125">
        <f>J296*1.2</f>
        <v>216</v>
      </c>
      <c r="H296" s="125">
        <f t="shared" si="35"/>
        <v>432</v>
      </c>
      <c r="I296" s="166" t="s">
        <v>0</v>
      </c>
      <c r="J296" s="162">
        <v>180</v>
      </c>
      <c r="K296" s="162">
        <f t="shared" si="36"/>
        <v>360</v>
      </c>
      <c r="L296" s="167">
        <f t="shared" si="41"/>
        <v>1350</v>
      </c>
      <c r="M296" s="167">
        <f t="shared" si="42"/>
        <v>2700</v>
      </c>
      <c r="N296" s="122" t="s">
        <v>1917</v>
      </c>
      <c r="O296" s="130">
        <v>33</v>
      </c>
      <c r="P296" s="130">
        <f t="shared" si="34"/>
        <v>66</v>
      </c>
      <c r="Q296" s="37"/>
      <c r="S296" s="40"/>
      <c r="T296" s="40"/>
      <c r="U296" s="40"/>
      <c r="V296" s="131"/>
      <c r="AA296" s="131"/>
    </row>
    <row r="297" spans="1:27" x14ac:dyDescent="0.25">
      <c r="A297" s="518">
        <v>306369</v>
      </c>
      <c r="B297" s="134">
        <v>60750192</v>
      </c>
      <c r="C297" s="134">
        <v>2</v>
      </c>
      <c r="D297" s="122">
        <v>1396667</v>
      </c>
      <c r="E297" s="270">
        <v>60750192</v>
      </c>
      <c r="F297" s="124" t="s">
        <v>4529</v>
      </c>
      <c r="G297" s="482">
        <f>J297*1.18</f>
        <v>230.1</v>
      </c>
      <c r="H297" s="125">
        <f t="shared" si="35"/>
        <v>460.2</v>
      </c>
      <c r="I297" s="166" t="s">
        <v>0</v>
      </c>
      <c r="J297" s="481">
        <v>195</v>
      </c>
      <c r="K297" s="162">
        <f t="shared" si="36"/>
        <v>390</v>
      </c>
      <c r="L297" s="167">
        <f t="shared" si="41"/>
        <v>1462.5</v>
      </c>
      <c r="M297" s="167">
        <f t="shared" si="42"/>
        <v>2925</v>
      </c>
      <c r="N297" s="122" t="s">
        <v>1917</v>
      </c>
      <c r="O297" s="130">
        <v>33</v>
      </c>
      <c r="P297" s="130">
        <f t="shared" si="34"/>
        <v>66</v>
      </c>
      <c r="Q297" s="37"/>
      <c r="R297" s="37"/>
      <c r="S297" s="517" t="s">
        <v>4691</v>
      </c>
      <c r="AA297" s="139"/>
    </row>
    <row r="298" spans="1:27" x14ac:dyDescent="0.25">
      <c r="A298" s="280">
        <v>306369</v>
      </c>
      <c r="B298" s="134">
        <v>60750192</v>
      </c>
      <c r="C298" s="134">
        <v>2</v>
      </c>
      <c r="D298" s="122">
        <v>1396667</v>
      </c>
      <c r="E298" s="270">
        <v>60750192</v>
      </c>
      <c r="F298" s="124" t="s">
        <v>4529</v>
      </c>
      <c r="G298" s="482">
        <f>J298*1.045909</f>
        <v>230.09997999999999</v>
      </c>
      <c r="H298" s="125">
        <f t="shared" si="35"/>
        <v>460.19995999999998</v>
      </c>
      <c r="I298" s="166" t="s">
        <v>0</v>
      </c>
      <c r="J298" s="481">
        <v>220</v>
      </c>
      <c r="K298" s="162">
        <f t="shared" si="36"/>
        <v>440</v>
      </c>
      <c r="L298" s="167">
        <f t="shared" si="41"/>
        <v>1650</v>
      </c>
      <c r="M298" s="167">
        <f t="shared" si="42"/>
        <v>3300</v>
      </c>
      <c r="N298" s="122" t="s">
        <v>1917</v>
      </c>
      <c r="O298" s="130">
        <v>33</v>
      </c>
      <c r="P298" s="130">
        <f t="shared" si="34"/>
        <v>66</v>
      </c>
      <c r="Q298" s="475">
        <v>235</v>
      </c>
      <c r="R298" s="131">
        <v>195</v>
      </c>
      <c r="S298" s="534" t="s">
        <v>4699</v>
      </c>
      <c r="T298" s="131"/>
      <c r="W298" s="131"/>
      <c r="AA298" s="40"/>
    </row>
    <row r="299" spans="1:27" x14ac:dyDescent="0.25">
      <c r="A299" s="197">
        <v>270700</v>
      </c>
      <c r="B299" s="134">
        <v>60750323</v>
      </c>
      <c r="C299" s="134">
        <v>1</v>
      </c>
      <c r="D299" s="122">
        <v>1349988</v>
      </c>
      <c r="E299" s="270">
        <v>4000848402</v>
      </c>
      <c r="F299" s="124" t="s">
        <v>4349</v>
      </c>
      <c r="G299" s="125">
        <f t="shared" ref="G299:G311" si="43">J299*1.2</f>
        <v>354</v>
      </c>
      <c r="H299" s="125">
        <f t="shared" si="35"/>
        <v>354</v>
      </c>
      <c r="I299" s="166" t="s">
        <v>0</v>
      </c>
      <c r="J299" s="162">
        <v>295</v>
      </c>
      <c r="K299" s="281">
        <f t="shared" si="36"/>
        <v>295</v>
      </c>
      <c r="L299" s="167"/>
      <c r="M299" s="167"/>
      <c r="N299" s="122" t="s">
        <v>1917</v>
      </c>
      <c r="O299" s="130">
        <v>72</v>
      </c>
      <c r="P299" s="130">
        <f t="shared" si="34"/>
        <v>72</v>
      </c>
      <c r="Q299" s="131"/>
      <c r="R299" s="139"/>
      <c r="S299" s="139"/>
      <c r="T299" s="139"/>
      <c r="U299" s="139"/>
      <c r="X299" s="139"/>
      <c r="Y299" s="139"/>
    </row>
    <row r="300" spans="1:27" x14ac:dyDescent="0.25">
      <c r="A300" s="197">
        <v>272142</v>
      </c>
      <c r="B300" s="121">
        <v>60750750</v>
      </c>
      <c r="C300" s="121">
        <v>2</v>
      </c>
      <c r="D300" s="161">
        <v>1351919</v>
      </c>
      <c r="E300" s="123" t="s">
        <v>4434</v>
      </c>
      <c r="F300" s="124" t="s">
        <v>4520</v>
      </c>
      <c r="G300" s="125">
        <f t="shared" si="43"/>
        <v>408</v>
      </c>
      <c r="H300" s="125">
        <f t="shared" si="35"/>
        <v>816</v>
      </c>
      <c r="I300" s="166" t="s">
        <v>0</v>
      </c>
      <c r="J300" s="162">
        <v>340</v>
      </c>
      <c r="K300" s="162">
        <f t="shared" si="36"/>
        <v>680</v>
      </c>
      <c r="L300" s="167">
        <f t="shared" ref="L300:L347" si="44">J300*7.5</f>
        <v>2550</v>
      </c>
      <c r="M300" s="167">
        <f t="shared" ref="M300:M347" si="45">C300*L300</f>
        <v>5100</v>
      </c>
      <c r="N300" s="122" t="s">
        <v>1917</v>
      </c>
      <c r="O300" s="130">
        <v>26</v>
      </c>
      <c r="P300" s="130">
        <f t="shared" si="34"/>
        <v>52</v>
      </c>
      <c r="Q300" s="188"/>
      <c r="R300" s="139"/>
      <c r="S300" s="139"/>
      <c r="T300" s="40"/>
      <c r="U300" s="40"/>
      <c r="V300" s="139"/>
      <c r="AA300" s="139"/>
    </row>
    <row r="301" spans="1:27" x14ac:dyDescent="0.25">
      <c r="A301" s="134">
        <v>272027</v>
      </c>
      <c r="B301" s="121">
        <v>60750777</v>
      </c>
      <c r="C301" s="121">
        <v>1</v>
      </c>
      <c r="D301" s="161">
        <v>2009546</v>
      </c>
      <c r="E301" s="123">
        <v>60750777</v>
      </c>
      <c r="F301" s="124" t="s">
        <v>4440</v>
      </c>
      <c r="G301" s="125">
        <f t="shared" si="43"/>
        <v>165</v>
      </c>
      <c r="H301" s="125">
        <f t="shared" si="35"/>
        <v>165</v>
      </c>
      <c r="I301" s="166" t="s">
        <v>0</v>
      </c>
      <c r="J301" s="158">
        <v>137.5</v>
      </c>
      <c r="K301" s="155">
        <f t="shared" si="36"/>
        <v>137.5</v>
      </c>
      <c r="L301" s="167">
        <f t="shared" si="44"/>
        <v>1031.25</v>
      </c>
      <c r="M301" s="167">
        <f t="shared" si="45"/>
        <v>1031.25</v>
      </c>
      <c r="N301" s="122" t="s">
        <v>1917</v>
      </c>
      <c r="O301" s="130">
        <v>25.5</v>
      </c>
      <c r="P301" s="130">
        <f t="shared" si="34"/>
        <v>25.5</v>
      </c>
      <c r="Q301" s="188"/>
      <c r="R301" s="131"/>
      <c r="S301" s="131"/>
      <c r="W301" s="131"/>
      <c r="Z301" s="139"/>
      <c r="AA301" s="40"/>
    </row>
    <row r="302" spans="1:27" x14ac:dyDescent="0.25">
      <c r="A302" s="134">
        <v>272027</v>
      </c>
      <c r="B302" s="121">
        <v>60750777</v>
      </c>
      <c r="C302" s="134">
        <v>1</v>
      </c>
      <c r="D302" s="161">
        <v>2009547</v>
      </c>
      <c r="E302" s="123">
        <v>60750777</v>
      </c>
      <c r="F302" s="124" t="s">
        <v>4440</v>
      </c>
      <c r="G302" s="187">
        <f t="shared" si="43"/>
        <v>165</v>
      </c>
      <c r="H302" s="125">
        <f t="shared" si="35"/>
        <v>165</v>
      </c>
      <c r="I302" s="166" t="s">
        <v>0</v>
      </c>
      <c r="J302" s="158">
        <v>137.5</v>
      </c>
      <c r="K302" s="155">
        <f t="shared" si="36"/>
        <v>137.5</v>
      </c>
      <c r="L302" s="167">
        <f t="shared" si="44"/>
        <v>1031.25</v>
      </c>
      <c r="M302" s="167">
        <f t="shared" si="45"/>
        <v>1031.25</v>
      </c>
      <c r="N302" s="122" t="s">
        <v>1917</v>
      </c>
      <c r="O302" s="130">
        <v>25.5</v>
      </c>
      <c r="P302" s="130">
        <f t="shared" si="34"/>
        <v>25.5</v>
      </c>
      <c r="Q302" s="188"/>
      <c r="R302" s="131"/>
      <c r="S302" s="131"/>
      <c r="W302" s="131"/>
      <c r="Z302" s="139"/>
    </row>
    <row r="303" spans="1:27" x14ac:dyDescent="0.25">
      <c r="A303" s="197">
        <v>272142</v>
      </c>
      <c r="B303" s="121">
        <v>60750929</v>
      </c>
      <c r="C303" s="178">
        <v>2</v>
      </c>
      <c r="D303" s="161">
        <v>1351922</v>
      </c>
      <c r="E303" s="123" t="s">
        <v>4435</v>
      </c>
      <c r="F303" s="143" t="s">
        <v>4436</v>
      </c>
      <c r="G303" s="125">
        <f t="shared" si="43"/>
        <v>252</v>
      </c>
      <c r="H303" s="125">
        <f t="shared" si="35"/>
        <v>504</v>
      </c>
      <c r="I303" s="166" t="s">
        <v>0</v>
      </c>
      <c r="J303" s="162">
        <v>210</v>
      </c>
      <c r="K303" s="162">
        <f t="shared" si="36"/>
        <v>420</v>
      </c>
      <c r="L303" s="170">
        <f t="shared" si="44"/>
        <v>1575</v>
      </c>
      <c r="M303" s="167">
        <f t="shared" si="45"/>
        <v>3150</v>
      </c>
      <c r="N303" s="122" t="s">
        <v>1917</v>
      </c>
      <c r="O303" s="130">
        <v>26.5</v>
      </c>
      <c r="P303" s="130">
        <f t="shared" si="34"/>
        <v>53</v>
      </c>
      <c r="Q303" s="188"/>
      <c r="R303" s="131"/>
      <c r="S303" s="131"/>
      <c r="T303" s="40"/>
    </row>
    <row r="304" spans="1:27" x14ac:dyDescent="0.25">
      <c r="A304" s="197">
        <v>272142</v>
      </c>
      <c r="B304" s="121">
        <v>60751004</v>
      </c>
      <c r="C304" s="121">
        <v>2</v>
      </c>
      <c r="D304" s="161">
        <v>1351924</v>
      </c>
      <c r="E304" s="123">
        <v>60751004</v>
      </c>
      <c r="F304" s="124" t="s">
        <v>4437</v>
      </c>
      <c r="G304" s="125">
        <f t="shared" si="43"/>
        <v>216</v>
      </c>
      <c r="H304" s="125">
        <f t="shared" si="35"/>
        <v>432</v>
      </c>
      <c r="I304" s="166" t="s">
        <v>0</v>
      </c>
      <c r="J304" s="162">
        <v>180</v>
      </c>
      <c r="K304" s="162">
        <f t="shared" si="36"/>
        <v>360</v>
      </c>
      <c r="L304" s="156">
        <f t="shared" si="44"/>
        <v>1350</v>
      </c>
      <c r="M304" s="156">
        <f t="shared" si="45"/>
        <v>2700</v>
      </c>
      <c r="N304" s="122" t="s">
        <v>1917</v>
      </c>
      <c r="O304" s="130">
        <v>28.5</v>
      </c>
      <c r="P304" s="130">
        <f t="shared" si="34"/>
        <v>57</v>
      </c>
      <c r="Q304" s="188"/>
      <c r="R304" s="131"/>
      <c r="S304" s="131"/>
      <c r="Z304" s="139"/>
    </row>
    <row r="305" spans="1:27" x14ac:dyDescent="0.25">
      <c r="A305" s="197">
        <v>272142</v>
      </c>
      <c r="B305" s="121">
        <v>60751005</v>
      </c>
      <c r="C305" s="134">
        <v>2</v>
      </c>
      <c r="D305" s="161">
        <v>1351924</v>
      </c>
      <c r="E305" s="123">
        <v>60751005</v>
      </c>
      <c r="F305" s="124" t="s">
        <v>4438</v>
      </c>
      <c r="G305" s="125">
        <f t="shared" si="43"/>
        <v>216</v>
      </c>
      <c r="H305" s="125">
        <f t="shared" si="35"/>
        <v>432</v>
      </c>
      <c r="I305" s="166" t="s">
        <v>0</v>
      </c>
      <c r="J305" s="162">
        <v>180</v>
      </c>
      <c r="K305" s="162">
        <f t="shared" si="36"/>
        <v>360</v>
      </c>
      <c r="L305" s="167">
        <f t="shared" si="44"/>
        <v>1350</v>
      </c>
      <c r="M305" s="167">
        <f t="shared" si="45"/>
        <v>2700</v>
      </c>
      <c r="N305" s="122" t="s">
        <v>1917</v>
      </c>
      <c r="O305" s="130">
        <v>28.5</v>
      </c>
      <c r="P305" s="130">
        <f t="shared" si="34"/>
        <v>57</v>
      </c>
      <c r="Q305" s="188"/>
      <c r="R305" s="131"/>
      <c r="S305" s="131"/>
    </row>
    <row r="306" spans="1:27" x14ac:dyDescent="0.25">
      <c r="A306" s="197">
        <v>274515</v>
      </c>
      <c r="B306" s="134">
        <v>60751325</v>
      </c>
      <c r="C306" s="134">
        <v>2</v>
      </c>
      <c r="D306" s="122">
        <v>1354604</v>
      </c>
      <c r="E306" s="123">
        <v>60751325</v>
      </c>
      <c r="F306" s="124" t="s">
        <v>4521</v>
      </c>
      <c r="G306" s="125">
        <f t="shared" si="43"/>
        <v>768</v>
      </c>
      <c r="H306" s="125">
        <f t="shared" si="35"/>
        <v>1536</v>
      </c>
      <c r="I306" s="166" t="s">
        <v>0</v>
      </c>
      <c r="J306" s="281">
        <v>640</v>
      </c>
      <c r="K306" s="162">
        <f t="shared" si="36"/>
        <v>1280</v>
      </c>
      <c r="L306" s="167">
        <f t="shared" si="44"/>
        <v>4800</v>
      </c>
      <c r="M306" s="167">
        <f t="shared" si="45"/>
        <v>9600</v>
      </c>
      <c r="N306" s="277" t="s">
        <v>1917</v>
      </c>
      <c r="O306" s="130">
        <v>88.9</v>
      </c>
      <c r="P306" s="130">
        <f t="shared" si="34"/>
        <v>177.8</v>
      </c>
      <c r="Q306" s="188"/>
      <c r="R306" s="139"/>
      <c r="S306" s="131"/>
      <c r="T306" s="131"/>
      <c r="U306" s="131"/>
      <c r="V306" s="202"/>
      <c r="W306" s="131"/>
      <c r="X306" s="131"/>
      <c r="Y306" s="131"/>
      <c r="Z306" s="131"/>
    </row>
    <row r="307" spans="1:27" x14ac:dyDescent="0.25">
      <c r="A307" s="197">
        <v>274515</v>
      </c>
      <c r="B307" s="134">
        <v>60751443</v>
      </c>
      <c r="C307" s="134">
        <v>2</v>
      </c>
      <c r="D307" s="122">
        <v>1354606</v>
      </c>
      <c r="E307" s="270">
        <v>60751443</v>
      </c>
      <c r="F307" s="124" t="s">
        <v>4525</v>
      </c>
      <c r="G307" s="125">
        <f t="shared" si="43"/>
        <v>240</v>
      </c>
      <c r="H307" s="125">
        <f t="shared" si="35"/>
        <v>480</v>
      </c>
      <c r="I307" s="166" t="s">
        <v>0</v>
      </c>
      <c r="J307" s="281">
        <v>200</v>
      </c>
      <c r="K307" s="162">
        <f t="shared" si="36"/>
        <v>400</v>
      </c>
      <c r="L307" s="167">
        <f t="shared" si="44"/>
        <v>1500</v>
      </c>
      <c r="M307" s="167">
        <f t="shared" si="45"/>
        <v>3000</v>
      </c>
      <c r="N307" s="122" t="s">
        <v>1917</v>
      </c>
      <c r="O307" s="130">
        <v>28.85</v>
      </c>
      <c r="P307" s="130">
        <f t="shared" si="34"/>
        <v>57.7</v>
      </c>
      <c r="Q307" s="131"/>
      <c r="R307" s="139"/>
      <c r="S307" s="131"/>
      <c r="T307" s="131"/>
      <c r="U307" s="131"/>
      <c r="X307" s="139"/>
      <c r="Y307" s="139"/>
      <c r="Z307" s="131"/>
      <c r="AA307" s="40"/>
    </row>
    <row r="308" spans="1:27" ht="14.25" customHeight="1" x14ac:dyDescent="0.25">
      <c r="A308" s="197">
        <v>274515</v>
      </c>
      <c r="B308" s="134">
        <v>60751444</v>
      </c>
      <c r="C308" s="141">
        <v>2</v>
      </c>
      <c r="D308" s="122">
        <v>1354606</v>
      </c>
      <c r="E308" s="270">
        <v>60751444</v>
      </c>
      <c r="F308" s="124" t="s">
        <v>4525</v>
      </c>
      <c r="G308" s="135">
        <f t="shared" si="43"/>
        <v>240</v>
      </c>
      <c r="H308" s="254">
        <f t="shared" si="35"/>
        <v>480</v>
      </c>
      <c r="I308" s="166" t="s">
        <v>0</v>
      </c>
      <c r="J308" s="350">
        <v>200</v>
      </c>
      <c r="K308" s="162">
        <f t="shared" si="36"/>
        <v>400</v>
      </c>
      <c r="L308" s="351">
        <f t="shared" si="44"/>
        <v>1500</v>
      </c>
      <c r="M308" s="357">
        <f t="shared" si="45"/>
        <v>3000</v>
      </c>
      <c r="N308" s="122" t="s">
        <v>1917</v>
      </c>
      <c r="O308" s="130">
        <v>28.85</v>
      </c>
      <c r="P308" s="130">
        <f t="shared" si="34"/>
        <v>57.7</v>
      </c>
      <c r="Q308" s="139"/>
      <c r="R308" s="139"/>
      <c r="S308" s="131"/>
      <c r="T308" s="131"/>
      <c r="U308" s="131"/>
      <c r="AA308" s="139"/>
    </row>
    <row r="309" spans="1:27" ht="14.25" customHeight="1" x14ac:dyDescent="0.25">
      <c r="A309" s="197">
        <v>274515</v>
      </c>
      <c r="B309" s="134">
        <v>60751459</v>
      </c>
      <c r="C309" s="134">
        <v>2</v>
      </c>
      <c r="D309" s="122">
        <v>1354606</v>
      </c>
      <c r="E309" s="270">
        <v>60751459</v>
      </c>
      <c r="F309" s="132" t="s">
        <v>4447</v>
      </c>
      <c r="G309" s="135">
        <f t="shared" si="43"/>
        <v>132</v>
      </c>
      <c r="H309" s="135">
        <f t="shared" si="35"/>
        <v>264</v>
      </c>
      <c r="I309" s="166" t="s">
        <v>0</v>
      </c>
      <c r="J309" s="281">
        <v>110</v>
      </c>
      <c r="K309" s="160">
        <f t="shared" si="36"/>
        <v>220</v>
      </c>
      <c r="L309" s="159">
        <f t="shared" si="44"/>
        <v>825</v>
      </c>
      <c r="M309" s="159">
        <f t="shared" si="45"/>
        <v>1650</v>
      </c>
      <c r="N309" s="122" t="s">
        <v>1917</v>
      </c>
      <c r="O309" s="130">
        <v>18</v>
      </c>
      <c r="P309" s="130">
        <f t="shared" si="34"/>
        <v>36</v>
      </c>
      <c r="Q309" s="131"/>
      <c r="R309" s="139"/>
      <c r="S309" s="139"/>
      <c r="T309" s="131"/>
      <c r="U309" s="131"/>
    </row>
    <row r="310" spans="1:27" ht="14.25" customHeight="1" x14ac:dyDescent="0.25">
      <c r="A310" s="134">
        <v>275724</v>
      </c>
      <c r="B310" s="134">
        <v>60751635</v>
      </c>
      <c r="C310" s="134">
        <v>2</v>
      </c>
      <c r="D310" s="122">
        <v>1356351</v>
      </c>
      <c r="E310" s="410">
        <v>60751635</v>
      </c>
      <c r="F310" s="124" t="s">
        <v>4613</v>
      </c>
      <c r="G310" s="125">
        <f t="shared" si="43"/>
        <v>1068</v>
      </c>
      <c r="H310" s="125">
        <f t="shared" si="35"/>
        <v>2136</v>
      </c>
      <c r="I310" s="166" t="s">
        <v>0</v>
      </c>
      <c r="J310" s="281">
        <v>890</v>
      </c>
      <c r="K310" s="162">
        <f t="shared" si="36"/>
        <v>1780</v>
      </c>
      <c r="L310" s="167">
        <f t="shared" si="44"/>
        <v>6675</v>
      </c>
      <c r="M310" s="167">
        <f t="shared" si="45"/>
        <v>13350</v>
      </c>
      <c r="N310" s="122" t="s">
        <v>1917</v>
      </c>
      <c r="O310" s="130">
        <v>126</v>
      </c>
      <c r="P310" s="130">
        <f t="shared" si="34"/>
        <v>252</v>
      </c>
      <c r="Q310" s="139"/>
      <c r="R310" s="131"/>
      <c r="S310" s="131"/>
      <c r="T310" s="131"/>
      <c r="U310" s="131"/>
      <c r="V310" s="131"/>
      <c r="W310" s="131"/>
    </row>
    <row r="311" spans="1:27" x14ac:dyDescent="0.25">
      <c r="A311" s="134">
        <v>275724</v>
      </c>
      <c r="B311" s="197">
        <v>60751635</v>
      </c>
      <c r="C311" s="197">
        <v>2</v>
      </c>
      <c r="D311" s="206">
        <v>1356355</v>
      </c>
      <c r="E311" s="468">
        <v>60751635</v>
      </c>
      <c r="F311" s="124" t="s">
        <v>4613</v>
      </c>
      <c r="G311" s="307">
        <f t="shared" si="43"/>
        <v>1068</v>
      </c>
      <c r="H311" s="307">
        <f t="shared" si="35"/>
        <v>2136</v>
      </c>
      <c r="I311" s="166" t="s">
        <v>0</v>
      </c>
      <c r="J311" s="281">
        <v>890</v>
      </c>
      <c r="K311" s="162">
        <f t="shared" si="36"/>
        <v>1780</v>
      </c>
      <c r="L311" s="167">
        <f t="shared" si="44"/>
        <v>6675</v>
      </c>
      <c r="M311" s="167">
        <f t="shared" si="45"/>
        <v>13350</v>
      </c>
      <c r="N311" s="122" t="s">
        <v>1917</v>
      </c>
      <c r="O311" s="130">
        <v>126</v>
      </c>
      <c r="P311" s="130">
        <f t="shared" si="34"/>
        <v>252</v>
      </c>
      <c r="Q311" s="131"/>
      <c r="R311" s="131"/>
      <c r="S311" s="131"/>
      <c r="T311" s="131"/>
      <c r="U311" s="131"/>
      <c r="V311" s="131"/>
      <c r="X311" s="131"/>
      <c r="Y311" s="131"/>
      <c r="AA311" s="139"/>
    </row>
    <row r="312" spans="1:27" x14ac:dyDescent="0.25">
      <c r="A312" s="197">
        <v>283579</v>
      </c>
      <c r="B312" s="134">
        <v>60751660</v>
      </c>
      <c r="C312" s="134">
        <v>1</v>
      </c>
      <c r="D312" s="161">
        <v>1367308</v>
      </c>
      <c r="E312" s="123" t="s">
        <v>4254</v>
      </c>
      <c r="F312" s="124" t="s">
        <v>4493</v>
      </c>
      <c r="G312" s="187">
        <f>J312*1.1</f>
        <v>167.20000000000002</v>
      </c>
      <c r="H312" s="135">
        <f t="shared" si="35"/>
        <v>167.20000000000002</v>
      </c>
      <c r="I312" s="166" t="s">
        <v>152</v>
      </c>
      <c r="J312" s="162">
        <v>152</v>
      </c>
      <c r="K312" s="160">
        <f t="shared" si="36"/>
        <v>152</v>
      </c>
      <c r="L312" s="159">
        <f t="shared" si="44"/>
        <v>1140</v>
      </c>
      <c r="M312" s="159">
        <f t="shared" si="45"/>
        <v>1140</v>
      </c>
      <c r="N312" s="122" t="s">
        <v>1917</v>
      </c>
      <c r="O312" s="130">
        <v>30.6</v>
      </c>
      <c r="P312" s="130">
        <f t="shared" si="34"/>
        <v>30.6</v>
      </c>
      <c r="Q312" s="188"/>
      <c r="R312" s="139"/>
      <c r="S312" s="475" t="s">
        <v>4490</v>
      </c>
      <c r="V312" s="131"/>
      <c r="X312" s="131"/>
      <c r="Y312" s="131"/>
    </row>
    <row r="313" spans="1:27" x14ac:dyDescent="0.25">
      <c r="A313" s="134">
        <v>275724</v>
      </c>
      <c r="B313" s="280">
        <v>60751708</v>
      </c>
      <c r="C313" s="280">
        <v>1</v>
      </c>
      <c r="D313" s="206">
        <v>1356352</v>
      </c>
      <c r="E313" s="232">
        <v>60751708</v>
      </c>
      <c r="F313" s="210" t="s">
        <v>4452</v>
      </c>
      <c r="G313" s="307">
        <f>J313*1.2</f>
        <v>816</v>
      </c>
      <c r="H313" s="211">
        <f t="shared" si="35"/>
        <v>816</v>
      </c>
      <c r="I313" s="166" t="s">
        <v>0</v>
      </c>
      <c r="J313" s="281">
        <v>680</v>
      </c>
      <c r="K313" s="162">
        <f t="shared" si="36"/>
        <v>680</v>
      </c>
      <c r="L313" s="167">
        <f t="shared" si="44"/>
        <v>5100</v>
      </c>
      <c r="M313" s="159">
        <f t="shared" si="45"/>
        <v>5100</v>
      </c>
      <c r="N313" s="122" t="s">
        <v>1917</v>
      </c>
      <c r="O313" s="130">
        <v>80.5</v>
      </c>
      <c r="P313" s="130">
        <f t="shared" si="34"/>
        <v>80.5</v>
      </c>
      <c r="Q313" s="131"/>
      <c r="R313" s="131"/>
      <c r="S313" s="131"/>
      <c r="T313" s="131"/>
      <c r="U313" s="131"/>
      <c r="V313" s="131"/>
      <c r="W313" s="131"/>
      <c r="X313" s="131"/>
      <c r="Y313" s="131"/>
    </row>
    <row r="314" spans="1:27" x14ac:dyDescent="0.25">
      <c r="A314" s="197">
        <v>283556</v>
      </c>
      <c r="B314" s="134">
        <v>60751711</v>
      </c>
      <c r="C314" s="134">
        <v>2</v>
      </c>
      <c r="D314" s="122">
        <v>1367296</v>
      </c>
      <c r="E314" s="270">
        <v>4002481109</v>
      </c>
      <c r="F314" s="124" t="s">
        <v>4492</v>
      </c>
      <c r="G314" s="125">
        <f>J314*1.18</f>
        <v>202.95999999999998</v>
      </c>
      <c r="H314" s="125">
        <f t="shared" si="35"/>
        <v>405.91999999999996</v>
      </c>
      <c r="I314" s="166" t="s">
        <v>152</v>
      </c>
      <c r="J314" s="481">
        <v>172</v>
      </c>
      <c r="K314" s="162">
        <f t="shared" si="36"/>
        <v>344</v>
      </c>
      <c r="L314" s="167">
        <f t="shared" si="44"/>
        <v>1290</v>
      </c>
      <c r="M314" s="167">
        <f t="shared" si="45"/>
        <v>2580</v>
      </c>
      <c r="N314" s="122" t="s">
        <v>1917</v>
      </c>
      <c r="O314" s="130">
        <v>32.700000000000003</v>
      </c>
      <c r="P314" s="130">
        <f t="shared" si="34"/>
        <v>65.400000000000006</v>
      </c>
      <c r="Q314" s="188"/>
      <c r="R314" s="139"/>
      <c r="S314" s="475" t="s">
        <v>4490</v>
      </c>
    </row>
    <row r="315" spans="1:27" x14ac:dyDescent="0.25">
      <c r="A315" s="197">
        <v>292152</v>
      </c>
      <c r="B315" s="134">
        <v>60751711</v>
      </c>
      <c r="C315" s="134">
        <v>2</v>
      </c>
      <c r="D315" s="161">
        <v>1379221</v>
      </c>
      <c r="E315" s="123">
        <v>4002481109</v>
      </c>
      <c r="F315" s="124" t="s">
        <v>4492</v>
      </c>
      <c r="G315" s="125">
        <f>J315*1.2</f>
        <v>204</v>
      </c>
      <c r="H315" s="125">
        <f t="shared" si="35"/>
        <v>408</v>
      </c>
      <c r="I315" s="166" t="s">
        <v>152</v>
      </c>
      <c r="J315" s="162">
        <v>170</v>
      </c>
      <c r="K315" s="162">
        <f t="shared" si="36"/>
        <v>340</v>
      </c>
      <c r="L315" s="167">
        <f t="shared" si="44"/>
        <v>1275</v>
      </c>
      <c r="M315" s="167">
        <f t="shared" si="45"/>
        <v>2550</v>
      </c>
      <c r="N315" s="122" t="s">
        <v>1917</v>
      </c>
      <c r="O315" s="130">
        <v>32.700000000000003</v>
      </c>
      <c r="P315" s="130">
        <f t="shared" si="34"/>
        <v>65.400000000000006</v>
      </c>
      <c r="Q315" s="188"/>
      <c r="R315" s="131"/>
      <c r="S315" s="131"/>
      <c r="V315" s="139"/>
    </row>
    <row r="316" spans="1:27" x14ac:dyDescent="0.25">
      <c r="A316" s="197">
        <v>283556</v>
      </c>
      <c r="B316" s="134">
        <v>60751714</v>
      </c>
      <c r="C316" s="121">
        <v>2</v>
      </c>
      <c r="D316" s="122">
        <v>1367296</v>
      </c>
      <c r="E316" s="270">
        <v>4002307594</v>
      </c>
      <c r="F316" s="124" t="s">
        <v>4491</v>
      </c>
      <c r="G316" s="125">
        <f>J316*1.18</f>
        <v>259.59999999999997</v>
      </c>
      <c r="H316" s="125">
        <f t="shared" si="35"/>
        <v>519.19999999999993</v>
      </c>
      <c r="I316" s="166" t="s">
        <v>152</v>
      </c>
      <c r="J316" s="162">
        <v>220</v>
      </c>
      <c r="K316" s="162">
        <f t="shared" si="36"/>
        <v>440</v>
      </c>
      <c r="L316" s="167">
        <f t="shared" si="44"/>
        <v>1650</v>
      </c>
      <c r="M316" s="167">
        <f t="shared" si="45"/>
        <v>3300</v>
      </c>
      <c r="N316" s="122" t="s">
        <v>1917</v>
      </c>
      <c r="O316" s="130">
        <v>99.9</v>
      </c>
      <c r="P316" s="130">
        <f t="shared" si="34"/>
        <v>199.8</v>
      </c>
      <c r="Q316" s="188"/>
      <c r="R316" s="139"/>
      <c r="S316" s="475" t="s">
        <v>4490</v>
      </c>
      <c r="V316" s="139"/>
    </row>
    <row r="317" spans="1:27" x14ac:dyDescent="0.25">
      <c r="A317" s="134">
        <v>297512</v>
      </c>
      <c r="B317" s="134">
        <v>60751714</v>
      </c>
      <c r="C317" s="121">
        <v>1</v>
      </c>
      <c r="D317" s="122">
        <v>1386333</v>
      </c>
      <c r="E317" s="270">
        <v>4002307594</v>
      </c>
      <c r="F317" s="124" t="s">
        <v>4491</v>
      </c>
      <c r="G317" s="482">
        <f>J317*1.06393</f>
        <v>259.59892000000002</v>
      </c>
      <c r="H317" s="125">
        <f t="shared" si="35"/>
        <v>259.59892000000002</v>
      </c>
      <c r="I317" s="166" t="s">
        <v>152</v>
      </c>
      <c r="J317" s="496">
        <v>244</v>
      </c>
      <c r="K317" s="162">
        <f t="shared" si="36"/>
        <v>244</v>
      </c>
      <c r="L317" s="167">
        <f t="shared" si="44"/>
        <v>1830</v>
      </c>
      <c r="M317" s="167">
        <f t="shared" si="45"/>
        <v>1830</v>
      </c>
      <c r="N317" s="122" t="s">
        <v>1917</v>
      </c>
      <c r="O317" s="130">
        <v>99.9</v>
      </c>
      <c r="P317" s="130">
        <f t="shared" si="34"/>
        <v>99.9</v>
      </c>
      <c r="Q317" s="131"/>
      <c r="R317" s="139"/>
      <c r="S317" s="497" t="s">
        <v>4578</v>
      </c>
      <c r="V317" s="139"/>
      <c r="X317" s="131"/>
      <c r="Y317" s="131"/>
    </row>
    <row r="318" spans="1:27" x14ac:dyDescent="0.25">
      <c r="A318" s="197">
        <v>283556</v>
      </c>
      <c r="B318" s="134">
        <v>60751726</v>
      </c>
      <c r="C318" s="134">
        <v>2</v>
      </c>
      <c r="D318" s="122">
        <v>1367296</v>
      </c>
      <c r="E318" s="270">
        <v>4002186330</v>
      </c>
      <c r="F318" s="124" t="s">
        <v>4491</v>
      </c>
      <c r="G318" s="125">
        <f>J318*1.18</f>
        <v>802.4</v>
      </c>
      <c r="H318" s="125">
        <f t="shared" si="35"/>
        <v>1604.8</v>
      </c>
      <c r="I318" s="166" t="s">
        <v>152</v>
      </c>
      <c r="J318" s="162">
        <v>680</v>
      </c>
      <c r="K318" s="162">
        <f t="shared" si="36"/>
        <v>1360</v>
      </c>
      <c r="L318" s="167">
        <f t="shared" si="44"/>
        <v>5100</v>
      </c>
      <c r="M318" s="167">
        <f t="shared" si="45"/>
        <v>10200</v>
      </c>
      <c r="N318" s="122" t="s">
        <v>1917</v>
      </c>
      <c r="O318" s="130">
        <v>109.6</v>
      </c>
      <c r="P318" s="130">
        <f t="shared" si="34"/>
        <v>219.2</v>
      </c>
      <c r="Q318" s="188"/>
      <c r="R318" s="131"/>
      <c r="S318" s="475" t="s">
        <v>4490</v>
      </c>
      <c r="W318" s="139"/>
    </row>
    <row r="319" spans="1:27" x14ac:dyDescent="0.25">
      <c r="A319" s="134">
        <v>297512</v>
      </c>
      <c r="B319" s="134">
        <v>60751726</v>
      </c>
      <c r="C319" s="134">
        <v>1</v>
      </c>
      <c r="D319" s="122">
        <v>1386333</v>
      </c>
      <c r="E319" s="270">
        <v>4002186330</v>
      </c>
      <c r="F319" s="124" t="s">
        <v>4491</v>
      </c>
      <c r="G319" s="482">
        <f>J319*1.1392</f>
        <v>801.99680000000001</v>
      </c>
      <c r="H319" s="125">
        <f t="shared" si="35"/>
        <v>801.99680000000001</v>
      </c>
      <c r="I319" s="166" t="s">
        <v>152</v>
      </c>
      <c r="J319" s="496">
        <v>704</v>
      </c>
      <c r="K319" s="162">
        <f t="shared" si="36"/>
        <v>704</v>
      </c>
      <c r="L319" s="167">
        <f t="shared" si="44"/>
        <v>5280</v>
      </c>
      <c r="M319" s="167">
        <f t="shared" si="45"/>
        <v>5280</v>
      </c>
      <c r="N319" s="122" t="s">
        <v>1917</v>
      </c>
      <c r="O319" s="130">
        <v>109.6</v>
      </c>
      <c r="P319" s="130">
        <f t="shared" si="34"/>
        <v>109.6</v>
      </c>
      <c r="Q319" s="131"/>
      <c r="R319" s="139"/>
      <c r="S319" s="497" t="s">
        <v>4578</v>
      </c>
      <c r="W319" s="139"/>
      <c r="X319" s="40"/>
      <c r="Y319" s="40"/>
      <c r="Z319" s="139"/>
    </row>
    <row r="320" spans="1:27" ht="18" customHeight="1" x14ac:dyDescent="0.25">
      <c r="A320" s="134">
        <v>275724</v>
      </c>
      <c r="B320" s="197">
        <v>60751790</v>
      </c>
      <c r="C320" s="197">
        <v>2</v>
      </c>
      <c r="D320" s="206">
        <v>1356353</v>
      </c>
      <c r="E320" s="468">
        <v>60751790</v>
      </c>
      <c r="F320" s="210" t="s">
        <v>4928</v>
      </c>
      <c r="G320" s="307">
        <f>J320*1.2</f>
        <v>162</v>
      </c>
      <c r="H320" s="307">
        <f t="shared" si="35"/>
        <v>324</v>
      </c>
      <c r="I320" s="166" t="s">
        <v>0</v>
      </c>
      <c r="J320" s="281">
        <v>135</v>
      </c>
      <c r="K320" s="162">
        <f t="shared" si="36"/>
        <v>270</v>
      </c>
      <c r="L320" s="167">
        <f t="shared" si="44"/>
        <v>1012.5</v>
      </c>
      <c r="M320" s="167">
        <f t="shared" si="45"/>
        <v>2025</v>
      </c>
      <c r="N320" s="122" t="s">
        <v>1917</v>
      </c>
      <c r="O320" s="130">
        <v>26</v>
      </c>
      <c r="P320" s="130">
        <f t="shared" si="34"/>
        <v>52</v>
      </c>
      <c r="Q320" s="139"/>
      <c r="R320" s="131"/>
      <c r="S320" s="131"/>
      <c r="T320" s="131"/>
      <c r="U320" s="131"/>
      <c r="Z320" s="139"/>
      <c r="AA320" s="202"/>
    </row>
    <row r="321" spans="1:27" x14ac:dyDescent="0.25">
      <c r="A321" s="134">
        <v>275724</v>
      </c>
      <c r="B321" s="197">
        <v>60751841</v>
      </c>
      <c r="C321" s="197">
        <v>2</v>
      </c>
      <c r="D321" s="206">
        <v>1356353</v>
      </c>
      <c r="E321" s="468">
        <v>60751841</v>
      </c>
      <c r="F321" s="210" t="s">
        <v>4565</v>
      </c>
      <c r="G321" s="307">
        <f>J321*1.2</f>
        <v>306</v>
      </c>
      <c r="H321" s="307">
        <f t="shared" si="35"/>
        <v>612</v>
      </c>
      <c r="I321" s="166" t="s">
        <v>0</v>
      </c>
      <c r="J321" s="281">
        <v>255</v>
      </c>
      <c r="K321" s="162">
        <f t="shared" si="36"/>
        <v>510</v>
      </c>
      <c r="L321" s="167">
        <f t="shared" si="44"/>
        <v>1912.5</v>
      </c>
      <c r="M321" s="167">
        <f t="shared" si="45"/>
        <v>3825</v>
      </c>
      <c r="N321" s="122" t="s">
        <v>1917</v>
      </c>
      <c r="O321" s="130">
        <v>36</v>
      </c>
      <c r="P321" s="130">
        <f t="shared" ref="P321:P384" si="46">O321*C321</f>
        <v>72</v>
      </c>
      <c r="Q321" s="131"/>
      <c r="R321" s="139"/>
      <c r="S321" s="139"/>
      <c r="T321" s="139"/>
      <c r="U321" s="139"/>
      <c r="Z321" s="139"/>
    </row>
    <row r="322" spans="1:27" x14ac:dyDescent="0.25">
      <c r="A322" s="134">
        <v>275724</v>
      </c>
      <c r="B322" s="197">
        <v>60751842</v>
      </c>
      <c r="C322" s="197">
        <v>2</v>
      </c>
      <c r="D322" s="206">
        <v>1356353</v>
      </c>
      <c r="E322" s="468">
        <v>60751842</v>
      </c>
      <c r="F322" s="210" t="s">
        <v>4526</v>
      </c>
      <c r="G322" s="307">
        <f>J322*1.2</f>
        <v>306</v>
      </c>
      <c r="H322" s="307">
        <f t="shared" ref="H322:H385" si="47">C322*G322</f>
        <v>612</v>
      </c>
      <c r="I322" s="166" t="s">
        <v>0</v>
      </c>
      <c r="J322" s="465">
        <v>255</v>
      </c>
      <c r="K322" s="162">
        <f t="shared" ref="K322:K385" si="48">C322*J322</f>
        <v>510</v>
      </c>
      <c r="L322" s="167">
        <f t="shared" si="44"/>
        <v>1912.5</v>
      </c>
      <c r="M322" s="167">
        <f t="shared" si="45"/>
        <v>3825</v>
      </c>
      <c r="N322" s="122" t="s">
        <v>1917</v>
      </c>
      <c r="O322" s="130">
        <v>36</v>
      </c>
      <c r="P322" s="130">
        <f t="shared" si="46"/>
        <v>72</v>
      </c>
      <c r="Q322" s="131"/>
      <c r="R322" s="131"/>
      <c r="S322" s="131"/>
      <c r="T322" s="131"/>
      <c r="U322" s="131"/>
      <c r="V322" s="131"/>
      <c r="W322" s="131"/>
      <c r="Z322" s="139"/>
    </row>
    <row r="323" spans="1:27" x14ac:dyDescent="0.25">
      <c r="A323" s="134">
        <v>275724</v>
      </c>
      <c r="B323" s="197">
        <v>60751856</v>
      </c>
      <c r="C323" s="197">
        <v>4</v>
      </c>
      <c r="D323" s="206">
        <v>1356353</v>
      </c>
      <c r="E323" s="468">
        <v>60751856</v>
      </c>
      <c r="F323" s="210" t="s">
        <v>4454</v>
      </c>
      <c r="G323" s="307">
        <f>J323*1.2</f>
        <v>48</v>
      </c>
      <c r="H323" s="307">
        <f t="shared" si="47"/>
        <v>192</v>
      </c>
      <c r="I323" s="166" t="s">
        <v>0</v>
      </c>
      <c r="J323" s="465">
        <v>40</v>
      </c>
      <c r="K323" s="162">
        <f t="shared" si="48"/>
        <v>160</v>
      </c>
      <c r="L323" s="167">
        <f t="shared" si="44"/>
        <v>300</v>
      </c>
      <c r="M323" s="167">
        <f t="shared" si="45"/>
        <v>1200</v>
      </c>
      <c r="N323" s="122" t="s">
        <v>1917</v>
      </c>
      <c r="O323" s="130">
        <v>13.5</v>
      </c>
      <c r="P323" s="130">
        <f t="shared" si="46"/>
        <v>54</v>
      </c>
      <c r="Q323" s="131"/>
      <c r="R323" s="131"/>
      <c r="S323" s="131"/>
      <c r="T323" s="131"/>
      <c r="U323" s="131"/>
      <c r="W323" s="131"/>
      <c r="X323" s="139"/>
      <c r="Y323" s="139"/>
    </row>
    <row r="324" spans="1:27" x14ac:dyDescent="0.25">
      <c r="A324" s="134">
        <v>277206</v>
      </c>
      <c r="B324" s="134">
        <v>60751982</v>
      </c>
      <c r="C324" s="121">
        <v>1</v>
      </c>
      <c r="D324" s="122">
        <v>1359407</v>
      </c>
      <c r="E324" s="123">
        <v>60751982</v>
      </c>
      <c r="F324" s="124" t="s">
        <v>4458</v>
      </c>
      <c r="G324" s="125">
        <f>J324*1.2</f>
        <v>900</v>
      </c>
      <c r="H324" s="125">
        <f t="shared" si="47"/>
        <v>900</v>
      </c>
      <c r="I324" s="166" t="s">
        <v>0</v>
      </c>
      <c r="J324" s="162">
        <v>750</v>
      </c>
      <c r="K324" s="162">
        <f t="shared" si="48"/>
        <v>750</v>
      </c>
      <c r="L324" s="167">
        <f t="shared" si="44"/>
        <v>5625</v>
      </c>
      <c r="M324" s="167">
        <f t="shared" si="45"/>
        <v>5625</v>
      </c>
      <c r="N324" s="122" t="s">
        <v>1917</v>
      </c>
      <c r="O324" s="130">
        <v>70</v>
      </c>
      <c r="P324" s="130">
        <f t="shared" si="46"/>
        <v>70</v>
      </c>
      <c r="Q324" s="40"/>
      <c r="S324" s="40"/>
      <c r="T324" s="40"/>
      <c r="U324" s="40"/>
      <c r="W324" s="131"/>
      <c r="X324" s="131"/>
      <c r="Y324" s="131"/>
      <c r="AA324" s="40"/>
    </row>
    <row r="325" spans="1:27" x14ac:dyDescent="0.25">
      <c r="A325" s="333">
        <v>294489</v>
      </c>
      <c r="B325" s="134">
        <v>60751982</v>
      </c>
      <c r="C325" s="121">
        <v>1</v>
      </c>
      <c r="D325" s="122">
        <v>1382016</v>
      </c>
      <c r="E325" s="123">
        <v>60751982</v>
      </c>
      <c r="F325" s="124" t="s">
        <v>4458</v>
      </c>
      <c r="G325" s="125">
        <f>J325*1.13924</f>
        <v>899.99959999999999</v>
      </c>
      <c r="H325" s="125">
        <f t="shared" si="47"/>
        <v>899.99959999999999</v>
      </c>
      <c r="I325" s="166" t="s">
        <v>0</v>
      </c>
      <c r="J325" s="162">
        <v>790</v>
      </c>
      <c r="K325" s="162">
        <f t="shared" si="48"/>
        <v>790</v>
      </c>
      <c r="L325" s="167">
        <f t="shared" si="44"/>
        <v>5925</v>
      </c>
      <c r="M325" s="167">
        <f t="shared" si="45"/>
        <v>5925</v>
      </c>
      <c r="N325" s="122" t="s">
        <v>1917</v>
      </c>
      <c r="O325" s="130">
        <v>70</v>
      </c>
      <c r="P325" s="130">
        <f t="shared" si="46"/>
        <v>70</v>
      </c>
      <c r="Q325" s="139" t="s">
        <v>4575</v>
      </c>
      <c r="R325" s="139"/>
      <c r="S325" s="490" t="s">
        <v>4618</v>
      </c>
      <c r="T325" s="40"/>
      <c r="U325" s="40"/>
      <c r="X325" s="131"/>
      <c r="Y325" s="131"/>
      <c r="AA325" s="139"/>
    </row>
    <row r="326" spans="1:27" ht="15.75" customHeight="1" x14ac:dyDescent="0.25">
      <c r="A326" s="134">
        <v>277206</v>
      </c>
      <c r="B326" s="134">
        <v>60752062</v>
      </c>
      <c r="C326" s="134">
        <v>2</v>
      </c>
      <c r="D326" s="122">
        <v>1359406</v>
      </c>
      <c r="E326" s="270">
        <v>60752062</v>
      </c>
      <c r="F326" s="329" t="s">
        <v>4522</v>
      </c>
      <c r="G326" s="448">
        <f>J326*1.2</f>
        <v>960</v>
      </c>
      <c r="H326" s="448">
        <f t="shared" si="47"/>
        <v>1920</v>
      </c>
      <c r="I326" s="166" t="s">
        <v>0</v>
      </c>
      <c r="J326" s="288">
        <v>800</v>
      </c>
      <c r="K326" s="288">
        <f t="shared" si="48"/>
        <v>1600</v>
      </c>
      <c r="L326" s="290">
        <f t="shared" si="44"/>
        <v>6000</v>
      </c>
      <c r="M326" s="290">
        <f t="shared" si="45"/>
        <v>12000</v>
      </c>
      <c r="N326" s="122" t="s">
        <v>1917</v>
      </c>
      <c r="O326" s="130">
        <v>98</v>
      </c>
      <c r="P326" s="130">
        <f t="shared" si="46"/>
        <v>196</v>
      </c>
      <c r="Q326" s="37"/>
      <c r="R326" s="37"/>
      <c r="V326" s="139"/>
      <c r="AA326" s="131"/>
    </row>
    <row r="327" spans="1:27" ht="15.75" customHeight="1" x14ac:dyDescent="0.25">
      <c r="A327" s="134">
        <v>279975</v>
      </c>
      <c r="B327" s="134">
        <v>60752079</v>
      </c>
      <c r="C327" s="134">
        <v>1</v>
      </c>
      <c r="D327" s="161">
        <v>1362595</v>
      </c>
      <c r="E327" s="270">
        <v>60752079</v>
      </c>
      <c r="F327" s="124" t="s">
        <v>4468</v>
      </c>
      <c r="G327" s="125">
        <f>J327*1.33147</f>
        <v>380.80041999999997</v>
      </c>
      <c r="H327" s="125">
        <f t="shared" si="47"/>
        <v>380.80041999999997</v>
      </c>
      <c r="I327" s="166" t="s">
        <v>4469</v>
      </c>
      <c r="J327" s="162">
        <v>286</v>
      </c>
      <c r="K327" s="162">
        <f t="shared" si="48"/>
        <v>286</v>
      </c>
      <c r="L327" s="167">
        <f t="shared" si="44"/>
        <v>2145</v>
      </c>
      <c r="M327" s="167">
        <f t="shared" si="45"/>
        <v>2145</v>
      </c>
      <c r="N327" s="122" t="s">
        <v>1917</v>
      </c>
      <c r="O327" s="130">
        <v>65</v>
      </c>
      <c r="P327" s="130">
        <f t="shared" si="46"/>
        <v>65</v>
      </c>
      <c r="X327" s="139"/>
      <c r="Y327" s="139"/>
      <c r="Z327" s="139"/>
      <c r="AA327" s="139"/>
    </row>
    <row r="328" spans="1:27" ht="15.75" customHeight="1" x14ac:dyDescent="0.25">
      <c r="A328" s="134">
        <v>279975</v>
      </c>
      <c r="B328" s="134">
        <v>60752081</v>
      </c>
      <c r="C328" s="134">
        <v>2</v>
      </c>
      <c r="D328" s="161">
        <v>1362595</v>
      </c>
      <c r="E328" s="270">
        <v>60752081</v>
      </c>
      <c r="F328" s="124" t="s">
        <v>4468</v>
      </c>
      <c r="G328" s="125">
        <f>J328*1.33147</f>
        <v>380.80041999999997</v>
      </c>
      <c r="H328" s="125">
        <f t="shared" si="47"/>
        <v>761.60083999999995</v>
      </c>
      <c r="I328" s="166" t="s">
        <v>4469</v>
      </c>
      <c r="J328" s="162">
        <v>286</v>
      </c>
      <c r="K328" s="162">
        <f t="shared" si="48"/>
        <v>572</v>
      </c>
      <c r="L328" s="167">
        <f t="shared" si="44"/>
        <v>2145</v>
      </c>
      <c r="M328" s="167">
        <f t="shared" si="45"/>
        <v>4290</v>
      </c>
      <c r="N328" s="122" t="s">
        <v>1917</v>
      </c>
      <c r="O328" s="130">
        <v>43</v>
      </c>
      <c r="P328" s="130">
        <f t="shared" si="46"/>
        <v>86</v>
      </c>
      <c r="Z328" s="139"/>
      <c r="AA328" s="139"/>
    </row>
    <row r="329" spans="1:27" ht="15.75" customHeight="1" x14ac:dyDescent="0.25">
      <c r="A329" s="134">
        <v>277206</v>
      </c>
      <c r="B329" s="134">
        <v>60752110</v>
      </c>
      <c r="C329" s="121">
        <v>2</v>
      </c>
      <c r="D329" s="122">
        <v>1359405</v>
      </c>
      <c r="E329" s="123">
        <v>60752110</v>
      </c>
      <c r="F329" s="124" t="s">
        <v>4603</v>
      </c>
      <c r="G329" s="125">
        <f>J329*1.1</f>
        <v>962.50000000000011</v>
      </c>
      <c r="H329" s="125">
        <f t="shared" si="47"/>
        <v>1925.0000000000002</v>
      </c>
      <c r="I329" s="166" t="s">
        <v>0</v>
      </c>
      <c r="J329" s="162">
        <v>875</v>
      </c>
      <c r="K329" s="162">
        <f t="shared" si="48"/>
        <v>1750</v>
      </c>
      <c r="L329" s="167">
        <f t="shared" si="44"/>
        <v>6562.5</v>
      </c>
      <c r="M329" s="167">
        <f t="shared" si="45"/>
        <v>13125</v>
      </c>
      <c r="N329" s="122" t="s">
        <v>2028</v>
      </c>
      <c r="O329" s="130">
        <v>49</v>
      </c>
      <c r="P329" s="130">
        <f t="shared" si="46"/>
        <v>98</v>
      </c>
      <c r="Q329" s="37"/>
      <c r="R329" s="37"/>
      <c r="X329" s="202"/>
      <c r="Y329" s="202"/>
      <c r="Z329" s="139"/>
    </row>
    <row r="330" spans="1:27" ht="15.75" customHeight="1" x14ac:dyDescent="0.25">
      <c r="A330" s="134">
        <v>277505</v>
      </c>
      <c r="B330" s="134">
        <v>60752413</v>
      </c>
      <c r="C330" s="121">
        <v>1</v>
      </c>
      <c r="D330" s="122">
        <v>1359593</v>
      </c>
      <c r="E330" s="410">
        <v>60752413</v>
      </c>
      <c r="F330" s="124" t="s">
        <v>4822</v>
      </c>
      <c r="G330" s="125">
        <f t="shared" ref="G330:G335" si="49">J330*1.2</f>
        <v>198</v>
      </c>
      <c r="H330" s="125">
        <f t="shared" si="47"/>
        <v>198</v>
      </c>
      <c r="I330" s="166" t="s">
        <v>152</v>
      </c>
      <c r="J330" s="162">
        <v>165</v>
      </c>
      <c r="K330" s="162">
        <f t="shared" si="48"/>
        <v>165</v>
      </c>
      <c r="L330" s="167">
        <f t="shared" si="44"/>
        <v>1237.5</v>
      </c>
      <c r="M330" s="167">
        <f t="shared" si="45"/>
        <v>1237.5</v>
      </c>
      <c r="N330" s="122" t="s">
        <v>2028</v>
      </c>
      <c r="O330" s="130">
        <v>17.3</v>
      </c>
      <c r="P330" s="130">
        <f t="shared" si="46"/>
        <v>17.3</v>
      </c>
      <c r="Q330" s="37"/>
      <c r="R330" s="383"/>
      <c r="S330" s="383"/>
      <c r="T330" s="383"/>
      <c r="U330" s="383"/>
      <c r="W330" s="40"/>
      <c r="X330" s="230"/>
      <c r="Y330" s="230"/>
      <c r="AA330" s="139"/>
    </row>
    <row r="331" spans="1:27" x14ac:dyDescent="0.25">
      <c r="A331" s="197">
        <v>279339</v>
      </c>
      <c r="B331" s="134">
        <v>60752619</v>
      </c>
      <c r="C331" s="134">
        <v>2</v>
      </c>
      <c r="D331" s="122">
        <v>1361996</v>
      </c>
      <c r="E331" s="123" t="s">
        <v>4459</v>
      </c>
      <c r="F331" s="124" t="s">
        <v>4610</v>
      </c>
      <c r="G331" s="125">
        <f t="shared" si="49"/>
        <v>456</v>
      </c>
      <c r="H331" s="125">
        <f t="shared" si="47"/>
        <v>912</v>
      </c>
      <c r="I331" s="166" t="s">
        <v>0</v>
      </c>
      <c r="J331" s="162">
        <v>380</v>
      </c>
      <c r="K331" s="162">
        <f t="shared" si="48"/>
        <v>760</v>
      </c>
      <c r="L331" s="167">
        <f t="shared" si="44"/>
        <v>2850</v>
      </c>
      <c r="M331" s="167">
        <f t="shared" si="45"/>
        <v>5700</v>
      </c>
      <c r="N331" s="122" t="s">
        <v>1917</v>
      </c>
      <c r="O331" s="130">
        <v>39</v>
      </c>
      <c r="P331" s="130">
        <f t="shared" si="46"/>
        <v>78</v>
      </c>
      <c r="Q331" s="37"/>
      <c r="R331" s="37"/>
      <c r="V331" s="40"/>
      <c r="W331" s="40"/>
      <c r="AA331" s="40"/>
    </row>
    <row r="332" spans="1:27" x14ac:dyDescent="0.25">
      <c r="A332" s="197">
        <v>279339</v>
      </c>
      <c r="B332" s="134">
        <v>60752649</v>
      </c>
      <c r="C332" s="134">
        <v>2</v>
      </c>
      <c r="D332" s="122">
        <v>1361998</v>
      </c>
      <c r="E332" s="270" t="s">
        <v>4461</v>
      </c>
      <c r="F332" s="355" t="s">
        <v>4572</v>
      </c>
      <c r="G332" s="125">
        <f t="shared" si="49"/>
        <v>126</v>
      </c>
      <c r="H332" s="125">
        <f t="shared" si="47"/>
        <v>252</v>
      </c>
      <c r="I332" s="166" t="s">
        <v>0</v>
      </c>
      <c r="J332" s="162">
        <v>105</v>
      </c>
      <c r="K332" s="162">
        <f t="shared" si="48"/>
        <v>210</v>
      </c>
      <c r="L332" s="167">
        <f t="shared" si="44"/>
        <v>787.5</v>
      </c>
      <c r="M332" s="167">
        <f t="shared" si="45"/>
        <v>1575</v>
      </c>
      <c r="N332" s="122" t="s">
        <v>1917</v>
      </c>
      <c r="O332" s="130">
        <v>11.4</v>
      </c>
      <c r="P332" s="130">
        <f t="shared" si="46"/>
        <v>22.8</v>
      </c>
      <c r="Q332" s="37"/>
      <c r="R332" s="37"/>
    </row>
    <row r="333" spans="1:27" x14ac:dyDescent="0.25">
      <c r="A333" s="197">
        <v>279339</v>
      </c>
      <c r="B333" s="134">
        <v>60752650</v>
      </c>
      <c r="C333" s="134">
        <v>2</v>
      </c>
      <c r="D333" s="122">
        <v>1361998</v>
      </c>
      <c r="E333" s="270" t="s">
        <v>4462</v>
      </c>
      <c r="F333" s="124" t="s">
        <v>4572</v>
      </c>
      <c r="G333" s="125">
        <f t="shared" si="49"/>
        <v>126</v>
      </c>
      <c r="H333" s="125">
        <f t="shared" si="47"/>
        <v>252</v>
      </c>
      <c r="I333" s="166" t="s">
        <v>0</v>
      </c>
      <c r="J333" s="162">
        <v>105</v>
      </c>
      <c r="K333" s="162">
        <f t="shared" si="48"/>
        <v>210</v>
      </c>
      <c r="L333" s="167">
        <f t="shared" si="44"/>
        <v>787.5</v>
      </c>
      <c r="M333" s="167">
        <f t="shared" si="45"/>
        <v>1575</v>
      </c>
      <c r="N333" s="122" t="s">
        <v>1917</v>
      </c>
      <c r="O333" s="130">
        <v>11.4</v>
      </c>
      <c r="P333" s="130">
        <f t="shared" si="46"/>
        <v>22.8</v>
      </c>
      <c r="Q333" s="37"/>
      <c r="R333" s="37"/>
      <c r="S333" s="40"/>
      <c r="V333" s="131"/>
      <c r="W333" s="40"/>
      <c r="X333" s="40"/>
      <c r="Y333" s="40"/>
      <c r="AA333" s="131"/>
    </row>
    <row r="334" spans="1:27" x14ac:dyDescent="0.25">
      <c r="A334" s="197">
        <v>279339</v>
      </c>
      <c r="B334" s="134">
        <v>60752726</v>
      </c>
      <c r="C334" s="134">
        <v>1</v>
      </c>
      <c r="D334" s="122">
        <v>1361997</v>
      </c>
      <c r="E334" s="123">
        <v>60752726</v>
      </c>
      <c r="F334" s="124" t="s">
        <v>4611</v>
      </c>
      <c r="G334" s="125">
        <f t="shared" si="49"/>
        <v>456</v>
      </c>
      <c r="H334" s="125">
        <f t="shared" si="47"/>
        <v>456</v>
      </c>
      <c r="I334" s="134" t="s">
        <v>0</v>
      </c>
      <c r="J334" s="162">
        <v>380</v>
      </c>
      <c r="K334" s="162">
        <f t="shared" si="48"/>
        <v>380</v>
      </c>
      <c r="L334" s="167">
        <f t="shared" si="44"/>
        <v>2850</v>
      </c>
      <c r="M334" s="159">
        <f t="shared" si="45"/>
        <v>2850</v>
      </c>
      <c r="N334" s="122" t="s">
        <v>1917</v>
      </c>
      <c r="O334" s="130">
        <v>40</v>
      </c>
      <c r="P334" s="130">
        <f t="shared" si="46"/>
        <v>40</v>
      </c>
      <c r="Q334" s="40"/>
      <c r="T334" s="40"/>
      <c r="V334" s="40"/>
      <c r="X334" s="139"/>
      <c r="Y334" s="139"/>
      <c r="AA334" s="131"/>
    </row>
    <row r="335" spans="1:27" x14ac:dyDescent="0.25">
      <c r="A335" s="197">
        <v>279339</v>
      </c>
      <c r="B335" s="134">
        <v>60752730</v>
      </c>
      <c r="C335" s="134">
        <v>2</v>
      </c>
      <c r="D335" s="122">
        <v>1361997</v>
      </c>
      <c r="E335" s="123">
        <v>60752730</v>
      </c>
      <c r="F335" s="124" t="s">
        <v>4466</v>
      </c>
      <c r="G335" s="125">
        <f t="shared" si="49"/>
        <v>57.599999999999994</v>
      </c>
      <c r="H335" s="125">
        <f t="shared" si="47"/>
        <v>115.19999999999999</v>
      </c>
      <c r="I335" s="166" t="s">
        <v>974</v>
      </c>
      <c r="J335" s="162">
        <v>48</v>
      </c>
      <c r="K335" s="162">
        <f t="shared" si="48"/>
        <v>96</v>
      </c>
      <c r="L335" s="167">
        <f t="shared" si="44"/>
        <v>360</v>
      </c>
      <c r="M335" s="167">
        <f t="shared" si="45"/>
        <v>720</v>
      </c>
      <c r="N335" s="122" t="s">
        <v>1917</v>
      </c>
      <c r="O335" s="130">
        <v>1.2</v>
      </c>
      <c r="P335" s="130">
        <f t="shared" si="46"/>
        <v>2.4</v>
      </c>
      <c r="Q335" s="40"/>
      <c r="R335" s="37"/>
      <c r="V335" s="131"/>
      <c r="W335" s="139"/>
    </row>
    <row r="336" spans="1:27" x14ac:dyDescent="0.25">
      <c r="A336" s="197">
        <v>279339</v>
      </c>
      <c r="B336" s="134">
        <v>60752742</v>
      </c>
      <c r="C336" s="134">
        <v>4</v>
      </c>
      <c r="D336" s="122">
        <v>1361996</v>
      </c>
      <c r="E336" s="123" t="s">
        <v>4463</v>
      </c>
      <c r="F336" s="124" t="s">
        <v>4464</v>
      </c>
      <c r="G336" s="125">
        <f>J336*1.2+O336*2.5</f>
        <v>16.899999999999999</v>
      </c>
      <c r="H336" s="125">
        <f t="shared" si="47"/>
        <v>67.599999999999994</v>
      </c>
      <c r="I336" s="163" t="s">
        <v>974</v>
      </c>
      <c r="J336" s="164">
        <v>12</v>
      </c>
      <c r="K336" s="164">
        <f t="shared" si="48"/>
        <v>48</v>
      </c>
      <c r="L336" s="165">
        <f t="shared" si="44"/>
        <v>90</v>
      </c>
      <c r="M336" s="165">
        <f t="shared" si="45"/>
        <v>360</v>
      </c>
      <c r="N336" s="129" t="s">
        <v>1973</v>
      </c>
      <c r="O336" s="130">
        <v>1</v>
      </c>
      <c r="P336" s="130">
        <f t="shared" si="46"/>
        <v>4</v>
      </c>
      <c r="Q336" s="40"/>
      <c r="S336" s="40"/>
      <c r="T336" s="40"/>
      <c r="U336" s="40"/>
      <c r="W336" s="139"/>
      <c r="X336" s="139"/>
      <c r="Y336" s="139"/>
      <c r="Z336" s="131"/>
    </row>
    <row r="337" spans="1:27" x14ac:dyDescent="0.25">
      <c r="A337" s="197">
        <v>279339</v>
      </c>
      <c r="B337" s="134">
        <v>60752793</v>
      </c>
      <c r="C337" s="134">
        <v>1</v>
      </c>
      <c r="D337" s="122">
        <v>1361997</v>
      </c>
      <c r="E337" s="270">
        <v>60752793</v>
      </c>
      <c r="F337" s="124" t="s">
        <v>4460</v>
      </c>
      <c r="G337" s="125">
        <f t="shared" ref="G337:G345" si="50">J337*1.2</f>
        <v>54</v>
      </c>
      <c r="H337" s="125">
        <f t="shared" si="47"/>
        <v>54</v>
      </c>
      <c r="I337" s="166" t="s">
        <v>0</v>
      </c>
      <c r="J337" s="162">
        <v>45</v>
      </c>
      <c r="K337" s="162">
        <f t="shared" si="48"/>
        <v>45</v>
      </c>
      <c r="L337" s="167">
        <f t="shared" si="44"/>
        <v>337.5</v>
      </c>
      <c r="M337" s="167">
        <f t="shared" si="45"/>
        <v>337.5</v>
      </c>
      <c r="N337" s="122" t="s">
        <v>1917</v>
      </c>
      <c r="O337" s="130">
        <v>4.55</v>
      </c>
      <c r="P337" s="130">
        <f t="shared" si="46"/>
        <v>4.55</v>
      </c>
      <c r="Q337" s="37"/>
      <c r="R337" s="37"/>
      <c r="X337" s="139"/>
      <c r="Y337" s="139"/>
    </row>
    <row r="338" spans="1:27" x14ac:dyDescent="0.25">
      <c r="A338" s="197">
        <v>279339</v>
      </c>
      <c r="B338" s="121">
        <v>60752799</v>
      </c>
      <c r="C338" s="121">
        <v>2</v>
      </c>
      <c r="D338" s="122">
        <v>1361997</v>
      </c>
      <c r="E338" s="123">
        <v>60752799</v>
      </c>
      <c r="F338" s="124" t="s">
        <v>4465</v>
      </c>
      <c r="G338" s="125">
        <f t="shared" si="50"/>
        <v>57.599999999999994</v>
      </c>
      <c r="H338" s="125">
        <f t="shared" si="47"/>
        <v>115.19999999999999</v>
      </c>
      <c r="I338" s="166" t="s">
        <v>974</v>
      </c>
      <c r="J338" s="162">
        <v>48</v>
      </c>
      <c r="K338" s="162">
        <f t="shared" si="48"/>
        <v>96</v>
      </c>
      <c r="L338" s="167">
        <f t="shared" si="44"/>
        <v>360</v>
      </c>
      <c r="M338" s="159">
        <f t="shared" si="45"/>
        <v>720</v>
      </c>
      <c r="N338" s="122" t="s">
        <v>1917</v>
      </c>
      <c r="O338" s="130">
        <v>1.2</v>
      </c>
      <c r="P338" s="130">
        <f t="shared" si="46"/>
        <v>2.4</v>
      </c>
      <c r="Q338" s="37"/>
      <c r="S338" s="40"/>
      <c r="T338" s="40"/>
      <c r="U338" s="40"/>
      <c r="V338" s="131"/>
      <c r="W338" s="139"/>
    </row>
    <row r="339" spans="1:27" x14ac:dyDescent="0.25">
      <c r="A339" s="134">
        <v>600008855</v>
      </c>
      <c r="B339" s="134">
        <v>60752853</v>
      </c>
      <c r="C339" s="134">
        <v>1</v>
      </c>
      <c r="D339" s="122"/>
      <c r="E339" s="270">
        <v>60752853</v>
      </c>
      <c r="F339" s="124" t="s">
        <v>4478</v>
      </c>
      <c r="G339" s="125">
        <f t="shared" si="50"/>
        <v>100.8</v>
      </c>
      <c r="H339" s="125">
        <f t="shared" si="47"/>
        <v>100.8</v>
      </c>
      <c r="I339" s="166" t="s">
        <v>974</v>
      </c>
      <c r="J339" s="162">
        <v>84</v>
      </c>
      <c r="K339" s="162">
        <f t="shared" si="48"/>
        <v>84</v>
      </c>
      <c r="L339" s="167">
        <f t="shared" si="44"/>
        <v>630</v>
      </c>
      <c r="M339" s="167">
        <f t="shared" si="45"/>
        <v>630</v>
      </c>
      <c r="N339" s="122" t="s">
        <v>2028</v>
      </c>
      <c r="O339" s="130">
        <v>8.6</v>
      </c>
      <c r="P339" s="130">
        <f t="shared" si="46"/>
        <v>8.6</v>
      </c>
      <c r="Q339" s="188"/>
      <c r="R339" s="139"/>
      <c r="S339" s="131"/>
      <c r="T339" s="131"/>
      <c r="U339" s="131"/>
      <c r="V339" s="131"/>
      <c r="X339" s="139"/>
      <c r="Y339" s="139"/>
      <c r="Z339" s="139"/>
    </row>
    <row r="340" spans="1:27" x14ac:dyDescent="0.25">
      <c r="A340" s="333">
        <v>281500</v>
      </c>
      <c r="B340" s="134">
        <v>60752853</v>
      </c>
      <c r="C340" s="134">
        <v>1</v>
      </c>
      <c r="D340" s="122">
        <v>1364415</v>
      </c>
      <c r="E340" s="270">
        <v>4002257999</v>
      </c>
      <c r="F340" s="124" t="s">
        <v>4478</v>
      </c>
      <c r="G340" s="125">
        <f t="shared" si="50"/>
        <v>86.399999999999991</v>
      </c>
      <c r="H340" s="125">
        <f t="shared" si="47"/>
        <v>86.399999999999991</v>
      </c>
      <c r="I340" s="166" t="s">
        <v>974</v>
      </c>
      <c r="J340" s="162">
        <v>72</v>
      </c>
      <c r="K340" s="162">
        <f t="shared" si="48"/>
        <v>72</v>
      </c>
      <c r="L340" s="167">
        <f t="shared" si="44"/>
        <v>540</v>
      </c>
      <c r="M340" s="167">
        <f t="shared" si="45"/>
        <v>540</v>
      </c>
      <c r="N340" s="122" t="s">
        <v>2028</v>
      </c>
      <c r="O340" s="130">
        <v>8.6</v>
      </c>
      <c r="P340" s="130">
        <f t="shared" si="46"/>
        <v>8.6</v>
      </c>
      <c r="Q340" s="188"/>
      <c r="R340" s="139"/>
      <c r="S340" s="131"/>
      <c r="W340" s="139"/>
    </row>
    <row r="341" spans="1:27" x14ac:dyDescent="0.25">
      <c r="A341" s="134">
        <v>600008855</v>
      </c>
      <c r="B341" s="134">
        <v>60752856</v>
      </c>
      <c r="C341" s="134">
        <v>1</v>
      </c>
      <c r="D341" s="122"/>
      <c r="E341" s="270">
        <v>60752856</v>
      </c>
      <c r="F341" s="124" t="s">
        <v>4477</v>
      </c>
      <c r="G341" s="125">
        <f t="shared" si="50"/>
        <v>606</v>
      </c>
      <c r="H341" s="125">
        <f t="shared" si="47"/>
        <v>606</v>
      </c>
      <c r="I341" s="166" t="s">
        <v>974</v>
      </c>
      <c r="J341" s="162">
        <v>505</v>
      </c>
      <c r="K341" s="162">
        <f t="shared" si="48"/>
        <v>505</v>
      </c>
      <c r="L341" s="167">
        <f t="shared" si="44"/>
        <v>3787.5</v>
      </c>
      <c r="M341" s="167">
        <f t="shared" si="45"/>
        <v>3787.5</v>
      </c>
      <c r="N341" s="122" t="s">
        <v>1917</v>
      </c>
      <c r="O341" s="130">
        <v>77.7</v>
      </c>
      <c r="P341" s="130">
        <f t="shared" si="46"/>
        <v>77.7</v>
      </c>
      <c r="Q341" s="188"/>
      <c r="R341" s="139"/>
      <c r="S341" s="131"/>
      <c r="T341" s="131"/>
      <c r="U341" s="131"/>
      <c r="W341" s="230"/>
      <c r="X341" s="131"/>
      <c r="Y341" s="131"/>
      <c r="AA341" s="131"/>
    </row>
    <row r="342" spans="1:27" x14ac:dyDescent="0.25">
      <c r="A342" s="333">
        <v>281500</v>
      </c>
      <c r="B342" s="134">
        <v>60752856</v>
      </c>
      <c r="C342" s="134">
        <v>1</v>
      </c>
      <c r="D342" s="122">
        <v>1364415</v>
      </c>
      <c r="E342" s="270">
        <v>4002223359</v>
      </c>
      <c r="F342" s="124" t="s">
        <v>4477</v>
      </c>
      <c r="G342" s="125">
        <f t="shared" si="50"/>
        <v>606</v>
      </c>
      <c r="H342" s="125">
        <f t="shared" si="47"/>
        <v>606</v>
      </c>
      <c r="I342" s="166" t="s">
        <v>974</v>
      </c>
      <c r="J342" s="162">
        <v>505</v>
      </c>
      <c r="K342" s="162">
        <f t="shared" si="48"/>
        <v>505</v>
      </c>
      <c r="L342" s="167">
        <f t="shared" si="44"/>
        <v>3787.5</v>
      </c>
      <c r="M342" s="167">
        <f t="shared" si="45"/>
        <v>3787.5</v>
      </c>
      <c r="N342" s="122" t="s">
        <v>1917</v>
      </c>
      <c r="O342" s="130">
        <v>77.7</v>
      </c>
      <c r="P342" s="130">
        <f t="shared" si="46"/>
        <v>77.7</v>
      </c>
      <c r="Q342" s="188"/>
      <c r="R342" s="139"/>
      <c r="S342" s="131"/>
    </row>
    <row r="343" spans="1:27" x14ac:dyDescent="0.25">
      <c r="A343" s="134">
        <v>600008843</v>
      </c>
      <c r="B343" s="134">
        <v>60753042</v>
      </c>
      <c r="C343" s="134">
        <v>1</v>
      </c>
      <c r="D343" s="122"/>
      <c r="E343" s="270">
        <v>60753042</v>
      </c>
      <c r="F343" s="124" t="s">
        <v>4859</v>
      </c>
      <c r="G343" s="125">
        <f t="shared" si="50"/>
        <v>834</v>
      </c>
      <c r="H343" s="125">
        <f t="shared" si="47"/>
        <v>834</v>
      </c>
      <c r="I343" s="166" t="s">
        <v>4860</v>
      </c>
      <c r="J343" s="162">
        <v>695</v>
      </c>
      <c r="K343" s="162">
        <f t="shared" si="48"/>
        <v>695</v>
      </c>
      <c r="L343" s="167">
        <f t="shared" si="44"/>
        <v>5212.5</v>
      </c>
      <c r="M343" s="167">
        <f t="shared" si="45"/>
        <v>5212.5</v>
      </c>
      <c r="N343" s="122" t="s">
        <v>1917</v>
      </c>
      <c r="O343" s="130">
        <v>108</v>
      </c>
      <c r="P343" s="130">
        <f t="shared" si="46"/>
        <v>108</v>
      </c>
      <c r="Q343" s="188"/>
      <c r="R343" s="139"/>
      <c r="S343" s="131"/>
      <c r="T343" s="131"/>
      <c r="U343" s="131"/>
      <c r="V343" s="40"/>
      <c r="W343" s="40"/>
      <c r="X343" s="131"/>
      <c r="Y343" s="131"/>
      <c r="Z343" s="131"/>
    </row>
    <row r="344" spans="1:27" x14ac:dyDescent="0.25">
      <c r="A344" s="134">
        <v>600008843</v>
      </c>
      <c r="B344" s="134">
        <v>60753043</v>
      </c>
      <c r="C344" s="134">
        <v>1</v>
      </c>
      <c r="D344" s="122"/>
      <c r="E344" s="270">
        <v>60753043</v>
      </c>
      <c r="F344" s="124" t="s">
        <v>4859</v>
      </c>
      <c r="G344" s="125">
        <f t="shared" si="50"/>
        <v>834</v>
      </c>
      <c r="H344" s="125">
        <f t="shared" si="47"/>
        <v>834</v>
      </c>
      <c r="I344" s="166" t="s">
        <v>4860</v>
      </c>
      <c r="J344" s="162">
        <v>695</v>
      </c>
      <c r="K344" s="162">
        <f t="shared" si="48"/>
        <v>695</v>
      </c>
      <c r="L344" s="167">
        <f t="shared" si="44"/>
        <v>5212.5</v>
      </c>
      <c r="M344" s="167">
        <f t="shared" si="45"/>
        <v>5212.5</v>
      </c>
      <c r="N344" s="122" t="s">
        <v>1917</v>
      </c>
      <c r="O344" s="130">
        <v>108</v>
      </c>
      <c r="P344" s="130">
        <f t="shared" si="46"/>
        <v>108</v>
      </c>
      <c r="Q344" s="188"/>
      <c r="R344" s="139"/>
      <c r="S344" s="131"/>
      <c r="T344" s="131"/>
      <c r="U344" s="131"/>
    </row>
    <row r="345" spans="1:27" x14ac:dyDescent="0.25">
      <c r="A345" s="134">
        <v>280558</v>
      </c>
      <c r="B345" s="134">
        <v>60753061</v>
      </c>
      <c r="C345" s="134">
        <v>1</v>
      </c>
      <c r="D345" s="161">
        <v>1362927</v>
      </c>
      <c r="E345" s="270" t="s">
        <v>4470</v>
      </c>
      <c r="F345" s="124" t="s">
        <v>4471</v>
      </c>
      <c r="G345" s="125">
        <f t="shared" si="50"/>
        <v>1068</v>
      </c>
      <c r="H345" s="125">
        <f t="shared" si="47"/>
        <v>1068</v>
      </c>
      <c r="I345" s="166" t="s">
        <v>974</v>
      </c>
      <c r="J345" s="162">
        <v>890</v>
      </c>
      <c r="K345" s="162">
        <f t="shared" si="48"/>
        <v>890</v>
      </c>
      <c r="L345" s="167">
        <f t="shared" si="44"/>
        <v>6675</v>
      </c>
      <c r="M345" s="167">
        <f t="shared" si="45"/>
        <v>6675</v>
      </c>
      <c r="N345" s="122" t="s">
        <v>1917</v>
      </c>
      <c r="O345" s="130">
        <v>120</v>
      </c>
      <c r="P345" s="130">
        <f t="shared" si="46"/>
        <v>120</v>
      </c>
      <c r="V345" s="131"/>
      <c r="W345" s="139"/>
      <c r="X345" s="139"/>
      <c r="Y345" s="139"/>
      <c r="Z345" s="40"/>
    </row>
    <row r="346" spans="1:27" x14ac:dyDescent="0.25">
      <c r="A346" s="134">
        <v>280558</v>
      </c>
      <c r="B346" s="166">
        <v>60753062</v>
      </c>
      <c r="C346" s="166">
        <v>4</v>
      </c>
      <c r="D346" s="305">
        <v>1362928</v>
      </c>
      <c r="E346" s="470">
        <v>60753062</v>
      </c>
      <c r="F346" s="471" t="s">
        <v>4473</v>
      </c>
      <c r="G346" s="187">
        <f>J346*1.2+O346*2.5</f>
        <v>57.774999999999999</v>
      </c>
      <c r="H346" s="187">
        <f t="shared" si="47"/>
        <v>231.1</v>
      </c>
      <c r="I346" s="163" t="s">
        <v>974</v>
      </c>
      <c r="J346" s="164">
        <v>42</v>
      </c>
      <c r="K346" s="164">
        <f t="shared" si="48"/>
        <v>168</v>
      </c>
      <c r="L346" s="165">
        <f t="shared" si="44"/>
        <v>315</v>
      </c>
      <c r="M346" s="165">
        <f t="shared" si="45"/>
        <v>1260</v>
      </c>
      <c r="N346" s="129" t="s">
        <v>1973</v>
      </c>
      <c r="O346" s="130">
        <v>2.95</v>
      </c>
      <c r="P346" s="130">
        <f t="shared" si="46"/>
        <v>11.8</v>
      </c>
      <c r="W346" s="131"/>
    </row>
    <row r="347" spans="1:27" x14ac:dyDescent="0.25">
      <c r="A347" s="134">
        <v>280558</v>
      </c>
      <c r="B347" s="166">
        <v>60753063</v>
      </c>
      <c r="C347" s="166">
        <v>4</v>
      </c>
      <c r="D347" s="305">
        <v>1362927</v>
      </c>
      <c r="E347" s="470">
        <v>60753063</v>
      </c>
      <c r="F347" s="304" t="s">
        <v>4472</v>
      </c>
      <c r="G347" s="187">
        <f>J347*1.2+O347*2.5</f>
        <v>35.875</v>
      </c>
      <c r="H347" s="187">
        <f t="shared" si="47"/>
        <v>143.5</v>
      </c>
      <c r="I347" s="163" t="s">
        <v>974</v>
      </c>
      <c r="J347" s="164">
        <v>23</v>
      </c>
      <c r="K347" s="164">
        <f t="shared" si="48"/>
        <v>92</v>
      </c>
      <c r="L347" s="165">
        <f t="shared" si="44"/>
        <v>172.5</v>
      </c>
      <c r="M347" s="165">
        <f t="shared" si="45"/>
        <v>690</v>
      </c>
      <c r="N347" s="129" t="s">
        <v>1973</v>
      </c>
      <c r="O347" s="130">
        <v>3.31</v>
      </c>
      <c r="P347" s="130">
        <f t="shared" si="46"/>
        <v>13.24</v>
      </c>
      <c r="R347" s="37"/>
      <c r="X347" s="139"/>
      <c r="Y347" s="139"/>
    </row>
    <row r="348" spans="1:27" x14ac:dyDescent="0.25">
      <c r="A348" s="333">
        <v>284467</v>
      </c>
      <c r="B348" s="140">
        <v>60753094</v>
      </c>
      <c r="C348" s="141">
        <v>1</v>
      </c>
      <c r="D348" s="122">
        <v>1367954</v>
      </c>
      <c r="E348" s="429">
        <v>60753094</v>
      </c>
      <c r="F348" s="343" t="s">
        <v>4509</v>
      </c>
      <c r="G348" s="344">
        <f>J348*1.216980874</f>
        <v>2672.4899993040003</v>
      </c>
      <c r="H348" s="254">
        <f t="shared" si="47"/>
        <v>2672.4899993040003</v>
      </c>
      <c r="I348" s="166" t="s">
        <v>299</v>
      </c>
      <c r="J348" s="479">
        <v>2196</v>
      </c>
      <c r="K348" s="162">
        <f t="shared" si="48"/>
        <v>2196</v>
      </c>
      <c r="L348" s="170"/>
      <c r="M348" s="357"/>
      <c r="N348" s="277" t="s">
        <v>1917</v>
      </c>
      <c r="O348" s="130">
        <v>447</v>
      </c>
      <c r="P348" s="130">
        <f t="shared" si="46"/>
        <v>447</v>
      </c>
      <c r="Q348" s="131"/>
      <c r="R348" s="139"/>
      <c r="S348" s="131"/>
      <c r="V348" s="139"/>
      <c r="W348" s="131"/>
      <c r="Z348" s="230"/>
    </row>
    <row r="349" spans="1:27" x14ac:dyDescent="0.25">
      <c r="A349" s="134">
        <v>600008843</v>
      </c>
      <c r="B349" s="134">
        <v>60753125</v>
      </c>
      <c r="C349" s="134">
        <v>2</v>
      </c>
      <c r="D349" s="122"/>
      <c r="E349" s="270">
        <v>60753125</v>
      </c>
      <c r="F349" s="124" t="s">
        <v>4861</v>
      </c>
      <c r="G349" s="125">
        <f>J349*1.2</f>
        <v>31.2</v>
      </c>
      <c r="H349" s="125">
        <f t="shared" si="47"/>
        <v>62.4</v>
      </c>
      <c r="I349" s="166" t="s">
        <v>0</v>
      </c>
      <c r="J349" s="162">
        <v>26</v>
      </c>
      <c r="K349" s="162">
        <f t="shared" si="48"/>
        <v>52</v>
      </c>
      <c r="L349" s="167">
        <f t="shared" ref="L349:L365" si="51">J349*7.5</f>
        <v>195</v>
      </c>
      <c r="M349" s="167">
        <f>C349*L349</f>
        <v>390</v>
      </c>
      <c r="N349" s="122" t="s">
        <v>1917</v>
      </c>
      <c r="O349" s="130">
        <v>5.5</v>
      </c>
      <c r="P349" s="130">
        <f t="shared" si="46"/>
        <v>11</v>
      </c>
      <c r="Q349" s="188"/>
      <c r="R349" s="139"/>
      <c r="S349" s="131"/>
      <c r="T349" s="131"/>
      <c r="U349" s="131"/>
      <c r="V349" s="139"/>
      <c r="X349" s="139"/>
      <c r="Y349" s="139"/>
      <c r="Z349" s="139"/>
    </row>
    <row r="350" spans="1:27" x14ac:dyDescent="0.25">
      <c r="A350" s="197">
        <v>281953</v>
      </c>
      <c r="B350" s="134">
        <v>60753125</v>
      </c>
      <c r="C350" s="134">
        <v>2</v>
      </c>
      <c r="D350" s="161" t="s">
        <v>4483</v>
      </c>
      <c r="E350" s="270">
        <v>60753125</v>
      </c>
      <c r="F350" s="124" t="s">
        <v>4485</v>
      </c>
      <c r="G350" s="125">
        <f>J350*1.2</f>
        <v>31.2</v>
      </c>
      <c r="H350" s="125">
        <f t="shared" si="47"/>
        <v>62.4</v>
      </c>
      <c r="I350" s="166" t="s">
        <v>0</v>
      </c>
      <c r="J350" s="162">
        <v>26</v>
      </c>
      <c r="K350" s="162">
        <f t="shared" si="48"/>
        <v>52</v>
      </c>
      <c r="L350" s="167">
        <f t="shared" si="51"/>
        <v>195</v>
      </c>
      <c r="M350" s="167">
        <f>C350*L350</f>
        <v>390</v>
      </c>
      <c r="N350" s="122" t="s">
        <v>1917</v>
      </c>
      <c r="O350" s="130">
        <v>5.5</v>
      </c>
      <c r="P350" s="130">
        <f t="shared" si="46"/>
        <v>11</v>
      </c>
      <c r="Q350" s="188"/>
      <c r="R350" s="139"/>
      <c r="S350" s="131"/>
      <c r="V350" s="139"/>
      <c r="W350" s="131"/>
    </row>
    <row r="351" spans="1:27" x14ac:dyDescent="0.25">
      <c r="A351" s="134">
        <v>600008843</v>
      </c>
      <c r="B351" s="134">
        <v>60753126</v>
      </c>
      <c r="C351" s="134">
        <v>2</v>
      </c>
      <c r="D351" s="122"/>
      <c r="E351" s="270">
        <v>60753126</v>
      </c>
      <c r="F351" s="124" t="s">
        <v>4862</v>
      </c>
      <c r="G351" s="125">
        <f>J351*1.5</f>
        <v>24</v>
      </c>
      <c r="H351" s="125">
        <f t="shared" si="47"/>
        <v>48</v>
      </c>
      <c r="I351" s="166" t="s">
        <v>0</v>
      </c>
      <c r="J351" s="162">
        <v>16</v>
      </c>
      <c r="K351" s="162">
        <f t="shared" si="48"/>
        <v>32</v>
      </c>
      <c r="L351" s="167">
        <f t="shared" si="51"/>
        <v>120</v>
      </c>
      <c r="M351" s="167">
        <f>C351*L351</f>
        <v>240</v>
      </c>
      <c r="N351" s="122" t="s">
        <v>1917</v>
      </c>
      <c r="O351" s="130">
        <v>1.8</v>
      </c>
      <c r="P351" s="130">
        <f t="shared" si="46"/>
        <v>3.6</v>
      </c>
      <c r="Q351" s="188"/>
      <c r="R351" s="139"/>
      <c r="S351" s="131"/>
      <c r="T351" s="131"/>
      <c r="U351" s="131"/>
      <c r="V351" s="131"/>
      <c r="Z351" s="139"/>
    </row>
    <row r="352" spans="1:27" x14ac:dyDescent="0.25">
      <c r="A352" s="333">
        <v>284467</v>
      </c>
      <c r="B352" s="134">
        <v>60753188</v>
      </c>
      <c r="C352" s="134">
        <v>1</v>
      </c>
      <c r="D352" s="122">
        <v>1367957</v>
      </c>
      <c r="E352" s="123" t="s">
        <v>4502</v>
      </c>
      <c r="F352" s="124" t="s">
        <v>4503</v>
      </c>
      <c r="G352" s="168">
        <f>J352*1.15</f>
        <v>138</v>
      </c>
      <c r="H352" s="125">
        <f t="shared" si="47"/>
        <v>138</v>
      </c>
      <c r="I352" s="121" t="s">
        <v>0</v>
      </c>
      <c r="J352" s="155">
        <v>120</v>
      </c>
      <c r="K352" s="155">
        <f t="shared" si="48"/>
        <v>120</v>
      </c>
      <c r="L352" s="404">
        <f t="shared" si="51"/>
        <v>900</v>
      </c>
      <c r="M352" s="404"/>
      <c r="N352" s="124"/>
      <c r="O352" s="130">
        <v>23.5</v>
      </c>
      <c r="P352" s="130">
        <f t="shared" si="46"/>
        <v>23.5</v>
      </c>
      <c r="Q352" s="131"/>
      <c r="R352" s="131"/>
      <c r="S352" s="131"/>
      <c r="V352" s="139"/>
      <c r="W352" s="131"/>
      <c r="X352" s="131"/>
      <c r="Y352" s="131"/>
      <c r="AA352" s="131"/>
    </row>
    <row r="353" spans="1:27" x14ac:dyDescent="0.25">
      <c r="A353" s="134">
        <v>600008843</v>
      </c>
      <c r="B353" s="197">
        <v>60753220</v>
      </c>
      <c r="C353" s="197">
        <v>2</v>
      </c>
      <c r="D353" s="206"/>
      <c r="E353" s="460">
        <v>60753220</v>
      </c>
      <c r="F353" s="210" t="s">
        <v>4863</v>
      </c>
      <c r="G353" s="307">
        <f>J353*1.2+O353*2.5</f>
        <v>76.400000000000006</v>
      </c>
      <c r="H353" s="307">
        <f t="shared" si="47"/>
        <v>152.80000000000001</v>
      </c>
      <c r="I353" s="219" t="s">
        <v>0</v>
      </c>
      <c r="J353" s="164">
        <v>42</v>
      </c>
      <c r="K353" s="164">
        <f t="shared" si="48"/>
        <v>84</v>
      </c>
      <c r="L353" s="165">
        <f t="shared" si="51"/>
        <v>315</v>
      </c>
      <c r="M353" s="165">
        <f t="shared" ref="M353:M365" si="52">C353*L353</f>
        <v>630</v>
      </c>
      <c r="N353" s="129" t="s">
        <v>1973</v>
      </c>
      <c r="O353" s="130">
        <v>10.4</v>
      </c>
      <c r="P353" s="130">
        <f t="shared" si="46"/>
        <v>20.8</v>
      </c>
      <c r="Q353" s="188"/>
      <c r="R353" s="139"/>
      <c r="S353" s="131"/>
      <c r="T353" s="131"/>
      <c r="U353" s="131"/>
      <c r="X353" s="40"/>
      <c r="Y353" s="40"/>
    </row>
    <row r="354" spans="1:27" x14ac:dyDescent="0.25">
      <c r="A354" s="197">
        <v>281953</v>
      </c>
      <c r="B354" s="134">
        <v>60753220</v>
      </c>
      <c r="C354" s="134">
        <v>2</v>
      </c>
      <c r="D354" s="161" t="s">
        <v>4483</v>
      </c>
      <c r="E354" s="270">
        <v>60753220</v>
      </c>
      <c r="F354" s="124" t="s">
        <v>4488</v>
      </c>
      <c r="G354" s="125">
        <f>J354*1.2+O354*2.5</f>
        <v>76.400000000000006</v>
      </c>
      <c r="H354" s="125">
        <f t="shared" si="47"/>
        <v>152.80000000000001</v>
      </c>
      <c r="I354" s="163" t="s">
        <v>0</v>
      </c>
      <c r="J354" s="164">
        <v>42</v>
      </c>
      <c r="K354" s="164">
        <f t="shared" si="48"/>
        <v>84</v>
      </c>
      <c r="L354" s="165">
        <f t="shared" si="51"/>
        <v>315</v>
      </c>
      <c r="M354" s="165">
        <f t="shared" si="52"/>
        <v>630</v>
      </c>
      <c r="N354" s="129" t="s">
        <v>1973</v>
      </c>
      <c r="O354" s="130">
        <v>10.4</v>
      </c>
      <c r="P354" s="130">
        <f t="shared" si="46"/>
        <v>20.8</v>
      </c>
      <c r="Q354" s="188"/>
      <c r="R354" s="139"/>
      <c r="S354" s="131"/>
      <c r="V354" s="131"/>
      <c r="X354" s="40"/>
      <c r="Y354" s="40"/>
    </row>
    <row r="355" spans="1:27" ht="12.75" customHeight="1" x14ac:dyDescent="0.25">
      <c r="A355" s="134">
        <v>600008843</v>
      </c>
      <c r="B355" s="134">
        <v>60753248</v>
      </c>
      <c r="C355" s="134">
        <v>1</v>
      </c>
      <c r="D355" s="122"/>
      <c r="E355" s="270">
        <v>60753248</v>
      </c>
      <c r="F355" s="124" t="s">
        <v>4468</v>
      </c>
      <c r="G355" s="125">
        <f t="shared" ref="G355:G360" si="53">J355*1.2</f>
        <v>523.19999999999993</v>
      </c>
      <c r="H355" s="125">
        <f t="shared" si="47"/>
        <v>523.19999999999993</v>
      </c>
      <c r="I355" s="166" t="s">
        <v>4469</v>
      </c>
      <c r="J355" s="162">
        <v>436</v>
      </c>
      <c r="K355" s="162">
        <f t="shared" si="48"/>
        <v>436</v>
      </c>
      <c r="L355" s="167">
        <f t="shared" si="51"/>
        <v>3270</v>
      </c>
      <c r="M355" s="167">
        <f t="shared" si="52"/>
        <v>3270</v>
      </c>
      <c r="N355" s="122" t="s">
        <v>1917</v>
      </c>
      <c r="O355" s="130">
        <v>140.5</v>
      </c>
      <c r="P355" s="130">
        <f t="shared" si="46"/>
        <v>140.5</v>
      </c>
      <c r="Q355" s="188"/>
      <c r="R355" s="139"/>
      <c r="S355" s="131"/>
      <c r="T355" s="131"/>
      <c r="U355" s="131"/>
      <c r="X355" s="202"/>
      <c r="Y355" s="202"/>
      <c r="Z355" s="40"/>
    </row>
    <row r="356" spans="1:27" x14ac:dyDescent="0.25">
      <c r="A356" s="197">
        <v>281953</v>
      </c>
      <c r="B356" s="134">
        <v>60753248</v>
      </c>
      <c r="C356" s="134">
        <v>1</v>
      </c>
      <c r="D356" s="161" t="s">
        <v>4483</v>
      </c>
      <c r="E356" s="270">
        <v>60753248</v>
      </c>
      <c r="F356" s="124" t="s">
        <v>4486</v>
      </c>
      <c r="G356" s="125">
        <f t="shared" si="53"/>
        <v>523.19999999999993</v>
      </c>
      <c r="H356" s="125">
        <f t="shared" si="47"/>
        <v>523.19999999999993</v>
      </c>
      <c r="I356" s="166" t="s">
        <v>4469</v>
      </c>
      <c r="J356" s="162">
        <v>436</v>
      </c>
      <c r="K356" s="162">
        <f t="shared" si="48"/>
        <v>436</v>
      </c>
      <c r="L356" s="167">
        <f t="shared" si="51"/>
        <v>3270</v>
      </c>
      <c r="M356" s="167">
        <f t="shared" si="52"/>
        <v>3270</v>
      </c>
      <c r="N356" s="122" t="s">
        <v>1917</v>
      </c>
      <c r="O356" s="130">
        <v>140.5</v>
      </c>
      <c r="P356" s="130">
        <f t="shared" si="46"/>
        <v>140.5</v>
      </c>
      <c r="Q356" s="188"/>
      <c r="R356" s="139"/>
      <c r="S356" s="139"/>
      <c r="T356" s="40"/>
      <c r="U356" s="29"/>
      <c r="V356" s="131"/>
      <c r="W356" s="139"/>
      <c r="X356" s="139"/>
      <c r="Y356" s="139"/>
    </row>
    <row r="357" spans="1:27" x14ac:dyDescent="0.25">
      <c r="A357" s="134">
        <v>600008843</v>
      </c>
      <c r="B357" s="134">
        <v>60753249</v>
      </c>
      <c r="C357" s="134">
        <v>1</v>
      </c>
      <c r="D357" s="122"/>
      <c r="E357" s="270">
        <v>60753249</v>
      </c>
      <c r="F357" s="124" t="s">
        <v>4468</v>
      </c>
      <c r="G357" s="125">
        <f t="shared" si="53"/>
        <v>523.19999999999993</v>
      </c>
      <c r="H357" s="125">
        <f t="shared" si="47"/>
        <v>523.19999999999993</v>
      </c>
      <c r="I357" s="166" t="s">
        <v>4469</v>
      </c>
      <c r="J357" s="162">
        <v>436</v>
      </c>
      <c r="K357" s="162">
        <f t="shared" si="48"/>
        <v>436</v>
      </c>
      <c r="L357" s="167">
        <f t="shared" si="51"/>
        <v>3270</v>
      </c>
      <c r="M357" s="167">
        <f t="shared" si="52"/>
        <v>3270</v>
      </c>
      <c r="N357" s="122" t="s">
        <v>1917</v>
      </c>
      <c r="O357" s="130">
        <v>92.3</v>
      </c>
      <c r="P357" s="130">
        <f t="shared" si="46"/>
        <v>92.3</v>
      </c>
      <c r="Q357" s="188"/>
      <c r="R357" s="139"/>
      <c r="S357" s="131"/>
      <c r="T357" s="131"/>
      <c r="U357" s="131"/>
      <c r="Z357" s="40"/>
    </row>
    <row r="358" spans="1:27" x14ac:dyDescent="0.25">
      <c r="A358" s="197">
        <v>281953</v>
      </c>
      <c r="B358" s="134">
        <v>60753249</v>
      </c>
      <c r="C358" s="134">
        <v>1</v>
      </c>
      <c r="D358" s="161" t="s">
        <v>4483</v>
      </c>
      <c r="E358" s="270">
        <v>60753249</v>
      </c>
      <c r="F358" s="124" t="s">
        <v>4487</v>
      </c>
      <c r="G358" s="125">
        <f t="shared" si="53"/>
        <v>523.19999999999993</v>
      </c>
      <c r="H358" s="125">
        <f t="shared" si="47"/>
        <v>523.19999999999993</v>
      </c>
      <c r="I358" s="166" t="s">
        <v>4469</v>
      </c>
      <c r="J358" s="162">
        <v>436</v>
      </c>
      <c r="K358" s="162">
        <f t="shared" si="48"/>
        <v>436</v>
      </c>
      <c r="L358" s="167">
        <f t="shared" si="51"/>
        <v>3270</v>
      </c>
      <c r="M358" s="167">
        <f t="shared" si="52"/>
        <v>3270</v>
      </c>
      <c r="N358" s="122" t="s">
        <v>1917</v>
      </c>
      <c r="O358" s="130">
        <v>92.3</v>
      </c>
      <c r="P358" s="130">
        <f t="shared" si="46"/>
        <v>92.3</v>
      </c>
      <c r="Q358" s="188"/>
      <c r="R358" s="131"/>
      <c r="S358" s="131"/>
      <c r="W358" s="139"/>
    </row>
    <row r="359" spans="1:27" x14ac:dyDescent="0.25">
      <c r="A359" s="333">
        <v>284467</v>
      </c>
      <c r="B359" s="134">
        <v>60753288</v>
      </c>
      <c r="C359" s="134">
        <v>2</v>
      </c>
      <c r="D359" s="122">
        <v>1367947</v>
      </c>
      <c r="E359" s="270" t="s">
        <v>4499</v>
      </c>
      <c r="F359" s="124" t="s">
        <v>4519</v>
      </c>
      <c r="G359" s="125">
        <f t="shared" si="53"/>
        <v>780</v>
      </c>
      <c r="H359" s="125">
        <f t="shared" si="47"/>
        <v>1560</v>
      </c>
      <c r="I359" s="166" t="s">
        <v>0</v>
      </c>
      <c r="J359" s="162">
        <v>650</v>
      </c>
      <c r="K359" s="162">
        <f t="shared" si="48"/>
        <v>1300</v>
      </c>
      <c r="L359" s="167">
        <f t="shared" si="51"/>
        <v>4875</v>
      </c>
      <c r="M359" s="167">
        <f t="shared" si="52"/>
        <v>9750</v>
      </c>
      <c r="N359" s="122" t="s">
        <v>1917</v>
      </c>
      <c r="O359" s="130">
        <v>70</v>
      </c>
      <c r="P359" s="130">
        <f t="shared" si="46"/>
        <v>140</v>
      </c>
      <c r="Q359" s="131"/>
      <c r="R359" s="131"/>
      <c r="S359" s="131"/>
      <c r="V359" s="131"/>
      <c r="Z359" s="139"/>
    </row>
    <row r="360" spans="1:27" x14ac:dyDescent="0.25">
      <c r="A360" s="280">
        <v>286510</v>
      </c>
      <c r="B360" s="121">
        <v>60753403</v>
      </c>
      <c r="C360" s="121">
        <v>1</v>
      </c>
      <c r="D360" s="161">
        <v>1370451</v>
      </c>
      <c r="E360" s="123">
        <v>60753403</v>
      </c>
      <c r="F360" s="124" t="s">
        <v>4719</v>
      </c>
      <c r="G360" s="168">
        <f t="shared" si="53"/>
        <v>396</v>
      </c>
      <c r="H360" s="125">
        <f t="shared" si="47"/>
        <v>396</v>
      </c>
      <c r="I360" s="166" t="s">
        <v>0</v>
      </c>
      <c r="J360" s="281">
        <v>330</v>
      </c>
      <c r="K360" s="162">
        <f t="shared" si="48"/>
        <v>330</v>
      </c>
      <c r="L360" s="167">
        <f t="shared" si="51"/>
        <v>2475</v>
      </c>
      <c r="M360" s="167">
        <f t="shared" si="52"/>
        <v>2475</v>
      </c>
      <c r="N360" s="122" t="s">
        <v>1917</v>
      </c>
      <c r="O360" s="130">
        <v>42.5</v>
      </c>
      <c r="P360" s="130">
        <f t="shared" si="46"/>
        <v>42.5</v>
      </c>
      <c r="Q360" s="202"/>
      <c r="R360" s="139"/>
      <c r="S360" s="131"/>
      <c r="X360" s="139"/>
      <c r="Y360" s="139"/>
    </row>
    <row r="361" spans="1:27" x14ac:dyDescent="0.25">
      <c r="A361" s="333">
        <v>284467</v>
      </c>
      <c r="B361" s="134">
        <v>60753498</v>
      </c>
      <c r="C361" s="134">
        <v>1</v>
      </c>
      <c r="D361" s="122">
        <v>1367957</v>
      </c>
      <c r="E361" s="270" t="s">
        <v>4500</v>
      </c>
      <c r="F361" s="124" t="s">
        <v>4501</v>
      </c>
      <c r="G361" s="125">
        <f>J361*1.15</f>
        <v>2265.5</v>
      </c>
      <c r="H361" s="125">
        <f t="shared" si="47"/>
        <v>2265.5</v>
      </c>
      <c r="I361" s="166" t="s">
        <v>0</v>
      </c>
      <c r="J361" s="187">
        <v>1970</v>
      </c>
      <c r="K361" s="162">
        <f t="shared" si="48"/>
        <v>1970</v>
      </c>
      <c r="L361" s="167">
        <f t="shared" si="51"/>
        <v>14775</v>
      </c>
      <c r="M361" s="357">
        <f t="shared" si="52"/>
        <v>14775</v>
      </c>
      <c r="N361" s="277" t="s">
        <v>1917</v>
      </c>
      <c r="O361" s="130">
        <v>255</v>
      </c>
      <c r="P361" s="130">
        <f t="shared" si="46"/>
        <v>255</v>
      </c>
      <c r="Q361" s="131"/>
      <c r="R361" s="131"/>
      <c r="S361" s="131"/>
    </row>
    <row r="362" spans="1:27" x14ac:dyDescent="0.25">
      <c r="A362" s="333">
        <v>285781</v>
      </c>
      <c r="B362" s="134">
        <v>60753714</v>
      </c>
      <c r="C362" s="134">
        <v>2</v>
      </c>
      <c r="D362" s="122">
        <v>1369542</v>
      </c>
      <c r="E362" s="270">
        <v>60753714</v>
      </c>
      <c r="F362" s="124" t="s">
        <v>4511</v>
      </c>
      <c r="G362" s="189">
        <f>J362*1.2</f>
        <v>18</v>
      </c>
      <c r="H362" s="125">
        <f t="shared" si="47"/>
        <v>36</v>
      </c>
      <c r="I362" s="166" t="s">
        <v>0</v>
      </c>
      <c r="J362" s="162">
        <v>15</v>
      </c>
      <c r="K362" s="162">
        <f t="shared" si="48"/>
        <v>30</v>
      </c>
      <c r="L362" s="167">
        <f t="shared" si="51"/>
        <v>112.5</v>
      </c>
      <c r="M362" s="167">
        <f t="shared" si="52"/>
        <v>225</v>
      </c>
      <c r="N362" s="122" t="s">
        <v>2028</v>
      </c>
      <c r="O362" s="130">
        <v>0.41</v>
      </c>
      <c r="P362" s="130">
        <f t="shared" si="46"/>
        <v>0.82</v>
      </c>
      <c r="Q362" s="188"/>
      <c r="R362" s="139"/>
      <c r="S362" s="131"/>
      <c r="T362" s="131"/>
      <c r="U362" s="131"/>
      <c r="AA362" s="40"/>
    </row>
    <row r="363" spans="1:27" x14ac:dyDescent="0.25">
      <c r="A363" s="333">
        <v>284467</v>
      </c>
      <c r="B363" s="134">
        <v>60753781</v>
      </c>
      <c r="C363" s="134">
        <v>1</v>
      </c>
      <c r="D363" s="122">
        <v>1367960</v>
      </c>
      <c r="E363" s="270">
        <v>60753781</v>
      </c>
      <c r="F363" s="124" t="s">
        <v>4507</v>
      </c>
      <c r="G363" s="125">
        <f>J363*1.15</f>
        <v>316.25</v>
      </c>
      <c r="H363" s="125">
        <f t="shared" si="47"/>
        <v>316.25</v>
      </c>
      <c r="I363" s="121" t="s">
        <v>0</v>
      </c>
      <c r="J363" s="155">
        <v>275</v>
      </c>
      <c r="K363" s="155">
        <f t="shared" si="48"/>
        <v>275</v>
      </c>
      <c r="L363" s="167">
        <f t="shared" si="51"/>
        <v>2062.5</v>
      </c>
      <c r="M363" s="167">
        <f t="shared" si="52"/>
        <v>2062.5</v>
      </c>
      <c r="N363" s="122" t="s">
        <v>1917</v>
      </c>
      <c r="O363" s="130">
        <v>39.4</v>
      </c>
      <c r="P363" s="130">
        <f t="shared" si="46"/>
        <v>39.4</v>
      </c>
      <c r="Q363" s="131"/>
      <c r="R363" s="131"/>
      <c r="S363" s="131"/>
      <c r="V363" s="131"/>
      <c r="W363" s="40"/>
      <c r="Z363" s="139"/>
    </row>
    <row r="364" spans="1:27" x14ac:dyDescent="0.25">
      <c r="A364" s="333">
        <v>284467</v>
      </c>
      <c r="B364" s="134">
        <v>60753782</v>
      </c>
      <c r="C364" s="134">
        <v>1</v>
      </c>
      <c r="D364" s="122">
        <v>1367960</v>
      </c>
      <c r="E364" s="270" t="s">
        <v>4506</v>
      </c>
      <c r="F364" s="124" t="s">
        <v>1207</v>
      </c>
      <c r="G364" s="125">
        <f>J364*1.15</f>
        <v>781.99999999999989</v>
      </c>
      <c r="H364" s="125">
        <f t="shared" si="47"/>
        <v>781.99999999999989</v>
      </c>
      <c r="I364" s="166" t="s">
        <v>0</v>
      </c>
      <c r="J364" s="187">
        <v>680</v>
      </c>
      <c r="K364" s="162">
        <f t="shared" si="48"/>
        <v>680</v>
      </c>
      <c r="L364" s="167">
        <f t="shared" si="51"/>
        <v>5100</v>
      </c>
      <c r="M364" s="167">
        <f t="shared" si="52"/>
        <v>5100</v>
      </c>
      <c r="N364" s="122" t="s">
        <v>1917</v>
      </c>
      <c r="O364" s="130">
        <v>62.1</v>
      </c>
      <c r="P364" s="130">
        <f t="shared" si="46"/>
        <v>62.1</v>
      </c>
      <c r="Q364" s="131"/>
      <c r="R364" s="131"/>
      <c r="S364" s="131"/>
      <c r="X364" s="139"/>
      <c r="Y364" s="139"/>
    </row>
    <row r="365" spans="1:27" x14ac:dyDescent="0.25">
      <c r="A365" s="333">
        <v>285781</v>
      </c>
      <c r="B365" s="134">
        <v>60753837</v>
      </c>
      <c r="C365" s="134">
        <v>1</v>
      </c>
      <c r="D365" s="122">
        <v>1369541</v>
      </c>
      <c r="E365" s="270">
        <v>60753837</v>
      </c>
      <c r="F365" s="124" t="s">
        <v>4510</v>
      </c>
      <c r="G365" s="189">
        <f>J365*1.2+O365*2.5</f>
        <v>43.024999999999999</v>
      </c>
      <c r="H365" s="125">
        <f t="shared" si="47"/>
        <v>43.024999999999999</v>
      </c>
      <c r="I365" s="163" t="s">
        <v>974</v>
      </c>
      <c r="J365" s="164">
        <v>35</v>
      </c>
      <c r="K365" s="164">
        <f t="shared" si="48"/>
        <v>35</v>
      </c>
      <c r="L365" s="165">
        <f t="shared" si="51"/>
        <v>262.5</v>
      </c>
      <c r="M365" s="165">
        <f t="shared" si="52"/>
        <v>262.5</v>
      </c>
      <c r="N365" s="129" t="s">
        <v>1973</v>
      </c>
      <c r="O365" s="130">
        <v>0.41</v>
      </c>
      <c r="P365" s="130">
        <f t="shared" si="46"/>
        <v>0.41</v>
      </c>
      <c r="Q365" s="188"/>
      <c r="R365" s="139"/>
      <c r="S365" s="131"/>
      <c r="T365" s="131"/>
      <c r="U365" s="131"/>
      <c r="W365" s="139"/>
      <c r="X365" s="131"/>
      <c r="Y365" s="131"/>
    </row>
    <row r="366" spans="1:27" x14ac:dyDescent="0.25">
      <c r="A366" s="197">
        <v>284096</v>
      </c>
      <c r="B366" s="134">
        <v>60753961</v>
      </c>
      <c r="C366" s="134">
        <v>1</v>
      </c>
      <c r="D366" s="122">
        <v>1367800</v>
      </c>
      <c r="E366" s="270">
        <v>60753961</v>
      </c>
      <c r="F366" s="124" t="s">
        <v>4495</v>
      </c>
      <c r="G366" s="189">
        <f>J366*1.2</f>
        <v>204</v>
      </c>
      <c r="H366" s="125">
        <f t="shared" si="47"/>
        <v>204</v>
      </c>
      <c r="I366" s="166" t="s">
        <v>0</v>
      </c>
      <c r="J366" s="162">
        <v>170</v>
      </c>
      <c r="K366" s="162">
        <f t="shared" si="48"/>
        <v>170</v>
      </c>
      <c r="L366" s="167"/>
      <c r="M366" s="167"/>
      <c r="N366" s="122"/>
      <c r="O366" s="130">
        <v>13.6</v>
      </c>
      <c r="P366" s="130">
        <f t="shared" si="46"/>
        <v>13.6</v>
      </c>
      <c r="X366" s="139"/>
      <c r="Y366" s="139"/>
      <c r="Z366" s="131"/>
    </row>
    <row r="367" spans="1:27" x14ac:dyDescent="0.25">
      <c r="A367" s="197">
        <v>284096</v>
      </c>
      <c r="B367" s="134">
        <v>60753961</v>
      </c>
      <c r="C367" s="134">
        <v>1</v>
      </c>
      <c r="D367" s="122">
        <v>1367795</v>
      </c>
      <c r="E367" s="270">
        <v>60753961</v>
      </c>
      <c r="F367" s="124" t="s">
        <v>4495</v>
      </c>
      <c r="G367" s="189">
        <f>J367*1.2</f>
        <v>204</v>
      </c>
      <c r="H367" s="125">
        <f t="shared" si="47"/>
        <v>204</v>
      </c>
      <c r="I367" s="166" t="s">
        <v>0</v>
      </c>
      <c r="J367" s="162">
        <v>170</v>
      </c>
      <c r="K367" s="162">
        <f t="shared" si="48"/>
        <v>170</v>
      </c>
      <c r="L367" s="167">
        <f>J367*7.5</f>
        <v>1275</v>
      </c>
      <c r="M367" s="167">
        <f>C367*L367</f>
        <v>1275</v>
      </c>
      <c r="N367" s="122"/>
      <c r="O367" s="130">
        <v>13.6</v>
      </c>
      <c r="P367" s="130">
        <f t="shared" si="46"/>
        <v>13.6</v>
      </c>
      <c r="W367" s="139"/>
      <c r="Z367" s="131"/>
    </row>
    <row r="368" spans="1:27" x14ac:dyDescent="0.25">
      <c r="A368" s="333">
        <v>285781</v>
      </c>
      <c r="B368" s="134">
        <v>60753973</v>
      </c>
      <c r="C368" s="134">
        <v>1</v>
      </c>
      <c r="D368" s="122">
        <v>1369544</v>
      </c>
      <c r="E368" s="270">
        <v>60753973</v>
      </c>
      <c r="F368" s="124" t="s">
        <v>4512</v>
      </c>
      <c r="G368" s="189">
        <f>J368*1.2+O368*2.5</f>
        <v>29.124999999999996</v>
      </c>
      <c r="H368" s="125">
        <f t="shared" si="47"/>
        <v>29.124999999999996</v>
      </c>
      <c r="I368" s="163" t="s">
        <v>974</v>
      </c>
      <c r="J368" s="164">
        <v>23</v>
      </c>
      <c r="K368" s="164">
        <f t="shared" si="48"/>
        <v>23</v>
      </c>
      <c r="L368" s="165"/>
      <c r="M368" s="165"/>
      <c r="N368" s="129" t="s">
        <v>1973</v>
      </c>
      <c r="O368" s="130">
        <v>0.61</v>
      </c>
      <c r="P368" s="130">
        <f t="shared" si="46"/>
        <v>0.61</v>
      </c>
      <c r="Q368" s="188"/>
      <c r="R368" s="139"/>
      <c r="S368" s="131"/>
      <c r="T368" s="131"/>
      <c r="U368" s="131"/>
      <c r="V368" s="139"/>
      <c r="Z368" s="131"/>
    </row>
    <row r="369" spans="1:27" x14ac:dyDescent="0.25">
      <c r="A369" s="197">
        <v>284715</v>
      </c>
      <c r="B369" s="197">
        <v>60753973</v>
      </c>
      <c r="C369" s="197">
        <v>1</v>
      </c>
      <c r="D369" s="206">
        <v>1368440</v>
      </c>
      <c r="E369" s="460">
        <v>60753973</v>
      </c>
      <c r="F369" s="589" t="s">
        <v>4498</v>
      </c>
      <c r="G369" s="218">
        <f>J369*1.2+O369*2.5</f>
        <v>29.124999999999996</v>
      </c>
      <c r="H369" s="307">
        <f t="shared" si="47"/>
        <v>29.124999999999996</v>
      </c>
      <c r="I369" s="163" t="s">
        <v>974</v>
      </c>
      <c r="J369" s="164">
        <v>23</v>
      </c>
      <c r="K369" s="164">
        <f t="shared" si="48"/>
        <v>23</v>
      </c>
      <c r="L369" s="93">
        <f t="shared" ref="L369:L432" si="54">J369*7.5</f>
        <v>172.5</v>
      </c>
      <c r="M369" s="93">
        <f t="shared" ref="M369:M432" si="55">C369*L369</f>
        <v>172.5</v>
      </c>
      <c r="N369" s="129" t="s">
        <v>1973</v>
      </c>
      <c r="O369" s="279">
        <v>0.61</v>
      </c>
      <c r="P369" s="279">
        <f t="shared" si="46"/>
        <v>0.61</v>
      </c>
      <c r="Q369" s="227"/>
      <c r="R369" s="315"/>
      <c r="S369" s="230"/>
      <c r="T369" s="230"/>
      <c r="U369" s="230"/>
      <c r="V369" s="139"/>
    </row>
    <row r="370" spans="1:27" x14ac:dyDescent="0.25">
      <c r="A370" s="333">
        <v>284467</v>
      </c>
      <c r="B370" s="121">
        <v>60753979</v>
      </c>
      <c r="C370" s="121">
        <v>4</v>
      </c>
      <c r="D370" s="122">
        <v>1367957</v>
      </c>
      <c r="E370" s="123">
        <v>60753979</v>
      </c>
      <c r="F370" s="132" t="s">
        <v>4505</v>
      </c>
      <c r="G370" s="125">
        <f>J370*1.15</f>
        <v>80.5</v>
      </c>
      <c r="H370" s="125">
        <f t="shared" si="47"/>
        <v>322</v>
      </c>
      <c r="I370" s="166" t="s">
        <v>0</v>
      </c>
      <c r="J370" s="187">
        <v>70</v>
      </c>
      <c r="K370" s="162">
        <f t="shared" si="48"/>
        <v>280</v>
      </c>
      <c r="L370" s="167">
        <f t="shared" si="54"/>
        <v>525</v>
      </c>
      <c r="M370" s="167">
        <f t="shared" si="55"/>
        <v>2100</v>
      </c>
      <c r="N370" s="478" t="s">
        <v>1917</v>
      </c>
      <c r="O370" s="130">
        <v>13.3</v>
      </c>
      <c r="P370" s="130">
        <f t="shared" si="46"/>
        <v>53.2</v>
      </c>
      <c r="Q370" s="131"/>
      <c r="R370" s="139"/>
      <c r="S370" s="131"/>
    </row>
    <row r="371" spans="1:27" x14ac:dyDescent="0.25">
      <c r="A371" s="333">
        <v>284467</v>
      </c>
      <c r="B371" s="134">
        <v>60753984</v>
      </c>
      <c r="C371" s="134">
        <v>1</v>
      </c>
      <c r="D371" s="122">
        <v>1367957</v>
      </c>
      <c r="E371" s="270">
        <v>60753984</v>
      </c>
      <c r="F371" s="124" t="s">
        <v>4504</v>
      </c>
      <c r="G371" s="168">
        <f>J371*1.2</f>
        <v>156</v>
      </c>
      <c r="H371" s="125">
        <f t="shared" si="47"/>
        <v>156</v>
      </c>
      <c r="I371" s="166" t="s">
        <v>0</v>
      </c>
      <c r="J371" s="187">
        <v>130</v>
      </c>
      <c r="K371" s="162">
        <f t="shared" si="48"/>
        <v>130</v>
      </c>
      <c r="L371" s="167">
        <f t="shared" si="54"/>
        <v>975</v>
      </c>
      <c r="M371" s="167">
        <f t="shared" si="55"/>
        <v>975</v>
      </c>
      <c r="N371" s="277"/>
      <c r="O371" s="130"/>
      <c r="P371" s="130"/>
      <c r="Q371" s="131"/>
      <c r="R371" s="131"/>
      <c r="S371" s="131"/>
      <c r="W371" s="139"/>
      <c r="Z371" s="230"/>
    </row>
    <row r="372" spans="1:27" x14ac:dyDescent="0.25">
      <c r="A372" s="197">
        <v>296169</v>
      </c>
      <c r="B372" s="197">
        <v>60754406</v>
      </c>
      <c r="C372" s="197">
        <v>2</v>
      </c>
      <c r="D372" s="208">
        <v>1384714</v>
      </c>
      <c r="E372" s="460">
        <v>60754406</v>
      </c>
      <c r="F372" s="313" t="s">
        <v>4932</v>
      </c>
      <c r="G372" s="495">
        <f>J372*1.15</f>
        <v>178.25</v>
      </c>
      <c r="H372" s="495">
        <f t="shared" si="47"/>
        <v>356.5</v>
      </c>
      <c r="I372" s="219" t="s">
        <v>0</v>
      </c>
      <c r="J372" s="291">
        <v>155</v>
      </c>
      <c r="K372" s="291">
        <f t="shared" si="48"/>
        <v>310</v>
      </c>
      <c r="L372" s="493">
        <f t="shared" si="54"/>
        <v>1162.5</v>
      </c>
      <c r="M372" s="493">
        <f t="shared" si="55"/>
        <v>2325</v>
      </c>
      <c r="N372" s="206" t="s">
        <v>1917</v>
      </c>
      <c r="O372" s="311">
        <v>24.6</v>
      </c>
      <c r="P372" s="311">
        <f t="shared" ref="P372:P435" si="56">O372*C372</f>
        <v>49.2</v>
      </c>
      <c r="R372" s="480"/>
      <c r="S372" s="480"/>
      <c r="T372" s="480"/>
      <c r="U372" s="480"/>
    </row>
    <row r="373" spans="1:27" x14ac:dyDescent="0.25">
      <c r="A373" s="197">
        <v>289161</v>
      </c>
      <c r="B373" s="134">
        <v>60754406</v>
      </c>
      <c r="C373" s="121">
        <v>2</v>
      </c>
      <c r="D373" s="122">
        <v>1374701</v>
      </c>
      <c r="E373" s="270">
        <v>60754406</v>
      </c>
      <c r="F373" s="124" t="s">
        <v>4932</v>
      </c>
      <c r="G373" s="125">
        <f>J373*1.2</f>
        <v>186</v>
      </c>
      <c r="H373" s="125">
        <f t="shared" si="47"/>
        <v>372</v>
      </c>
      <c r="I373" s="166" t="s">
        <v>0</v>
      </c>
      <c r="J373" s="162">
        <v>155</v>
      </c>
      <c r="K373" s="162">
        <f t="shared" si="48"/>
        <v>310</v>
      </c>
      <c r="L373" s="167">
        <f t="shared" si="54"/>
        <v>1162.5</v>
      </c>
      <c r="M373" s="167">
        <f t="shared" si="55"/>
        <v>2325</v>
      </c>
      <c r="N373" s="122" t="s">
        <v>1917</v>
      </c>
      <c r="O373" s="130">
        <v>24.55</v>
      </c>
      <c r="P373" s="130">
        <f t="shared" si="56"/>
        <v>49.1</v>
      </c>
      <c r="Q373" s="188"/>
      <c r="R373" s="139"/>
      <c r="S373" s="139"/>
      <c r="AA373" s="139"/>
    </row>
    <row r="374" spans="1:27" x14ac:dyDescent="0.25">
      <c r="A374" s="197">
        <v>289067</v>
      </c>
      <c r="B374" s="134">
        <v>60754613</v>
      </c>
      <c r="C374" s="134">
        <v>2</v>
      </c>
      <c r="D374" s="161">
        <v>1374608</v>
      </c>
      <c r="E374" s="270">
        <v>60754613</v>
      </c>
      <c r="F374" s="329" t="s">
        <v>4579</v>
      </c>
      <c r="G374" s="448">
        <f>J374*1.2</f>
        <v>78</v>
      </c>
      <c r="H374" s="448">
        <f t="shared" si="47"/>
        <v>156</v>
      </c>
      <c r="I374" s="166" t="s">
        <v>0</v>
      </c>
      <c r="J374" s="450">
        <v>65</v>
      </c>
      <c r="K374" s="288">
        <f t="shared" si="48"/>
        <v>130</v>
      </c>
      <c r="L374" s="290">
        <f t="shared" si="54"/>
        <v>487.5</v>
      </c>
      <c r="M374" s="290">
        <f t="shared" si="55"/>
        <v>975</v>
      </c>
      <c r="N374" s="122" t="s">
        <v>1917</v>
      </c>
      <c r="O374" s="130">
        <v>7.73</v>
      </c>
      <c r="P374" s="130">
        <f t="shared" si="56"/>
        <v>15.46</v>
      </c>
      <c r="Q374" s="451"/>
      <c r="R374" s="451"/>
      <c r="S374" s="447"/>
      <c r="T374" s="480"/>
      <c r="U374" s="480"/>
      <c r="X374" s="40"/>
      <c r="Y374" s="40"/>
      <c r="AA374" s="139"/>
    </row>
    <row r="375" spans="1:27" x14ac:dyDescent="0.25">
      <c r="A375" s="197">
        <v>298854</v>
      </c>
      <c r="B375" s="134">
        <v>60754708</v>
      </c>
      <c r="C375" s="134">
        <v>2</v>
      </c>
      <c r="D375" s="122" t="s">
        <v>4631</v>
      </c>
      <c r="E375" s="270">
        <v>60754708</v>
      </c>
      <c r="F375" s="124" t="s">
        <v>4632</v>
      </c>
      <c r="G375" s="189">
        <f>J375*1.2</f>
        <v>49.199999999999996</v>
      </c>
      <c r="H375" s="125">
        <f t="shared" si="47"/>
        <v>98.399999999999991</v>
      </c>
      <c r="I375" s="166" t="s">
        <v>974</v>
      </c>
      <c r="J375" s="162">
        <v>41</v>
      </c>
      <c r="K375" s="162">
        <f t="shared" si="48"/>
        <v>82</v>
      </c>
      <c r="L375" s="167">
        <f t="shared" si="54"/>
        <v>307.5</v>
      </c>
      <c r="M375" s="167">
        <f t="shared" si="55"/>
        <v>615</v>
      </c>
      <c r="N375" s="277" t="s">
        <v>2028</v>
      </c>
      <c r="O375" s="130">
        <v>2</v>
      </c>
      <c r="P375" s="130">
        <f t="shared" si="56"/>
        <v>4</v>
      </c>
      <c r="U375" s="40"/>
      <c r="V375" s="40"/>
      <c r="W375" s="40"/>
      <c r="X375" s="139"/>
      <c r="Y375" s="139"/>
      <c r="Z375" s="139"/>
    </row>
    <row r="376" spans="1:27" x14ac:dyDescent="0.25">
      <c r="A376" s="333">
        <v>287853</v>
      </c>
      <c r="B376" s="134">
        <v>60754724</v>
      </c>
      <c r="C376" s="134">
        <v>2</v>
      </c>
      <c r="D376" s="122">
        <v>1372846</v>
      </c>
      <c r="E376" s="270">
        <v>60754724</v>
      </c>
      <c r="F376" s="124" t="s">
        <v>4612</v>
      </c>
      <c r="G376" s="125">
        <f>J376*1.2</f>
        <v>786</v>
      </c>
      <c r="H376" s="125">
        <f t="shared" si="47"/>
        <v>1572</v>
      </c>
      <c r="I376" s="166" t="s">
        <v>0</v>
      </c>
      <c r="J376" s="162">
        <v>655</v>
      </c>
      <c r="K376" s="162">
        <f t="shared" si="48"/>
        <v>1310</v>
      </c>
      <c r="L376" s="167">
        <f t="shared" si="54"/>
        <v>4912.5</v>
      </c>
      <c r="M376" s="167">
        <f t="shared" si="55"/>
        <v>9825</v>
      </c>
      <c r="N376" s="122" t="s">
        <v>1917</v>
      </c>
      <c r="O376" s="130">
        <v>90.8</v>
      </c>
      <c r="P376" s="130">
        <f t="shared" si="56"/>
        <v>181.6</v>
      </c>
      <c r="Q376" s="131"/>
      <c r="R376" s="131"/>
      <c r="S376" s="131"/>
      <c r="V376" s="139"/>
      <c r="W376" s="139"/>
      <c r="X376" s="139"/>
      <c r="Y376" s="139"/>
      <c r="Z376" s="139"/>
      <c r="AA376" s="131"/>
    </row>
    <row r="377" spans="1:27" x14ac:dyDescent="0.25">
      <c r="A377" s="333">
        <v>287853</v>
      </c>
      <c r="B377" s="134">
        <v>60754776</v>
      </c>
      <c r="C377" s="134">
        <v>2</v>
      </c>
      <c r="D377" s="122">
        <v>1372848</v>
      </c>
      <c r="E377" s="270">
        <v>60754776</v>
      </c>
      <c r="F377" s="355" t="s">
        <v>4570</v>
      </c>
      <c r="G377" s="187">
        <f>J377*1.2</f>
        <v>246</v>
      </c>
      <c r="H377" s="125">
        <f t="shared" si="47"/>
        <v>492</v>
      </c>
      <c r="I377" s="166" t="s">
        <v>0</v>
      </c>
      <c r="J377" s="292">
        <v>205</v>
      </c>
      <c r="K377" s="162">
        <f t="shared" si="48"/>
        <v>410</v>
      </c>
      <c r="L377" s="167">
        <f t="shared" si="54"/>
        <v>1537.5</v>
      </c>
      <c r="M377" s="167">
        <f t="shared" si="55"/>
        <v>3075</v>
      </c>
      <c r="N377" s="293" t="s">
        <v>1917</v>
      </c>
      <c r="O377" s="183">
        <v>28.8</v>
      </c>
      <c r="P377" s="130">
        <f t="shared" si="56"/>
        <v>57.6</v>
      </c>
      <c r="Q377" s="131"/>
      <c r="R377" s="131"/>
      <c r="S377" s="131"/>
      <c r="Z377" s="131"/>
    </row>
    <row r="378" spans="1:27" ht="409.6" hidden="1" customHeight="1" x14ac:dyDescent="0.25">
      <c r="A378" s="5">
        <v>120642</v>
      </c>
      <c r="B378" s="16" t="s">
        <v>64</v>
      </c>
      <c r="C378" s="11">
        <v>1</v>
      </c>
      <c r="D378" s="17"/>
      <c r="E378" s="33" t="s">
        <v>65</v>
      </c>
      <c r="F378" s="34" t="s">
        <v>66</v>
      </c>
      <c r="G378" s="71">
        <f>J378*1.15</f>
        <v>3.9099999999999997</v>
      </c>
      <c r="H378" s="55">
        <f t="shared" si="47"/>
        <v>3.9099999999999997</v>
      </c>
      <c r="I378" s="15" t="s">
        <v>67</v>
      </c>
      <c r="J378" s="12">
        <v>3.4</v>
      </c>
      <c r="K378" s="55">
        <f t="shared" si="48"/>
        <v>3.4</v>
      </c>
      <c r="L378" s="13">
        <f t="shared" si="54"/>
        <v>25.5</v>
      </c>
      <c r="M378" s="57">
        <f t="shared" si="55"/>
        <v>25.5</v>
      </c>
      <c r="N378" s="38"/>
      <c r="O378" s="48"/>
      <c r="P378" s="48">
        <f t="shared" si="56"/>
        <v>0</v>
      </c>
      <c r="R378" s="102">
        <f>Q378*1.025</f>
        <v>0</v>
      </c>
    </row>
    <row r="379" spans="1:27" x14ac:dyDescent="0.25">
      <c r="A379" s="333">
        <v>287853</v>
      </c>
      <c r="B379" s="134">
        <v>60754777</v>
      </c>
      <c r="C379" s="134">
        <v>2</v>
      </c>
      <c r="D379" s="122">
        <v>1372848</v>
      </c>
      <c r="E379" s="270">
        <v>60754777</v>
      </c>
      <c r="F379" s="355" t="s">
        <v>4570</v>
      </c>
      <c r="G379" s="187">
        <f>J379*1.2</f>
        <v>246</v>
      </c>
      <c r="H379" s="125">
        <f t="shared" si="47"/>
        <v>492</v>
      </c>
      <c r="I379" s="166" t="s">
        <v>0</v>
      </c>
      <c r="J379" s="292">
        <v>205</v>
      </c>
      <c r="K379" s="162">
        <f t="shared" si="48"/>
        <v>410</v>
      </c>
      <c r="L379" s="167">
        <f t="shared" si="54"/>
        <v>1537.5</v>
      </c>
      <c r="M379" s="167">
        <f t="shared" si="55"/>
        <v>3075</v>
      </c>
      <c r="N379" s="122" t="s">
        <v>1917</v>
      </c>
      <c r="O379" s="183">
        <v>28.8</v>
      </c>
      <c r="P379" s="130">
        <f t="shared" si="56"/>
        <v>57.6</v>
      </c>
      <c r="Q379" s="131"/>
      <c r="R379" s="139"/>
      <c r="S379" s="131"/>
      <c r="V379" s="139"/>
    </row>
    <row r="380" spans="1:27" x14ac:dyDescent="0.25">
      <c r="A380" s="368">
        <v>288616</v>
      </c>
      <c r="B380" s="121">
        <v>60754827</v>
      </c>
      <c r="C380" s="121">
        <v>2</v>
      </c>
      <c r="D380" s="161">
        <v>1373841</v>
      </c>
      <c r="E380" s="123">
        <v>60754827</v>
      </c>
      <c r="F380" s="124" t="s">
        <v>4670</v>
      </c>
      <c r="G380" s="125">
        <f>J380*1.15</f>
        <v>1242</v>
      </c>
      <c r="H380" s="125">
        <f t="shared" si="47"/>
        <v>2484</v>
      </c>
      <c r="I380" s="166" t="s">
        <v>0</v>
      </c>
      <c r="J380" s="162">
        <v>1080</v>
      </c>
      <c r="K380" s="162">
        <f t="shared" si="48"/>
        <v>2160</v>
      </c>
      <c r="L380" s="167">
        <f t="shared" si="54"/>
        <v>8100</v>
      </c>
      <c r="M380" s="167">
        <f t="shared" si="55"/>
        <v>16200</v>
      </c>
      <c r="N380" s="122" t="s">
        <v>1917</v>
      </c>
      <c r="O380" s="130">
        <v>88.85</v>
      </c>
      <c r="P380" s="130">
        <f t="shared" si="56"/>
        <v>177.7</v>
      </c>
      <c r="Q380" s="202"/>
      <c r="R380" s="131"/>
      <c r="S380" s="131"/>
      <c r="T380" s="40"/>
      <c r="U380" s="40"/>
      <c r="W380" s="230"/>
      <c r="X380" s="131"/>
      <c r="Y380" s="131"/>
    </row>
    <row r="381" spans="1:27" x14ac:dyDescent="0.25">
      <c r="A381" s="368">
        <v>288616</v>
      </c>
      <c r="B381" s="134">
        <v>60755028</v>
      </c>
      <c r="C381" s="134">
        <v>2</v>
      </c>
      <c r="D381" s="161">
        <v>1373845</v>
      </c>
      <c r="E381" s="270">
        <v>60755028</v>
      </c>
      <c r="F381" s="124" t="s">
        <v>4573</v>
      </c>
      <c r="G381" s="168">
        <f>J381*1.18</f>
        <v>295</v>
      </c>
      <c r="H381" s="125">
        <f t="shared" si="47"/>
        <v>590</v>
      </c>
      <c r="I381" s="166" t="s">
        <v>0</v>
      </c>
      <c r="J381" s="162">
        <v>250</v>
      </c>
      <c r="K381" s="162">
        <f t="shared" si="48"/>
        <v>500</v>
      </c>
      <c r="L381" s="167">
        <f t="shared" si="54"/>
        <v>1875</v>
      </c>
      <c r="M381" s="167">
        <f t="shared" si="55"/>
        <v>3750</v>
      </c>
      <c r="N381" s="122" t="s">
        <v>1917</v>
      </c>
      <c r="O381" s="238">
        <v>34.659999999999997</v>
      </c>
      <c r="P381" s="238">
        <f t="shared" si="56"/>
        <v>69.319999999999993</v>
      </c>
      <c r="Q381" s="188"/>
      <c r="R381" s="131"/>
      <c r="S381" s="139"/>
      <c r="T381" s="40"/>
      <c r="V381" s="139"/>
    </row>
    <row r="382" spans="1:27" x14ac:dyDescent="0.25">
      <c r="A382" s="368">
        <v>288616</v>
      </c>
      <c r="B382" s="121">
        <v>60755029</v>
      </c>
      <c r="C382" s="121">
        <v>2</v>
      </c>
      <c r="D382" s="161">
        <v>1373845</v>
      </c>
      <c r="E382" s="123">
        <v>60755029</v>
      </c>
      <c r="F382" s="124" t="s">
        <v>4573</v>
      </c>
      <c r="G382" s="168">
        <f>J382*1.18</f>
        <v>295</v>
      </c>
      <c r="H382" s="125">
        <f t="shared" si="47"/>
        <v>590</v>
      </c>
      <c r="I382" s="166" t="s">
        <v>0</v>
      </c>
      <c r="J382" s="162">
        <v>250</v>
      </c>
      <c r="K382" s="162">
        <f t="shared" si="48"/>
        <v>500</v>
      </c>
      <c r="L382" s="167">
        <f t="shared" si="54"/>
        <v>1875</v>
      </c>
      <c r="M382" s="167">
        <f t="shared" si="55"/>
        <v>3750</v>
      </c>
      <c r="N382" s="122" t="s">
        <v>1917</v>
      </c>
      <c r="O382" s="130">
        <v>34.659999999999997</v>
      </c>
      <c r="P382" s="130">
        <f t="shared" si="56"/>
        <v>69.319999999999993</v>
      </c>
      <c r="Q382" s="188"/>
      <c r="R382" s="139"/>
      <c r="S382" s="131"/>
      <c r="X382" s="139"/>
      <c r="Y382" s="139"/>
    </row>
    <row r="383" spans="1:27" x14ac:dyDescent="0.25">
      <c r="A383" s="197">
        <v>288697</v>
      </c>
      <c r="B383" s="197">
        <v>60755091</v>
      </c>
      <c r="C383" s="280">
        <v>2</v>
      </c>
      <c r="D383" s="208">
        <v>1373840</v>
      </c>
      <c r="E383" s="460">
        <v>60755091</v>
      </c>
      <c r="F383" s="210" t="s">
        <v>4726</v>
      </c>
      <c r="G383" s="307">
        <f>J383*1.2</f>
        <v>480</v>
      </c>
      <c r="H383" s="307">
        <f t="shared" si="47"/>
        <v>960</v>
      </c>
      <c r="I383" s="219" t="s">
        <v>0</v>
      </c>
      <c r="J383" s="220">
        <v>400</v>
      </c>
      <c r="K383" s="220">
        <f t="shared" si="48"/>
        <v>800</v>
      </c>
      <c r="L383" s="221">
        <f t="shared" si="54"/>
        <v>3000</v>
      </c>
      <c r="M383" s="221">
        <f t="shared" si="55"/>
        <v>6000</v>
      </c>
      <c r="N383" s="206" t="s">
        <v>2028</v>
      </c>
      <c r="O383" s="311">
        <v>24.37</v>
      </c>
      <c r="P383" s="311">
        <f t="shared" si="56"/>
        <v>48.74</v>
      </c>
      <c r="Q383" s="315"/>
      <c r="R383" s="230"/>
      <c r="S383" s="230"/>
      <c r="V383" s="40"/>
      <c r="W383" s="139"/>
      <c r="X383" s="139"/>
      <c r="Y383" s="139"/>
      <c r="Z383" s="139"/>
      <c r="AA383" s="230"/>
    </row>
    <row r="384" spans="1:27" ht="15.75" customHeight="1" x14ac:dyDescent="0.25">
      <c r="A384" s="197">
        <v>289161</v>
      </c>
      <c r="B384" s="134">
        <v>60755224</v>
      </c>
      <c r="C384" s="134">
        <v>2</v>
      </c>
      <c r="D384" s="122">
        <v>1374701</v>
      </c>
      <c r="E384" s="270">
        <v>60755224</v>
      </c>
      <c r="F384" s="355" t="s">
        <v>4576</v>
      </c>
      <c r="G384" s="187">
        <f>J384*1.2</f>
        <v>246</v>
      </c>
      <c r="H384" s="125">
        <f t="shared" si="47"/>
        <v>492</v>
      </c>
      <c r="I384" s="166" t="s">
        <v>0</v>
      </c>
      <c r="J384" s="292">
        <v>205</v>
      </c>
      <c r="K384" s="162">
        <f t="shared" si="48"/>
        <v>410</v>
      </c>
      <c r="L384" s="167">
        <f t="shared" si="54"/>
        <v>1537.5</v>
      </c>
      <c r="M384" s="167">
        <f t="shared" si="55"/>
        <v>3075</v>
      </c>
      <c r="N384" s="293" t="s">
        <v>1917</v>
      </c>
      <c r="O384" s="183">
        <v>29</v>
      </c>
      <c r="P384" s="130">
        <f t="shared" si="56"/>
        <v>58</v>
      </c>
      <c r="Q384" s="131"/>
      <c r="R384" s="139"/>
      <c r="S384" s="139"/>
      <c r="T384" s="40"/>
      <c r="W384" s="131"/>
    </row>
    <row r="385" spans="1:27" x14ac:dyDescent="0.25">
      <c r="A385" s="197">
        <v>289161</v>
      </c>
      <c r="B385" s="134">
        <v>60755225</v>
      </c>
      <c r="C385" s="134">
        <v>2</v>
      </c>
      <c r="D385" s="122">
        <v>1374701</v>
      </c>
      <c r="E385" s="270">
        <v>60755225</v>
      </c>
      <c r="F385" s="355" t="s">
        <v>4576</v>
      </c>
      <c r="G385" s="187">
        <f>J385*1.2</f>
        <v>246</v>
      </c>
      <c r="H385" s="125">
        <f t="shared" si="47"/>
        <v>492</v>
      </c>
      <c r="I385" s="166" t="s">
        <v>0</v>
      </c>
      <c r="J385" s="292">
        <v>205</v>
      </c>
      <c r="K385" s="162">
        <f t="shared" si="48"/>
        <v>410</v>
      </c>
      <c r="L385" s="167">
        <f t="shared" si="54"/>
        <v>1537.5</v>
      </c>
      <c r="M385" s="167">
        <f t="shared" si="55"/>
        <v>3075</v>
      </c>
      <c r="N385" s="293" t="s">
        <v>1917</v>
      </c>
      <c r="O385" s="183">
        <v>29</v>
      </c>
      <c r="P385" s="130">
        <f t="shared" si="56"/>
        <v>58</v>
      </c>
      <c r="Q385" s="131"/>
      <c r="R385" s="139"/>
      <c r="S385" s="139"/>
      <c r="T385" s="40"/>
      <c r="U385" s="40"/>
    </row>
    <row r="386" spans="1:27" x14ac:dyDescent="0.25">
      <c r="A386" s="197">
        <v>292152</v>
      </c>
      <c r="B386" s="134">
        <v>60756140</v>
      </c>
      <c r="C386" s="134">
        <v>2</v>
      </c>
      <c r="D386" s="161">
        <v>1379221</v>
      </c>
      <c r="E386" s="123">
        <v>4004289888</v>
      </c>
      <c r="F386" s="124" t="s">
        <v>4589</v>
      </c>
      <c r="G386" s="125">
        <f>J386*1.2</f>
        <v>296.39999999999998</v>
      </c>
      <c r="H386" s="125">
        <f t="shared" ref="H386:H449" si="57">C386*G386</f>
        <v>592.79999999999995</v>
      </c>
      <c r="I386" s="166" t="s">
        <v>152</v>
      </c>
      <c r="J386" s="162">
        <v>247</v>
      </c>
      <c r="K386" s="162">
        <f t="shared" ref="K386:K449" si="58">C386*J386</f>
        <v>494</v>
      </c>
      <c r="L386" s="167">
        <f t="shared" si="54"/>
        <v>1852.5</v>
      </c>
      <c r="M386" s="167">
        <f t="shared" si="55"/>
        <v>3705</v>
      </c>
      <c r="N386" s="122" t="s">
        <v>1917</v>
      </c>
      <c r="O386" s="130">
        <v>97.3</v>
      </c>
      <c r="P386" s="130">
        <f t="shared" si="56"/>
        <v>194.6</v>
      </c>
      <c r="Q386" s="188"/>
      <c r="R386" s="139"/>
      <c r="S386" s="139"/>
      <c r="V386" s="139"/>
      <c r="AA386" s="139"/>
    </row>
    <row r="387" spans="1:27" x14ac:dyDescent="0.25">
      <c r="A387" s="197">
        <v>292373</v>
      </c>
      <c r="B387" s="197">
        <v>60756183</v>
      </c>
      <c r="C387" s="197">
        <v>2</v>
      </c>
      <c r="D387" s="208">
        <v>1379386</v>
      </c>
      <c r="E387" s="460">
        <v>60756183</v>
      </c>
      <c r="F387" s="210" t="s">
        <v>4591</v>
      </c>
      <c r="G387" s="307">
        <f>J387*1.2+O387*2.5</f>
        <v>72.25</v>
      </c>
      <c r="H387" s="307">
        <f t="shared" si="57"/>
        <v>144.5</v>
      </c>
      <c r="I387" s="219" t="s">
        <v>974</v>
      </c>
      <c r="J387" s="213">
        <v>55</v>
      </c>
      <c r="K387" s="220">
        <f t="shared" si="58"/>
        <v>110</v>
      </c>
      <c r="L387" s="221">
        <f t="shared" si="54"/>
        <v>412.5</v>
      </c>
      <c r="M387" s="221">
        <f t="shared" si="55"/>
        <v>825</v>
      </c>
      <c r="N387" s="206" t="s">
        <v>1973</v>
      </c>
      <c r="O387" s="311">
        <v>2.5</v>
      </c>
      <c r="P387" s="311">
        <f t="shared" si="56"/>
        <v>5</v>
      </c>
      <c r="Q387" s="227"/>
      <c r="R387" s="230"/>
      <c r="S387" s="230"/>
      <c r="V387" s="40"/>
      <c r="W387" s="139"/>
      <c r="X387" s="139"/>
      <c r="Y387" s="139"/>
    </row>
    <row r="388" spans="1:27" x14ac:dyDescent="0.25">
      <c r="A388" s="197">
        <v>292373</v>
      </c>
      <c r="B388" s="197">
        <v>60756184</v>
      </c>
      <c r="C388" s="197">
        <v>2</v>
      </c>
      <c r="D388" s="208">
        <v>1379386</v>
      </c>
      <c r="E388" s="460">
        <v>60756184</v>
      </c>
      <c r="F388" s="210" t="s">
        <v>4592</v>
      </c>
      <c r="G388" s="307">
        <f>J388*1.2+O388*2.5</f>
        <v>60.75</v>
      </c>
      <c r="H388" s="307">
        <f t="shared" si="57"/>
        <v>121.5</v>
      </c>
      <c r="I388" s="219" t="s">
        <v>974</v>
      </c>
      <c r="J388" s="213">
        <v>50</v>
      </c>
      <c r="K388" s="220">
        <f t="shared" si="58"/>
        <v>100</v>
      </c>
      <c r="L388" s="221">
        <f t="shared" si="54"/>
        <v>375</v>
      </c>
      <c r="M388" s="221">
        <f t="shared" si="55"/>
        <v>750</v>
      </c>
      <c r="N388" s="206" t="s">
        <v>1973</v>
      </c>
      <c r="O388" s="311">
        <v>0.3</v>
      </c>
      <c r="P388" s="311">
        <f t="shared" si="56"/>
        <v>0.6</v>
      </c>
      <c r="Q388" s="227"/>
      <c r="R388" s="315"/>
      <c r="S388" s="315"/>
      <c r="W388" s="139"/>
      <c r="X388" s="139"/>
      <c r="Y388" s="139"/>
      <c r="Z388" s="131"/>
      <c r="AA388" s="131"/>
    </row>
    <row r="389" spans="1:27" x14ac:dyDescent="0.25">
      <c r="A389" s="197">
        <v>292152</v>
      </c>
      <c r="B389" s="134">
        <v>60756249</v>
      </c>
      <c r="C389" s="134">
        <v>2</v>
      </c>
      <c r="D389" s="161">
        <v>1379224</v>
      </c>
      <c r="E389" s="270">
        <v>60756249</v>
      </c>
      <c r="F389" s="124" t="s">
        <v>4739</v>
      </c>
      <c r="G389" s="125">
        <f>J389*1.2</f>
        <v>15.6</v>
      </c>
      <c r="H389" s="125">
        <f t="shared" si="57"/>
        <v>31.2</v>
      </c>
      <c r="I389" s="166" t="s">
        <v>974</v>
      </c>
      <c r="J389" s="162">
        <v>13</v>
      </c>
      <c r="K389" s="162">
        <f t="shared" si="58"/>
        <v>26</v>
      </c>
      <c r="L389" s="167">
        <f t="shared" si="54"/>
        <v>97.5</v>
      </c>
      <c r="M389" s="167">
        <f t="shared" si="55"/>
        <v>195</v>
      </c>
      <c r="N389" s="122" t="s">
        <v>2028</v>
      </c>
      <c r="O389" s="130">
        <v>0.7</v>
      </c>
      <c r="P389" s="130">
        <f t="shared" si="56"/>
        <v>1.4</v>
      </c>
      <c r="Q389" s="188"/>
      <c r="R389" s="131"/>
      <c r="S389" s="131"/>
      <c r="W389" s="40"/>
      <c r="Z389" s="131"/>
      <c r="AA389" s="131"/>
    </row>
    <row r="390" spans="1:27" x14ac:dyDescent="0.25">
      <c r="A390" s="197">
        <v>292152</v>
      </c>
      <c r="B390" s="134">
        <v>60756249</v>
      </c>
      <c r="C390" s="134">
        <v>2</v>
      </c>
      <c r="D390" s="161">
        <v>1379225</v>
      </c>
      <c r="E390" s="270">
        <v>60756249</v>
      </c>
      <c r="F390" s="124" t="s">
        <v>4740</v>
      </c>
      <c r="G390" s="125">
        <f>J390*1.2</f>
        <v>15.6</v>
      </c>
      <c r="H390" s="125">
        <f t="shared" si="57"/>
        <v>31.2</v>
      </c>
      <c r="I390" s="166" t="s">
        <v>974</v>
      </c>
      <c r="J390" s="162">
        <v>13</v>
      </c>
      <c r="K390" s="162">
        <f t="shared" si="58"/>
        <v>26</v>
      </c>
      <c r="L390" s="167">
        <f t="shared" si="54"/>
        <v>97.5</v>
      </c>
      <c r="M390" s="167">
        <f t="shared" si="55"/>
        <v>195</v>
      </c>
      <c r="N390" s="122" t="s">
        <v>2028</v>
      </c>
      <c r="O390" s="130">
        <v>0.7</v>
      </c>
      <c r="P390" s="130">
        <f t="shared" si="56"/>
        <v>1.4</v>
      </c>
      <c r="Q390" s="188"/>
      <c r="R390" s="139"/>
      <c r="S390" s="139"/>
      <c r="V390" s="451"/>
      <c r="Z390" s="139"/>
      <c r="AA390" s="40"/>
    </row>
    <row r="391" spans="1:27" x14ac:dyDescent="0.25">
      <c r="A391" s="197">
        <v>292152</v>
      </c>
      <c r="B391" s="134">
        <v>60756278</v>
      </c>
      <c r="C391" s="134">
        <v>4</v>
      </c>
      <c r="D391" s="161">
        <v>1379226</v>
      </c>
      <c r="E391" s="270">
        <v>60756278</v>
      </c>
      <c r="F391" s="124" t="s">
        <v>4590</v>
      </c>
      <c r="G391" s="125">
        <f>J391*1.2</f>
        <v>38.4</v>
      </c>
      <c r="H391" s="125">
        <f t="shared" si="57"/>
        <v>153.6</v>
      </c>
      <c r="I391" s="166" t="s">
        <v>974</v>
      </c>
      <c r="J391" s="162">
        <v>32</v>
      </c>
      <c r="K391" s="162">
        <f t="shared" si="58"/>
        <v>128</v>
      </c>
      <c r="L391" s="167">
        <f t="shared" si="54"/>
        <v>240</v>
      </c>
      <c r="M391" s="167">
        <f t="shared" si="55"/>
        <v>960</v>
      </c>
      <c r="N391" s="122" t="s">
        <v>2028</v>
      </c>
      <c r="O391" s="130">
        <v>1</v>
      </c>
      <c r="P391" s="130">
        <f t="shared" si="56"/>
        <v>4</v>
      </c>
      <c r="Q391" s="188"/>
      <c r="R391" s="131"/>
      <c r="S391" s="131"/>
      <c r="V391" s="131"/>
      <c r="W391" s="139"/>
      <c r="X391" s="202"/>
      <c r="Y391" s="202"/>
      <c r="Z391" s="131"/>
      <c r="AA391" s="40"/>
    </row>
    <row r="392" spans="1:27" x14ac:dyDescent="0.25">
      <c r="A392" s="333">
        <v>294489</v>
      </c>
      <c r="B392" s="121">
        <v>60756698</v>
      </c>
      <c r="C392" s="121">
        <v>4</v>
      </c>
      <c r="D392" s="122">
        <v>1382015</v>
      </c>
      <c r="E392" s="123" t="s">
        <v>4191</v>
      </c>
      <c r="F392" s="124" t="s">
        <v>4615</v>
      </c>
      <c r="G392" s="187">
        <f>J392*1.2+O392*2.5</f>
        <v>14.15</v>
      </c>
      <c r="H392" s="135">
        <f t="shared" si="57"/>
        <v>56.6</v>
      </c>
      <c r="I392" s="163" t="s">
        <v>974</v>
      </c>
      <c r="J392" s="164">
        <v>10</v>
      </c>
      <c r="K392" s="164">
        <f t="shared" si="58"/>
        <v>40</v>
      </c>
      <c r="L392" s="165">
        <f t="shared" si="54"/>
        <v>75</v>
      </c>
      <c r="M392" s="138">
        <f t="shared" si="55"/>
        <v>300</v>
      </c>
      <c r="N392" s="129" t="s">
        <v>1973</v>
      </c>
      <c r="O392" s="130">
        <v>0.86</v>
      </c>
      <c r="P392" s="130">
        <f t="shared" si="56"/>
        <v>3.44</v>
      </c>
      <c r="Q392" s="131"/>
      <c r="R392" s="131"/>
      <c r="S392" s="131"/>
      <c r="V392" s="131"/>
      <c r="X392" s="139"/>
      <c r="Y392" s="139"/>
    </row>
    <row r="393" spans="1:27" x14ac:dyDescent="0.25">
      <c r="A393" s="333">
        <v>294489</v>
      </c>
      <c r="B393" s="134">
        <v>60756705</v>
      </c>
      <c r="C393" s="134">
        <v>2</v>
      </c>
      <c r="D393" s="122">
        <v>1382015</v>
      </c>
      <c r="E393" s="257">
        <v>60756705</v>
      </c>
      <c r="F393" s="124" t="s">
        <v>4682</v>
      </c>
      <c r="G393" s="125">
        <f>J393*1.2</f>
        <v>720</v>
      </c>
      <c r="H393" s="125">
        <f t="shared" si="57"/>
        <v>1440</v>
      </c>
      <c r="I393" s="166" t="s">
        <v>0</v>
      </c>
      <c r="J393" s="162">
        <v>600</v>
      </c>
      <c r="K393" s="162">
        <f t="shared" si="58"/>
        <v>1200</v>
      </c>
      <c r="L393" s="167">
        <f t="shared" si="54"/>
        <v>4500</v>
      </c>
      <c r="M393" s="167">
        <f t="shared" si="55"/>
        <v>9000</v>
      </c>
      <c r="N393" s="122" t="s">
        <v>1917</v>
      </c>
      <c r="O393" s="130">
        <v>68.33</v>
      </c>
      <c r="P393" s="130">
        <f t="shared" si="56"/>
        <v>136.66</v>
      </c>
      <c r="Q393" s="139"/>
      <c r="R393" s="131"/>
      <c r="S393" s="131"/>
      <c r="V393" s="131"/>
      <c r="W393" s="139"/>
      <c r="X393" s="139"/>
      <c r="Y393" s="139"/>
    </row>
    <row r="394" spans="1:27" x14ac:dyDescent="0.25">
      <c r="A394" s="333">
        <v>294489</v>
      </c>
      <c r="B394" s="134">
        <v>60756826</v>
      </c>
      <c r="C394" s="134">
        <v>2</v>
      </c>
      <c r="D394" s="122">
        <v>1382014</v>
      </c>
      <c r="E394" s="257">
        <v>60756826</v>
      </c>
      <c r="F394" s="124" t="s">
        <v>4614</v>
      </c>
      <c r="G394" s="125">
        <f>J394*1.2</f>
        <v>780</v>
      </c>
      <c r="H394" s="125">
        <f t="shared" si="57"/>
        <v>1560</v>
      </c>
      <c r="I394" s="166" t="s">
        <v>0</v>
      </c>
      <c r="J394" s="162">
        <v>650</v>
      </c>
      <c r="K394" s="162">
        <f t="shared" si="58"/>
        <v>1300</v>
      </c>
      <c r="L394" s="167">
        <f t="shared" si="54"/>
        <v>4875</v>
      </c>
      <c r="M394" s="167">
        <f t="shared" si="55"/>
        <v>9750</v>
      </c>
      <c r="N394" s="122" t="s">
        <v>1917</v>
      </c>
      <c r="O394" s="130">
        <v>26.23</v>
      </c>
      <c r="P394" s="130">
        <f t="shared" si="56"/>
        <v>52.46</v>
      </c>
      <c r="Q394" s="139"/>
      <c r="R394" s="139"/>
      <c r="S394" s="131"/>
      <c r="V394" s="139"/>
      <c r="W394" s="139"/>
      <c r="Z394" s="131"/>
      <c r="AA394" s="131"/>
    </row>
    <row r="395" spans="1:27" x14ac:dyDescent="0.25">
      <c r="A395" s="333">
        <v>294489</v>
      </c>
      <c r="B395" s="121">
        <v>60756963</v>
      </c>
      <c r="C395" s="121">
        <v>2</v>
      </c>
      <c r="D395" s="122">
        <v>1382018</v>
      </c>
      <c r="E395" s="123">
        <v>60756963</v>
      </c>
      <c r="F395" s="124" t="s">
        <v>4616</v>
      </c>
      <c r="G395" s="168">
        <f>J395*1.2</f>
        <v>252</v>
      </c>
      <c r="H395" s="125">
        <f t="shared" si="57"/>
        <v>504</v>
      </c>
      <c r="I395" s="166" t="s">
        <v>0</v>
      </c>
      <c r="J395" s="281">
        <v>210</v>
      </c>
      <c r="K395" s="162">
        <f t="shared" si="58"/>
        <v>420</v>
      </c>
      <c r="L395" s="167">
        <f t="shared" si="54"/>
        <v>1575</v>
      </c>
      <c r="M395" s="167">
        <f t="shared" si="55"/>
        <v>3150</v>
      </c>
      <c r="N395" s="122" t="s">
        <v>1917</v>
      </c>
      <c r="O395" s="130">
        <v>24.1</v>
      </c>
      <c r="P395" s="130">
        <f t="shared" si="56"/>
        <v>48.2</v>
      </c>
      <c r="Q395" s="202"/>
      <c r="R395" s="131"/>
      <c r="S395" s="131"/>
      <c r="T395" s="40"/>
      <c r="V395" s="139"/>
    </row>
    <row r="396" spans="1:27" x14ac:dyDescent="0.25">
      <c r="A396" s="333">
        <v>294489</v>
      </c>
      <c r="B396" s="134">
        <v>60757053</v>
      </c>
      <c r="C396" s="134">
        <v>2</v>
      </c>
      <c r="D396" s="122">
        <v>1382019</v>
      </c>
      <c r="E396" s="123">
        <v>60757053</v>
      </c>
      <c r="F396" s="313" t="s">
        <v>4930</v>
      </c>
      <c r="G396" s="187">
        <f>J396*1.15</f>
        <v>138</v>
      </c>
      <c r="H396" s="162">
        <f t="shared" si="57"/>
        <v>276</v>
      </c>
      <c r="I396" s="166" t="s">
        <v>0</v>
      </c>
      <c r="J396" s="162">
        <v>120</v>
      </c>
      <c r="K396" s="162">
        <f t="shared" si="58"/>
        <v>240</v>
      </c>
      <c r="L396" s="167">
        <f t="shared" si="54"/>
        <v>900</v>
      </c>
      <c r="M396" s="167">
        <f t="shared" si="55"/>
        <v>1800</v>
      </c>
      <c r="N396" s="122" t="s">
        <v>1917</v>
      </c>
      <c r="O396" s="491">
        <v>17.7</v>
      </c>
      <c r="P396" s="491">
        <f t="shared" si="56"/>
        <v>35.4</v>
      </c>
      <c r="Q396" s="188"/>
      <c r="R396" s="194"/>
      <c r="S396" s="246"/>
      <c r="V396" s="131"/>
      <c r="Z396" s="40"/>
    </row>
    <row r="397" spans="1:27" x14ac:dyDescent="0.25">
      <c r="A397" s="333">
        <v>294489</v>
      </c>
      <c r="B397" s="134">
        <v>60757061</v>
      </c>
      <c r="C397" s="134">
        <v>2</v>
      </c>
      <c r="D397" s="122">
        <v>1382019</v>
      </c>
      <c r="E397" s="123">
        <v>60757061</v>
      </c>
      <c r="F397" s="124" t="s">
        <v>4933</v>
      </c>
      <c r="G397" s="168">
        <f>J397*1.2+O397*2.5</f>
        <v>353.25</v>
      </c>
      <c r="H397" s="125">
        <f t="shared" si="57"/>
        <v>706.5</v>
      </c>
      <c r="I397" s="166" t="s">
        <v>0</v>
      </c>
      <c r="J397" s="162">
        <v>240</v>
      </c>
      <c r="K397" s="162">
        <f t="shared" si="58"/>
        <v>480</v>
      </c>
      <c r="L397" s="167">
        <f t="shared" si="54"/>
        <v>1800</v>
      </c>
      <c r="M397" s="167">
        <f t="shared" si="55"/>
        <v>3600</v>
      </c>
      <c r="N397" s="122" t="s">
        <v>1917</v>
      </c>
      <c r="O397" s="130">
        <v>26.1</v>
      </c>
      <c r="P397" s="130">
        <f t="shared" si="56"/>
        <v>52.2</v>
      </c>
      <c r="Q397" s="188"/>
      <c r="R397" s="131"/>
      <c r="S397" s="139"/>
      <c r="X397" s="139"/>
      <c r="Y397" s="139"/>
    </row>
    <row r="398" spans="1:27" x14ac:dyDescent="0.25">
      <c r="A398" s="333">
        <v>294489</v>
      </c>
      <c r="B398" s="121">
        <v>60757062</v>
      </c>
      <c r="C398" s="121">
        <v>2</v>
      </c>
      <c r="D398" s="122">
        <v>1382019</v>
      </c>
      <c r="E398" s="123">
        <v>60757062</v>
      </c>
      <c r="F398" s="124" t="s">
        <v>4933</v>
      </c>
      <c r="G398" s="168">
        <f>J398*1.2</f>
        <v>288</v>
      </c>
      <c r="H398" s="125">
        <f t="shared" si="57"/>
        <v>576</v>
      </c>
      <c r="I398" s="166" t="s">
        <v>0</v>
      </c>
      <c r="J398" s="162">
        <v>240</v>
      </c>
      <c r="K398" s="162">
        <f t="shared" si="58"/>
        <v>480</v>
      </c>
      <c r="L398" s="167">
        <f t="shared" si="54"/>
        <v>1800</v>
      </c>
      <c r="M398" s="167">
        <f t="shared" si="55"/>
        <v>3600</v>
      </c>
      <c r="N398" s="122" t="s">
        <v>1917</v>
      </c>
      <c r="O398" s="130">
        <v>26.1</v>
      </c>
      <c r="P398" s="130">
        <f t="shared" si="56"/>
        <v>52.2</v>
      </c>
      <c r="Q398" s="188"/>
      <c r="R398" s="131"/>
      <c r="S398" s="131"/>
      <c r="W398" s="139"/>
      <c r="Z398" s="202"/>
    </row>
    <row r="399" spans="1:27" x14ac:dyDescent="0.25">
      <c r="A399" s="134">
        <v>294703</v>
      </c>
      <c r="B399" s="134">
        <v>60757116</v>
      </c>
      <c r="C399" s="134">
        <v>1</v>
      </c>
      <c r="D399" s="122">
        <v>1382403</v>
      </c>
      <c r="E399" s="257">
        <v>60757116</v>
      </c>
      <c r="F399" s="124" t="s">
        <v>4595</v>
      </c>
      <c r="G399" s="125">
        <f>J399*1.15</f>
        <v>1081</v>
      </c>
      <c r="H399" s="125">
        <f t="shared" si="57"/>
        <v>1081</v>
      </c>
      <c r="I399" s="166" t="s">
        <v>0</v>
      </c>
      <c r="J399" s="162">
        <v>940</v>
      </c>
      <c r="K399" s="162">
        <f t="shared" si="58"/>
        <v>940</v>
      </c>
      <c r="L399" s="167">
        <f t="shared" si="54"/>
        <v>7050</v>
      </c>
      <c r="M399" s="167">
        <f t="shared" si="55"/>
        <v>7050</v>
      </c>
      <c r="N399" s="122" t="s">
        <v>2028</v>
      </c>
      <c r="O399" s="130">
        <v>151</v>
      </c>
      <c r="P399" s="130">
        <f t="shared" si="56"/>
        <v>151</v>
      </c>
      <c r="Q399" s="37"/>
      <c r="R399" s="37"/>
      <c r="W399" s="139"/>
      <c r="Z399" s="139"/>
    </row>
    <row r="400" spans="1:27" x14ac:dyDescent="0.25">
      <c r="A400" s="197">
        <v>296169</v>
      </c>
      <c r="B400" s="197">
        <v>60757210</v>
      </c>
      <c r="C400" s="197">
        <v>2</v>
      </c>
      <c r="D400" s="208">
        <v>1384712</v>
      </c>
      <c r="E400" s="460">
        <v>60757210</v>
      </c>
      <c r="F400" s="313" t="s">
        <v>4683</v>
      </c>
      <c r="G400" s="492">
        <f>J400*1.2</f>
        <v>852</v>
      </c>
      <c r="H400" s="492">
        <f t="shared" si="57"/>
        <v>1704</v>
      </c>
      <c r="I400" s="219" t="s">
        <v>0</v>
      </c>
      <c r="J400" s="291">
        <v>710</v>
      </c>
      <c r="K400" s="291">
        <f t="shared" si="58"/>
        <v>1420</v>
      </c>
      <c r="L400" s="493">
        <f t="shared" si="54"/>
        <v>5325</v>
      </c>
      <c r="M400" s="493">
        <f t="shared" si="55"/>
        <v>10650</v>
      </c>
      <c r="N400" s="494" t="s">
        <v>1917</v>
      </c>
      <c r="O400" s="311">
        <v>90.8</v>
      </c>
      <c r="P400" s="311">
        <f t="shared" si="56"/>
        <v>181.6</v>
      </c>
      <c r="R400" s="480"/>
      <c r="S400" s="474"/>
      <c r="T400" s="480"/>
      <c r="U400" s="480"/>
      <c r="Z400" s="40"/>
      <c r="AA400" s="139"/>
    </row>
    <row r="401" spans="1:27" x14ac:dyDescent="0.25">
      <c r="A401" s="333">
        <v>296169</v>
      </c>
      <c r="B401" s="134">
        <v>60757213</v>
      </c>
      <c r="C401" s="134">
        <v>2</v>
      </c>
      <c r="D401" s="161">
        <v>1384714</v>
      </c>
      <c r="E401" s="270">
        <v>60757213</v>
      </c>
      <c r="F401" s="329" t="s">
        <v>4935</v>
      </c>
      <c r="G401" s="448">
        <f>J401*1.15</f>
        <v>316.25</v>
      </c>
      <c r="H401" s="448">
        <f t="shared" si="57"/>
        <v>632.5</v>
      </c>
      <c r="I401" s="166" t="s">
        <v>0</v>
      </c>
      <c r="J401" s="288">
        <v>275</v>
      </c>
      <c r="K401" s="288">
        <f t="shared" si="58"/>
        <v>550</v>
      </c>
      <c r="L401" s="290">
        <f t="shared" si="54"/>
        <v>2062.5</v>
      </c>
      <c r="M401" s="290">
        <f t="shared" si="55"/>
        <v>4125</v>
      </c>
      <c r="N401" s="122" t="s">
        <v>1917</v>
      </c>
      <c r="O401" s="130">
        <v>35</v>
      </c>
      <c r="P401" s="130">
        <f t="shared" si="56"/>
        <v>70</v>
      </c>
      <c r="R401" s="480"/>
      <c r="S401" s="480"/>
      <c r="T401" s="480"/>
      <c r="U401" s="480"/>
      <c r="V401" s="131"/>
      <c r="W401" s="202"/>
      <c r="Z401" s="131"/>
    </row>
    <row r="402" spans="1:27" x14ac:dyDescent="0.25">
      <c r="A402" s="333">
        <v>296169</v>
      </c>
      <c r="B402" s="134">
        <v>60757213</v>
      </c>
      <c r="C402" s="134">
        <v>2</v>
      </c>
      <c r="D402" s="161">
        <v>1384714</v>
      </c>
      <c r="E402" s="270" t="s">
        <v>4651</v>
      </c>
      <c r="F402" s="329" t="s">
        <v>4653</v>
      </c>
      <c r="G402" s="448">
        <f>J402*1.15</f>
        <v>436.99999999999994</v>
      </c>
      <c r="H402" s="448">
        <f t="shared" si="57"/>
        <v>873.99999999999989</v>
      </c>
      <c r="I402" s="166" t="s">
        <v>0</v>
      </c>
      <c r="J402" s="288">
        <v>380</v>
      </c>
      <c r="K402" s="288">
        <f t="shared" si="58"/>
        <v>760</v>
      </c>
      <c r="L402" s="290">
        <f t="shared" si="54"/>
        <v>2850</v>
      </c>
      <c r="M402" s="290">
        <f t="shared" si="55"/>
        <v>5700</v>
      </c>
      <c r="N402" s="122" t="s">
        <v>1917</v>
      </c>
      <c r="O402" s="130">
        <v>42</v>
      </c>
      <c r="P402" s="130">
        <f t="shared" si="56"/>
        <v>84</v>
      </c>
      <c r="Q402" s="188"/>
      <c r="R402" s="447"/>
      <c r="S402" s="451"/>
      <c r="T402" s="447"/>
      <c r="U402" s="447"/>
      <c r="V402" s="139"/>
      <c r="W402" s="202"/>
      <c r="Z402" s="139"/>
    </row>
    <row r="403" spans="1:27" x14ac:dyDescent="0.25">
      <c r="A403" s="333">
        <v>296169</v>
      </c>
      <c r="B403" s="121">
        <v>60757214</v>
      </c>
      <c r="C403" s="121">
        <v>2</v>
      </c>
      <c r="D403" s="161">
        <v>1384714</v>
      </c>
      <c r="E403" s="123">
        <v>60757214</v>
      </c>
      <c r="F403" s="329" t="s">
        <v>4935</v>
      </c>
      <c r="G403" s="448">
        <f>J403*1.15</f>
        <v>316.25</v>
      </c>
      <c r="H403" s="448">
        <f t="shared" si="57"/>
        <v>632.5</v>
      </c>
      <c r="I403" s="166" t="s">
        <v>0</v>
      </c>
      <c r="J403" s="288">
        <v>275</v>
      </c>
      <c r="K403" s="288">
        <f t="shared" si="58"/>
        <v>550</v>
      </c>
      <c r="L403" s="290">
        <f t="shared" si="54"/>
        <v>2062.5</v>
      </c>
      <c r="M403" s="290">
        <f t="shared" si="55"/>
        <v>4125</v>
      </c>
      <c r="N403" s="122" t="s">
        <v>1917</v>
      </c>
      <c r="O403" s="130">
        <v>35</v>
      </c>
      <c r="P403" s="130">
        <f t="shared" si="56"/>
        <v>70</v>
      </c>
      <c r="Q403" s="447"/>
      <c r="R403" s="447"/>
      <c r="S403" s="447"/>
      <c r="T403" s="447"/>
      <c r="U403" s="447"/>
      <c r="W403" s="139"/>
      <c r="X403" s="131"/>
      <c r="Y403" s="131"/>
      <c r="Z403" s="40"/>
    </row>
    <row r="404" spans="1:27" x14ac:dyDescent="0.25">
      <c r="A404" s="333">
        <v>296169</v>
      </c>
      <c r="B404" s="121">
        <v>60757214</v>
      </c>
      <c r="C404" s="121">
        <v>2</v>
      </c>
      <c r="D404" s="161">
        <v>1384714</v>
      </c>
      <c r="E404" s="123" t="s">
        <v>4652</v>
      </c>
      <c r="F404" s="329" t="s">
        <v>4653</v>
      </c>
      <c r="G404" s="448">
        <f>J404*1.15</f>
        <v>436.99999999999994</v>
      </c>
      <c r="H404" s="448">
        <f t="shared" si="57"/>
        <v>873.99999999999989</v>
      </c>
      <c r="I404" s="166" t="s">
        <v>0</v>
      </c>
      <c r="J404" s="288">
        <v>380</v>
      </c>
      <c r="K404" s="288">
        <f t="shared" si="58"/>
        <v>760</v>
      </c>
      <c r="L404" s="290">
        <f t="shared" si="54"/>
        <v>2850</v>
      </c>
      <c r="M404" s="290">
        <f t="shared" si="55"/>
        <v>5700</v>
      </c>
      <c r="N404" s="122" t="s">
        <v>1917</v>
      </c>
      <c r="O404" s="130">
        <v>42</v>
      </c>
      <c r="P404" s="130">
        <f t="shared" si="56"/>
        <v>84</v>
      </c>
      <c r="Q404" s="188"/>
      <c r="R404" s="451"/>
      <c r="S404" s="447"/>
      <c r="T404" s="447"/>
      <c r="U404" s="447"/>
      <c r="W404" s="139"/>
      <c r="AA404" s="40"/>
    </row>
    <row r="405" spans="1:27" x14ac:dyDescent="0.25">
      <c r="A405" s="134">
        <v>297983</v>
      </c>
      <c r="B405" s="134">
        <v>60757889</v>
      </c>
      <c r="C405" s="134">
        <v>1</v>
      </c>
      <c r="D405" s="122" t="s">
        <v>4628</v>
      </c>
      <c r="E405" s="270">
        <v>60757889</v>
      </c>
      <c r="F405" s="124" t="s">
        <v>4629</v>
      </c>
      <c r="G405" s="187">
        <f>J405*1.2</f>
        <v>9.6</v>
      </c>
      <c r="H405" s="125">
        <f t="shared" si="57"/>
        <v>9.6</v>
      </c>
      <c r="I405" s="166" t="s">
        <v>974</v>
      </c>
      <c r="J405" s="281">
        <v>8</v>
      </c>
      <c r="K405" s="162">
        <f t="shared" si="58"/>
        <v>8</v>
      </c>
      <c r="L405" s="167">
        <f t="shared" si="54"/>
        <v>60</v>
      </c>
      <c r="M405" s="167">
        <f t="shared" si="55"/>
        <v>60</v>
      </c>
      <c r="N405" s="277" t="s">
        <v>2028</v>
      </c>
      <c r="O405" s="130">
        <v>0.1</v>
      </c>
      <c r="P405" s="130">
        <f t="shared" si="56"/>
        <v>0.1</v>
      </c>
      <c r="Q405" s="188"/>
      <c r="R405" s="131"/>
      <c r="S405" s="139"/>
      <c r="T405" s="40"/>
      <c r="X405" s="139"/>
      <c r="Y405" s="139"/>
    </row>
    <row r="406" spans="1:27" x14ac:dyDescent="0.25">
      <c r="A406" s="134">
        <v>297983</v>
      </c>
      <c r="B406" s="197">
        <v>60757893</v>
      </c>
      <c r="C406" s="197">
        <v>1</v>
      </c>
      <c r="D406" s="206" t="s">
        <v>4628</v>
      </c>
      <c r="E406" s="460">
        <v>60757893</v>
      </c>
      <c r="F406" s="210" t="s">
        <v>4630</v>
      </c>
      <c r="G406" s="218">
        <f>J406*1.2+O406*2.5</f>
        <v>27.65</v>
      </c>
      <c r="H406" s="307">
        <f t="shared" si="57"/>
        <v>27.65</v>
      </c>
      <c r="I406" s="163" t="s">
        <v>974</v>
      </c>
      <c r="J406" s="240">
        <v>22</v>
      </c>
      <c r="K406" s="164">
        <f t="shared" si="58"/>
        <v>22</v>
      </c>
      <c r="L406" s="165">
        <f t="shared" si="54"/>
        <v>165</v>
      </c>
      <c r="M406" s="165">
        <f t="shared" si="55"/>
        <v>165</v>
      </c>
      <c r="N406" s="129" t="s">
        <v>1973</v>
      </c>
      <c r="O406" s="130">
        <v>0.5</v>
      </c>
      <c r="P406" s="130">
        <f t="shared" si="56"/>
        <v>0.5</v>
      </c>
      <c r="Q406" s="188"/>
      <c r="R406" s="139"/>
      <c r="S406" s="139"/>
      <c r="X406" s="131"/>
      <c r="Y406" s="131"/>
      <c r="Z406" s="139"/>
    </row>
    <row r="407" spans="1:27" x14ac:dyDescent="0.25">
      <c r="A407" s="333">
        <v>299744</v>
      </c>
      <c r="B407" s="140">
        <v>60758014</v>
      </c>
      <c r="C407" s="141">
        <v>1</v>
      </c>
      <c r="D407" s="161">
        <v>1388810</v>
      </c>
      <c r="E407" s="408">
        <v>60758014</v>
      </c>
      <c r="F407" s="124" t="s">
        <v>4633</v>
      </c>
      <c r="G407" s="189">
        <f>J407*1.2+O407*2.5</f>
        <v>38.75</v>
      </c>
      <c r="H407" s="254">
        <f t="shared" si="57"/>
        <v>38.75</v>
      </c>
      <c r="I407" s="133" t="s">
        <v>974</v>
      </c>
      <c r="J407" s="502">
        <v>30</v>
      </c>
      <c r="K407" s="164">
        <f t="shared" si="58"/>
        <v>30</v>
      </c>
      <c r="L407" s="177">
        <f t="shared" si="54"/>
        <v>225</v>
      </c>
      <c r="M407" s="357">
        <f t="shared" si="55"/>
        <v>225</v>
      </c>
      <c r="N407" s="407" t="s">
        <v>1973</v>
      </c>
      <c r="O407" s="130">
        <v>1.1000000000000001</v>
      </c>
      <c r="P407" s="130">
        <f t="shared" si="56"/>
        <v>1.1000000000000001</v>
      </c>
      <c r="Q407" s="188"/>
      <c r="R407" s="139"/>
      <c r="S407" s="131"/>
      <c r="T407" s="131"/>
      <c r="X407" s="139"/>
      <c r="Y407" s="139"/>
      <c r="Z407" s="131"/>
      <c r="AA407" s="131"/>
    </row>
    <row r="408" spans="1:27" x14ac:dyDescent="0.25">
      <c r="A408" s="134">
        <v>600010393</v>
      </c>
      <c r="B408" s="134">
        <v>60758356</v>
      </c>
      <c r="C408" s="134">
        <v>1</v>
      </c>
      <c r="D408" s="122"/>
      <c r="E408" s="270">
        <v>60758356</v>
      </c>
      <c r="F408" s="124" t="s">
        <v>4887</v>
      </c>
      <c r="G408" s="168">
        <f>J408*1.2+O408*2.5</f>
        <v>267.89999999999998</v>
      </c>
      <c r="H408" s="125">
        <f t="shared" si="57"/>
        <v>267.89999999999998</v>
      </c>
      <c r="I408" s="163" t="s">
        <v>974</v>
      </c>
      <c r="J408" s="240">
        <v>202</v>
      </c>
      <c r="K408" s="164">
        <f t="shared" si="58"/>
        <v>202</v>
      </c>
      <c r="L408" s="165">
        <f t="shared" si="54"/>
        <v>1515</v>
      </c>
      <c r="M408" s="165">
        <f t="shared" si="55"/>
        <v>1515</v>
      </c>
      <c r="N408" s="129" t="s">
        <v>1973</v>
      </c>
      <c r="O408" s="130">
        <v>10.199999999999999</v>
      </c>
      <c r="P408" s="130">
        <f t="shared" si="56"/>
        <v>10.199999999999999</v>
      </c>
      <c r="Q408" s="131"/>
      <c r="R408" s="131"/>
      <c r="S408" s="139"/>
      <c r="T408" s="40"/>
      <c r="W408" s="131"/>
      <c r="Z408" s="139"/>
      <c r="AA408" s="131"/>
    </row>
    <row r="409" spans="1:27" x14ac:dyDescent="0.25">
      <c r="A409" s="134">
        <v>600010393</v>
      </c>
      <c r="B409" s="134">
        <v>60758361</v>
      </c>
      <c r="C409" s="134">
        <v>1</v>
      </c>
      <c r="D409" s="122"/>
      <c r="E409" s="270">
        <v>60758361</v>
      </c>
      <c r="F409" s="124" t="s">
        <v>4888</v>
      </c>
      <c r="G409" s="168">
        <f>J409*1.2</f>
        <v>50.4</v>
      </c>
      <c r="H409" s="125">
        <f t="shared" si="57"/>
        <v>50.4</v>
      </c>
      <c r="I409" s="166" t="s">
        <v>974</v>
      </c>
      <c r="J409" s="281">
        <v>42</v>
      </c>
      <c r="K409" s="162">
        <f t="shared" si="58"/>
        <v>42</v>
      </c>
      <c r="L409" s="167">
        <f t="shared" si="54"/>
        <v>315</v>
      </c>
      <c r="M409" s="167">
        <f t="shared" si="55"/>
        <v>315</v>
      </c>
      <c r="N409" s="122" t="s">
        <v>2028</v>
      </c>
      <c r="O409" s="130">
        <v>2</v>
      </c>
      <c r="P409" s="130">
        <f t="shared" si="56"/>
        <v>2</v>
      </c>
      <c r="Q409" s="131"/>
      <c r="R409" s="131"/>
      <c r="S409" s="139"/>
      <c r="T409" s="40"/>
      <c r="V409" s="139"/>
      <c r="AA409" s="131"/>
    </row>
    <row r="410" spans="1:27" x14ac:dyDescent="0.25">
      <c r="A410" s="134">
        <v>600010393</v>
      </c>
      <c r="B410" s="134">
        <v>60758418</v>
      </c>
      <c r="C410" s="134">
        <v>1</v>
      </c>
      <c r="D410" s="122"/>
      <c r="E410" s="270">
        <v>60758418</v>
      </c>
      <c r="F410" s="124" t="s">
        <v>4889</v>
      </c>
      <c r="G410" s="168">
        <f>J410*1.2+O410*2.5</f>
        <v>204.8125</v>
      </c>
      <c r="H410" s="125">
        <f t="shared" si="57"/>
        <v>204.8125</v>
      </c>
      <c r="I410" s="163" t="s">
        <v>974</v>
      </c>
      <c r="J410" s="240">
        <v>160</v>
      </c>
      <c r="K410" s="164">
        <f t="shared" si="58"/>
        <v>160</v>
      </c>
      <c r="L410" s="165">
        <f t="shared" si="54"/>
        <v>1200</v>
      </c>
      <c r="M410" s="165">
        <f t="shared" si="55"/>
        <v>1200</v>
      </c>
      <c r="N410" s="129" t="s">
        <v>1973</v>
      </c>
      <c r="O410" s="130">
        <v>5.125</v>
      </c>
      <c r="P410" s="130">
        <f t="shared" si="56"/>
        <v>5.125</v>
      </c>
      <c r="Q410" s="131"/>
      <c r="R410" s="131"/>
      <c r="S410" s="139"/>
      <c r="T410" s="40"/>
      <c r="AA410" s="131"/>
    </row>
    <row r="411" spans="1:27" ht="15.75" customHeight="1" x14ac:dyDescent="0.25">
      <c r="A411" s="197">
        <v>302124</v>
      </c>
      <c r="B411" s="134">
        <v>60758817</v>
      </c>
      <c r="C411" s="134">
        <v>2</v>
      </c>
      <c r="D411" s="122">
        <v>1391469</v>
      </c>
      <c r="E411" s="270" t="s">
        <v>4647</v>
      </c>
      <c r="F411" s="329" t="s">
        <v>4684</v>
      </c>
      <c r="G411" s="448">
        <f>J411*1.15</f>
        <v>827.99999999999989</v>
      </c>
      <c r="H411" s="448">
        <f t="shared" si="57"/>
        <v>1655.9999999999998</v>
      </c>
      <c r="I411" s="166" t="s">
        <v>0</v>
      </c>
      <c r="J411" s="288">
        <v>720</v>
      </c>
      <c r="K411" s="288">
        <f t="shared" si="58"/>
        <v>1440</v>
      </c>
      <c r="L411" s="290">
        <f t="shared" si="54"/>
        <v>5400</v>
      </c>
      <c r="M411" s="290">
        <f t="shared" si="55"/>
        <v>10800</v>
      </c>
      <c r="N411" s="122" t="s">
        <v>1917</v>
      </c>
      <c r="O411" s="130">
        <v>52.1</v>
      </c>
      <c r="P411" s="130">
        <f t="shared" si="56"/>
        <v>104.2</v>
      </c>
      <c r="Q411" s="480"/>
      <c r="R411" s="480"/>
      <c r="S411" s="480"/>
      <c r="T411" s="480"/>
      <c r="U411" s="480"/>
      <c r="AA411" s="131"/>
    </row>
    <row r="412" spans="1:27" x14ac:dyDescent="0.25">
      <c r="A412" s="197">
        <v>302124</v>
      </c>
      <c r="B412" s="134">
        <v>60758864</v>
      </c>
      <c r="C412" s="134">
        <v>1</v>
      </c>
      <c r="D412" s="122">
        <v>1391470</v>
      </c>
      <c r="E412" s="270">
        <v>60758864</v>
      </c>
      <c r="F412" s="329" t="s">
        <v>4648</v>
      </c>
      <c r="G412" s="448">
        <f>J412*1.15</f>
        <v>856.74999999999989</v>
      </c>
      <c r="H412" s="448">
        <f t="shared" si="57"/>
        <v>856.74999999999989</v>
      </c>
      <c r="I412" s="166" t="s">
        <v>0</v>
      </c>
      <c r="J412" s="288">
        <v>745</v>
      </c>
      <c r="K412" s="288">
        <f t="shared" si="58"/>
        <v>745</v>
      </c>
      <c r="L412" s="290">
        <f t="shared" si="54"/>
        <v>5587.5</v>
      </c>
      <c r="M412" s="290">
        <f t="shared" si="55"/>
        <v>5587.5</v>
      </c>
      <c r="N412" s="122" t="s">
        <v>1917</v>
      </c>
      <c r="O412" s="130">
        <v>69.099999999999994</v>
      </c>
      <c r="P412" s="130">
        <f t="shared" si="56"/>
        <v>69.099999999999994</v>
      </c>
      <c r="Q412" s="480"/>
      <c r="R412" s="480"/>
      <c r="S412" s="480"/>
      <c r="T412" s="504"/>
      <c r="U412" s="480"/>
      <c r="Z412" s="131"/>
      <c r="AA412" s="131"/>
    </row>
    <row r="413" spans="1:27" x14ac:dyDescent="0.25">
      <c r="A413" s="511">
        <v>303792</v>
      </c>
      <c r="B413" s="134">
        <v>60758945</v>
      </c>
      <c r="C413" s="134">
        <v>1</v>
      </c>
      <c r="D413" s="122">
        <v>1393876</v>
      </c>
      <c r="E413" s="123">
        <v>4000848402</v>
      </c>
      <c r="F413" s="329" t="s">
        <v>4667</v>
      </c>
      <c r="G413" s="448">
        <f>J413*1.2</f>
        <v>444</v>
      </c>
      <c r="H413" s="448">
        <f t="shared" si="57"/>
        <v>444</v>
      </c>
      <c r="I413" s="166" t="s">
        <v>0</v>
      </c>
      <c r="J413" s="450">
        <v>370</v>
      </c>
      <c r="K413" s="288">
        <f t="shared" si="58"/>
        <v>370</v>
      </c>
      <c r="L413" s="290">
        <f t="shared" si="54"/>
        <v>2775</v>
      </c>
      <c r="M413" s="290">
        <f t="shared" si="55"/>
        <v>2775</v>
      </c>
      <c r="N413" s="122" t="s">
        <v>1917</v>
      </c>
      <c r="O413" s="130">
        <v>82</v>
      </c>
      <c r="P413" s="130">
        <f t="shared" si="56"/>
        <v>82</v>
      </c>
      <c r="Q413" s="447"/>
      <c r="R413" s="447"/>
      <c r="S413" s="447"/>
      <c r="T413" s="447"/>
      <c r="U413" s="447"/>
      <c r="V413" s="40"/>
      <c r="AA413" s="139"/>
    </row>
    <row r="414" spans="1:27" ht="12.75" customHeight="1" x14ac:dyDescent="0.25">
      <c r="A414" s="197">
        <v>302124</v>
      </c>
      <c r="B414" s="134">
        <v>60758963</v>
      </c>
      <c r="C414" s="134">
        <v>4</v>
      </c>
      <c r="D414" s="122">
        <v>1391469</v>
      </c>
      <c r="E414" s="123" t="s">
        <v>4640</v>
      </c>
      <c r="F414" s="329" t="s">
        <v>4641</v>
      </c>
      <c r="G414" s="444">
        <f>J414*1.2+O414*2.5</f>
        <v>22.787500000000001</v>
      </c>
      <c r="H414" s="448">
        <f t="shared" si="57"/>
        <v>91.15</v>
      </c>
      <c r="I414" s="163" t="s">
        <v>974</v>
      </c>
      <c r="J414" s="439">
        <v>13</v>
      </c>
      <c r="K414" s="439">
        <f t="shared" si="58"/>
        <v>52</v>
      </c>
      <c r="L414" s="453">
        <f t="shared" si="54"/>
        <v>97.5</v>
      </c>
      <c r="M414" s="453">
        <f t="shared" si="55"/>
        <v>390</v>
      </c>
      <c r="N414" s="129" t="s">
        <v>1973</v>
      </c>
      <c r="O414" s="130">
        <v>2.875</v>
      </c>
      <c r="P414" s="130">
        <f t="shared" si="56"/>
        <v>11.5</v>
      </c>
      <c r="R414" s="505"/>
      <c r="S414" s="480"/>
      <c r="T414" s="480"/>
      <c r="U414" s="480"/>
      <c r="W414" s="131"/>
      <c r="X414" s="131"/>
      <c r="Y414" s="131"/>
      <c r="AA414" s="131"/>
    </row>
    <row r="415" spans="1:27" x14ac:dyDescent="0.25">
      <c r="A415" s="197">
        <v>302124</v>
      </c>
      <c r="B415" s="121">
        <v>60759013</v>
      </c>
      <c r="C415" s="134">
        <v>2</v>
      </c>
      <c r="D415" s="122">
        <v>1391476</v>
      </c>
      <c r="E415" s="123">
        <v>60759013</v>
      </c>
      <c r="F415" s="329" t="s">
        <v>4931</v>
      </c>
      <c r="G415" s="444">
        <f t="shared" ref="G415:G422" si="59">J415*1.2</f>
        <v>174</v>
      </c>
      <c r="H415" s="448">
        <f t="shared" si="57"/>
        <v>348</v>
      </c>
      <c r="I415" s="166" t="s">
        <v>0</v>
      </c>
      <c r="J415" s="477">
        <v>145</v>
      </c>
      <c r="K415" s="477">
        <f t="shared" si="58"/>
        <v>290</v>
      </c>
      <c r="L415" s="290">
        <f t="shared" si="54"/>
        <v>1087.5</v>
      </c>
      <c r="M415" s="290">
        <f t="shared" si="55"/>
        <v>2175</v>
      </c>
      <c r="N415" s="122" t="s">
        <v>1917</v>
      </c>
      <c r="O415" s="130">
        <v>20.8</v>
      </c>
      <c r="P415" s="130">
        <f t="shared" si="56"/>
        <v>41.6</v>
      </c>
      <c r="R415" s="480"/>
      <c r="S415" s="480"/>
      <c r="T415" s="480"/>
      <c r="U415" s="480"/>
      <c r="V415" s="40"/>
      <c r="AA415" s="131"/>
    </row>
    <row r="416" spans="1:27" x14ac:dyDescent="0.25">
      <c r="A416" s="197">
        <v>302124</v>
      </c>
      <c r="B416" s="121">
        <v>60759051</v>
      </c>
      <c r="C416" s="121">
        <v>2</v>
      </c>
      <c r="D416" s="122">
        <v>1391476</v>
      </c>
      <c r="E416" s="123" t="s">
        <v>4649</v>
      </c>
      <c r="F416" s="329" t="s">
        <v>4934</v>
      </c>
      <c r="G416" s="444">
        <f t="shared" si="59"/>
        <v>396</v>
      </c>
      <c r="H416" s="448">
        <f t="shared" si="57"/>
        <v>792</v>
      </c>
      <c r="I416" s="166" t="s">
        <v>0</v>
      </c>
      <c r="J416" s="288">
        <v>330</v>
      </c>
      <c r="K416" s="288">
        <f t="shared" si="58"/>
        <v>660</v>
      </c>
      <c r="L416" s="290">
        <f t="shared" si="54"/>
        <v>2475</v>
      </c>
      <c r="M416" s="290">
        <f t="shared" si="55"/>
        <v>4950</v>
      </c>
      <c r="N416" s="122" t="s">
        <v>1917</v>
      </c>
      <c r="O416" s="130">
        <v>33.619999999999997</v>
      </c>
      <c r="P416" s="130">
        <f t="shared" si="56"/>
        <v>67.239999999999995</v>
      </c>
      <c r="R416" s="480"/>
      <c r="S416" s="474"/>
      <c r="T416" s="480"/>
      <c r="U416" s="480"/>
      <c r="V416" s="139"/>
      <c r="W416" s="139"/>
      <c r="AA416" s="131"/>
    </row>
    <row r="417" spans="1:27" x14ac:dyDescent="0.25">
      <c r="A417" s="197">
        <v>302124</v>
      </c>
      <c r="B417" s="121">
        <v>60759052</v>
      </c>
      <c r="C417" s="134">
        <v>2</v>
      </c>
      <c r="D417" s="122">
        <v>1391476</v>
      </c>
      <c r="E417" s="123" t="s">
        <v>4656</v>
      </c>
      <c r="F417" s="329" t="s">
        <v>4934</v>
      </c>
      <c r="G417" s="444">
        <f t="shared" si="59"/>
        <v>396</v>
      </c>
      <c r="H417" s="448">
        <f t="shared" si="57"/>
        <v>792</v>
      </c>
      <c r="I417" s="166" t="s">
        <v>0</v>
      </c>
      <c r="J417" s="477">
        <v>330</v>
      </c>
      <c r="K417" s="477">
        <f t="shared" si="58"/>
        <v>660</v>
      </c>
      <c r="L417" s="290">
        <f t="shared" si="54"/>
        <v>2475</v>
      </c>
      <c r="M417" s="290">
        <f t="shared" si="55"/>
        <v>4950</v>
      </c>
      <c r="N417" s="122" t="s">
        <v>1917</v>
      </c>
      <c r="O417" s="130">
        <v>33.619999999999997</v>
      </c>
      <c r="P417" s="130">
        <f t="shared" si="56"/>
        <v>67.239999999999995</v>
      </c>
      <c r="R417" s="480"/>
      <c r="S417" s="480"/>
      <c r="T417" s="504"/>
      <c r="U417" s="480"/>
      <c r="W417" s="139"/>
      <c r="X417" s="131"/>
      <c r="Y417" s="131"/>
      <c r="AA417" s="131"/>
    </row>
    <row r="418" spans="1:27" x14ac:dyDescent="0.25">
      <c r="A418" s="197">
        <v>303792</v>
      </c>
      <c r="B418" s="134">
        <v>60759062</v>
      </c>
      <c r="C418" s="134">
        <v>1</v>
      </c>
      <c r="D418" s="122">
        <v>1393875</v>
      </c>
      <c r="E418" s="270">
        <v>60759062</v>
      </c>
      <c r="F418" s="371" t="s">
        <v>4666</v>
      </c>
      <c r="G418" s="448">
        <f t="shared" si="59"/>
        <v>432</v>
      </c>
      <c r="H418" s="448">
        <f t="shared" si="57"/>
        <v>432</v>
      </c>
      <c r="I418" s="166" t="s">
        <v>0</v>
      </c>
      <c r="J418" s="450">
        <v>360</v>
      </c>
      <c r="K418" s="288">
        <f t="shared" si="58"/>
        <v>360</v>
      </c>
      <c r="L418" s="290">
        <f t="shared" si="54"/>
        <v>2700</v>
      </c>
      <c r="M418" s="290">
        <f t="shared" si="55"/>
        <v>2700</v>
      </c>
      <c r="N418" s="122" t="s">
        <v>1917</v>
      </c>
      <c r="O418" s="130">
        <v>63</v>
      </c>
      <c r="P418" s="130">
        <f t="shared" si="56"/>
        <v>63</v>
      </c>
      <c r="Q418" s="447"/>
      <c r="R418" s="447"/>
      <c r="S418" s="447"/>
      <c r="T418" s="447"/>
      <c r="U418" s="447"/>
      <c r="W418" s="139"/>
      <c r="X418" s="202"/>
      <c r="Y418" s="202"/>
      <c r="Z418" s="131"/>
      <c r="AA418" s="139"/>
    </row>
    <row r="419" spans="1:27" x14ac:dyDescent="0.25">
      <c r="A419" s="197">
        <v>303243</v>
      </c>
      <c r="B419" s="134">
        <v>60759334</v>
      </c>
      <c r="C419" s="134">
        <v>2</v>
      </c>
      <c r="D419" s="122">
        <v>1392922</v>
      </c>
      <c r="E419" s="270" t="s">
        <v>4657</v>
      </c>
      <c r="F419" s="124" t="s">
        <v>4681</v>
      </c>
      <c r="G419" s="168">
        <f t="shared" si="59"/>
        <v>1470</v>
      </c>
      <c r="H419" s="125">
        <f t="shared" si="57"/>
        <v>2940</v>
      </c>
      <c r="I419" s="166" t="s">
        <v>0</v>
      </c>
      <c r="J419" s="281">
        <v>1225</v>
      </c>
      <c r="K419" s="162">
        <f t="shared" si="58"/>
        <v>2450</v>
      </c>
      <c r="L419" s="167">
        <f t="shared" si="54"/>
        <v>9187.5</v>
      </c>
      <c r="M419" s="167">
        <f t="shared" si="55"/>
        <v>18375</v>
      </c>
      <c r="N419" s="122" t="s">
        <v>1917</v>
      </c>
      <c r="O419" s="130">
        <v>105</v>
      </c>
      <c r="P419" s="130">
        <f t="shared" si="56"/>
        <v>210</v>
      </c>
      <c r="Q419" s="188"/>
      <c r="R419" s="131"/>
      <c r="S419" s="131"/>
      <c r="T419" s="131"/>
      <c r="U419" s="131"/>
      <c r="X419" s="131"/>
      <c r="Y419" s="131"/>
      <c r="Z419" s="139"/>
      <c r="AA419" s="131"/>
    </row>
    <row r="420" spans="1:27" x14ac:dyDescent="0.25">
      <c r="A420" s="197">
        <v>303243</v>
      </c>
      <c r="B420" s="121">
        <v>60759398</v>
      </c>
      <c r="C420" s="121">
        <v>2</v>
      </c>
      <c r="D420" s="122">
        <v>1392922</v>
      </c>
      <c r="E420" s="123" t="s">
        <v>4638</v>
      </c>
      <c r="F420" s="329" t="s">
        <v>4660</v>
      </c>
      <c r="G420" s="448">
        <f t="shared" si="59"/>
        <v>84</v>
      </c>
      <c r="H420" s="448">
        <f t="shared" si="57"/>
        <v>168</v>
      </c>
      <c r="I420" s="166" t="s">
        <v>0</v>
      </c>
      <c r="J420" s="450">
        <v>70</v>
      </c>
      <c r="K420" s="288">
        <f t="shared" si="58"/>
        <v>140</v>
      </c>
      <c r="L420" s="289">
        <f t="shared" si="54"/>
        <v>525</v>
      </c>
      <c r="M420" s="290">
        <f t="shared" si="55"/>
        <v>1050</v>
      </c>
      <c r="N420" s="122" t="s">
        <v>1917</v>
      </c>
      <c r="O420" s="130">
        <v>5.7</v>
      </c>
      <c r="P420" s="130">
        <f t="shared" si="56"/>
        <v>11.4</v>
      </c>
      <c r="Q420" s="188"/>
      <c r="R420" s="447"/>
      <c r="S420" s="451"/>
      <c r="T420" s="447"/>
      <c r="U420" s="447"/>
    </row>
    <row r="421" spans="1:27" x14ac:dyDescent="0.25">
      <c r="A421" s="197">
        <v>303243</v>
      </c>
      <c r="B421" s="134">
        <v>60759423</v>
      </c>
      <c r="C421" s="121">
        <v>2</v>
      </c>
      <c r="D421" s="122">
        <v>1392928</v>
      </c>
      <c r="E421" s="270">
        <v>60759423</v>
      </c>
      <c r="F421" s="329" t="s">
        <v>4722</v>
      </c>
      <c r="G421" s="448">
        <f t="shared" si="59"/>
        <v>444</v>
      </c>
      <c r="H421" s="448">
        <f t="shared" si="57"/>
        <v>888</v>
      </c>
      <c r="I421" s="166" t="s">
        <v>0</v>
      </c>
      <c r="J421" s="450">
        <v>370</v>
      </c>
      <c r="K421" s="288">
        <f t="shared" si="58"/>
        <v>740</v>
      </c>
      <c r="L421" s="290">
        <f t="shared" si="54"/>
        <v>2775</v>
      </c>
      <c r="M421" s="290">
        <f t="shared" si="55"/>
        <v>5550</v>
      </c>
      <c r="N421" s="122" t="s">
        <v>1917</v>
      </c>
      <c r="O421" s="130">
        <v>40.42</v>
      </c>
      <c r="P421" s="130">
        <f t="shared" si="56"/>
        <v>80.84</v>
      </c>
      <c r="Q421" s="188"/>
      <c r="R421" s="447"/>
      <c r="S421" s="447"/>
      <c r="T421" s="447"/>
      <c r="U421" s="447"/>
    </row>
    <row r="422" spans="1:27" x14ac:dyDescent="0.25">
      <c r="A422" s="197">
        <v>303243</v>
      </c>
      <c r="B422" s="134">
        <v>60759424</v>
      </c>
      <c r="C422" s="134">
        <v>2</v>
      </c>
      <c r="D422" s="122">
        <v>1392928</v>
      </c>
      <c r="E422" s="270" t="s">
        <v>4664</v>
      </c>
      <c r="F422" s="329" t="s">
        <v>4723</v>
      </c>
      <c r="G422" s="448">
        <f t="shared" si="59"/>
        <v>444</v>
      </c>
      <c r="H422" s="448">
        <f t="shared" si="57"/>
        <v>888</v>
      </c>
      <c r="I422" s="166" t="s">
        <v>0</v>
      </c>
      <c r="J422" s="450">
        <v>370</v>
      </c>
      <c r="K422" s="477">
        <f t="shared" si="58"/>
        <v>740</v>
      </c>
      <c r="L422" s="290">
        <f t="shared" si="54"/>
        <v>2775</v>
      </c>
      <c r="M422" s="290">
        <f t="shared" si="55"/>
        <v>5550</v>
      </c>
      <c r="N422" s="122" t="s">
        <v>1917</v>
      </c>
      <c r="O422" s="130">
        <v>40.42</v>
      </c>
      <c r="P422" s="130">
        <f t="shared" si="56"/>
        <v>80.84</v>
      </c>
      <c r="Q422" s="188"/>
      <c r="R422" s="447"/>
      <c r="S422" s="447"/>
      <c r="T422" s="447"/>
      <c r="U422" s="451"/>
      <c r="V422" s="131"/>
      <c r="AA422" s="230"/>
    </row>
    <row r="423" spans="1:27" x14ac:dyDescent="0.25">
      <c r="A423" s="197">
        <v>303243</v>
      </c>
      <c r="B423" s="134">
        <v>60759429</v>
      </c>
      <c r="C423" s="121">
        <v>4</v>
      </c>
      <c r="D423" s="122">
        <v>1392927</v>
      </c>
      <c r="E423" s="270">
        <v>60759429</v>
      </c>
      <c r="F423" s="329" t="s">
        <v>4663</v>
      </c>
      <c r="G423" s="448">
        <f>J423*1.15</f>
        <v>40.25</v>
      </c>
      <c r="H423" s="448">
        <f t="shared" si="57"/>
        <v>161</v>
      </c>
      <c r="I423" s="166" t="s">
        <v>152</v>
      </c>
      <c r="J423" s="450">
        <v>35</v>
      </c>
      <c r="K423" s="288">
        <f t="shared" si="58"/>
        <v>140</v>
      </c>
      <c r="L423" s="290">
        <f t="shared" si="54"/>
        <v>262.5</v>
      </c>
      <c r="M423" s="290">
        <f t="shared" si="55"/>
        <v>1050</v>
      </c>
      <c r="N423" s="122" t="s">
        <v>1917</v>
      </c>
      <c r="O423" s="130">
        <v>1.1000000000000001</v>
      </c>
      <c r="P423" s="130">
        <f t="shared" si="56"/>
        <v>4.4000000000000004</v>
      </c>
      <c r="Q423" s="188"/>
      <c r="R423" s="447"/>
      <c r="S423" s="447"/>
      <c r="T423" s="447"/>
      <c r="U423" s="447"/>
      <c r="V423" s="139"/>
    </row>
    <row r="424" spans="1:27" ht="14.25" customHeight="1" x14ac:dyDescent="0.25">
      <c r="A424" s="197">
        <v>303243</v>
      </c>
      <c r="B424" s="134">
        <v>60759429</v>
      </c>
      <c r="C424" s="121">
        <v>4</v>
      </c>
      <c r="D424" s="122">
        <v>1392927</v>
      </c>
      <c r="E424" s="270">
        <v>60759429</v>
      </c>
      <c r="F424" s="329" t="s">
        <v>4663</v>
      </c>
      <c r="G424" s="448">
        <f>J424*1.15</f>
        <v>40.25</v>
      </c>
      <c r="H424" s="448">
        <f t="shared" si="57"/>
        <v>161</v>
      </c>
      <c r="I424" s="166" t="s">
        <v>974</v>
      </c>
      <c r="J424" s="450">
        <v>35</v>
      </c>
      <c r="K424" s="288">
        <f t="shared" si="58"/>
        <v>140</v>
      </c>
      <c r="L424" s="290">
        <f t="shared" si="54"/>
        <v>262.5</v>
      </c>
      <c r="M424" s="290">
        <f t="shared" si="55"/>
        <v>1050</v>
      </c>
      <c r="N424" s="122" t="s">
        <v>1917</v>
      </c>
      <c r="O424" s="130">
        <v>1.1000000000000001</v>
      </c>
      <c r="P424" s="130">
        <f t="shared" si="56"/>
        <v>4.4000000000000004</v>
      </c>
      <c r="Q424" s="104" t="s">
        <v>4696</v>
      </c>
      <c r="R424" s="480"/>
      <c r="S424" s="480"/>
      <c r="T424" s="480"/>
      <c r="U424" s="480"/>
      <c r="V424" s="139"/>
      <c r="Z424" s="131"/>
    </row>
    <row r="425" spans="1:27" x14ac:dyDescent="0.25">
      <c r="A425" s="197">
        <v>303243</v>
      </c>
      <c r="B425" s="134">
        <v>60759430</v>
      </c>
      <c r="C425" s="134">
        <v>4</v>
      </c>
      <c r="D425" s="122">
        <v>1392927</v>
      </c>
      <c r="E425" s="270">
        <v>60759430</v>
      </c>
      <c r="F425" s="329" t="s">
        <v>4662</v>
      </c>
      <c r="G425" s="444">
        <f>J425*1.2</f>
        <v>33.6</v>
      </c>
      <c r="H425" s="448">
        <f t="shared" si="57"/>
        <v>134.4</v>
      </c>
      <c r="I425" s="166" t="s">
        <v>0</v>
      </c>
      <c r="J425" s="450">
        <v>28</v>
      </c>
      <c r="K425" s="288">
        <f t="shared" si="58"/>
        <v>112</v>
      </c>
      <c r="L425" s="290">
        <f t="shared" si="54"/>
        <v>210</v>
      </c>
      <c r="M425" s="290">
        <f t="shared" si="55"/>
        <v>840</v>
      </c>
      <c r="N425" s="122" t="s">
        <v>1917</v>
      </c>
      <c r="O425" s="130">
        <v>0.7</v>
      </c>
      <c r="P425" s="130">
        <f t="shared" si="56"/>
        <v>2.8</v>
      </c>
      <c r="Q425" s="471"/>
      <c r="R425" s="447"/>
      <c r="S425" s="447"/>
      <c r="T425" s="447"/>
      <c r="U425" s="447"/>
      <c r="W425" s="131"/>
      <c r="Z425" s="131"/>
    </row>
    <row r="426" spans="1:27" x14ac:dyDescent="0.25">
      <c r="A426" s="280">
        <v>306369</v>
      </c>
      <c r="B426" s="134">
        <v>60760202</v>
      </c>
      <c r="C426" s="134">
        <v>2</v>
      </c>
      <c r="D426" s="122">
        <v>1396663</v>
      </c>
      <c r="E426" s="270">
        <v>60760202</v>
      </c>
      <c r="F426" s="124" t="s">
        <v>4748</v>
      </c>
      <c r="G426" s="125">
        <f>J426*1.2</f>
        <v>1020</v>
      </c>
      <c r="H426" s="125">
        <f t="shared" si="57"/>
        <v>2040</v>
      </c>
      <c r="I426" s="166" t="s">
        <v>0</v>
      </c>
      <c r="J426" s="162">
        <v>850</v>
      </c>
      <c r="K426" s="162">
        <f t="shared" si="58"/>
        <v>1700</v>
      </c>
      <c r="L426" s="167">
        <f t="shared" si="54"/>
        <v>6375</v>
      </c>
      <c r="M426" s="167">
        <f t="shared" si="55"/>
        <v>12750</v>
      </c>
      <c r="N426" s="122" t="s">
        <v>1917</v>
      </c>
      <c r="O426" s="130">
        <v>62.5</v>
      </c>
      <c r="P426" s="130">
        <f t="shared" si="56"/>
        <v>125</v>
      </c>
      <c r="Q426" s="37"/>
      <c r="R426" s="37"/>
      <c r="X426" s="131"/>
      <c r="Y426" s="131"/>
      <c r="Z426" s="131"/>
    </row>
    <row r="427" spans="1:27" x14ac:dyDescent="0.25">
      <c r="A427" s="280">
        <v>306369</v>
      </c>
      <c r="B427" s="134">
        <v>60760290</v>
      </c>
      <c r="C427" s="134">
        <v>2</v>
      </c>
      <c r="D427" s="122">
        <v>1396667</v>
      </c>
      <c r="E427" s="270">
        <v>60760290</v>
      </c>
      <c r="F427" s="270" t="s">
        <v>4929</v>
      </c>
      <c r="G427" s="125">
        <f>J427*1.2</f>
        <v>144</v>
      </c>
      <c r="H427" s="125">
        <f t="shared" si="57"/>
        <v>288</v>
      </c>
      <c r="I427" s="166" t="s">
        <v>0</v>
      </c>
      <c r="J427" s="162">
        <v>120</v>
      </c>
      <c r="K427" s="162">
        <f t="shared" si="58"/>
        <v>240</v>
      </c>
      <c r="L427" s="134">
        <f t="shared" si="54"/>
        <v>900</v>
      </c>
      <c r="M427" s="134">
        <f t="shared" si="55"/>
        <v>1800</v>
      </c>
      <c r="N427" s="122" t="s">
        <v>1917</v>
      </c>
      <c r="O427" s="130">
        <v>15.6</v>
      </c>
      <c r="P427" s="130">
        <f t="shared" si="56"/>
        <v>31.2</v>
      </c>
      <c r="Q427" s="514"/>
      <c r="R427" s="480"/>
      <c r="T427" s="29"/>
      <c r="V427" s="131"/>
    </row>
    <row r="428" spans="1:27" ht="14.25" customHeight="1" x14ac:dyDescent="0.25">
      <c r="A428" s="134">
        <v>6000010263</v>
      </c>
      <c r="B428" s="197">
        <v>60760292</v>
      </c>
      <c r="C428" s="197">
        <v>5</v>
      </c>
      <c r="D428" s="206"/>
      <c r="E428" s="460">
        <v>4004598521</v>
      </c>
      <c r="F428" s="210" t="s">
        <v>4832</v>
      </c>
      <c r="G428" s="307">
        <f t="shared" ref="G428:G435" si="60">J428*1.18</f>
        <v>400.02</v>
      </c>
      <c r="H428" s="307">
        <f t="shared" si="57"/>
        <v>2000.1</v>
      </c>
      <c r="I428" s="166" t="s">
        <v>0</v>
      </c>
      <c r="J428" s="164">
        <v>339</v>
      </c>
      <c r="K428" s="162">
        <f t="shared" si="58"/>
        <v>1695</v>
      </c>
      <c r="L428" s="167">
        <f t="shared" si="54"/>
        <v>2542.5</v>
      </c>
      <c r="M428" s="167">
        <f t="shared" si="55"/>
        <v>12712.5</v>
      </c>
      <c r="N428" s="122" t="s">
        <v>1917</v>
      </c>
      <c r="O428" s="130">
        <v>35.799999999999997</v>
      </c>
      <c r="P428" s="130">
        <f t="shared" si="56"/>
        <v>179</v>
      </c>
      <c r="Q428" s="131"/>
      <c r="R428" s="131"/>
      <c r="S428" s="139"/>
      <c r="T428" s="139"/>
      <c r="U428" s="131"/>
      <c r="W428" s="139"/>
      <c r="X428" s="131"/>
      <c r="Y428" s="131"/>
    </row>
    <row r="429" spans="1:27" s="35" customFormat="1" x14ac:dyDescent="0.25">
      <c r="A429" s="134">
        <v>316023</v>
      </c>
      <c r="B429" s="134">
        <v>60760292</v>
      </c>
      <c r="C429" s="134">
        <v>3</v>
      </c>
      <c r="D429" s="122">
        <v>1406250</v>
      </c>
      <c r="E429" s="270">
        <v>4004598521</v>
      </c>
      <c r="F429" s="124" t="s">
        <v>4832</v>
      </c>
      <c r="G429" s="125">
        <f t="shared" si="60"/>
        <v>400.02</v>
      </c>
      <c r="H429" s="125">
        <f t="shared" si="57"/>
        <v>1200.06</v>
      </c>
      <c r="I429" s="166" t="s">
        <v>0</v>
      </c>
      <c r="J429" s="164">
        <v>339</v>
      </c>
      <c r="K429" s="162">
        <f t="shared" si="58"/>
        <v>1017</v>
      </c>
      <c r="L429" s="167">
        <f t="shared" si="54"/>
        <v>2542.5</v>
      </c>
      <c r="M429" s="167">
        <f t="shared" si="55"/>
        <v>7627.5</v>
      </c>
      <c r="N429" s="122" t="s">
        <v>1917</v>
      </c>
      <c r="O429" s="130">
        <v>35.799999999999997</v>
      </c>
      <c r="P429" s="130">
        <f t="shared" si="56"/>
        <v>107.39999999999999</v>
      </c>
      <c r="Q429" s="569">
        <v>44589</v>
      </c>
      <c r="R429" s="131"/>
      <c r="S429" s="139"/>
      <c r="T429" s="40"/>
      <c r="U429" s="37"/>
      <c r="V429" s="131"/>
      <c r="W429" s="131"/>
      <c r="X429" s="37"/>
      <c r="Y429" s="37"/>
      <c r="Z429" s="37"/>
      <c r="AA429" s="139"/>
    </row>
    <row r="430" spans="1:27" x14ac:dyDescent="0.25">
      <c r="A430" s="134">
        <v>316023</v>
      </c>
      <c r="B430" s="134">
        <v>60760292</v>
      </c>
      <c r="C430" s="134">
        <v>2</v>
      </c>
      <c r="D430" s="122">
        <v>1406257</v>
      </c>
      <c r="E430" s="270">
        <v>4004598521</v>
      </c>
      <c r="F430" s="124" t="s">
        <v>4832</v>
      </c>
      <c r="G430" s="125">
        <f t="shared" si="60"/>
        <v>400.02</v>
      </c>
      <c r="H430" s="125">
        <f t="shared" si="57"/>
        <v>800.04</v>
      </c>
      <c r="I430" s="166" t="s">
        <v>0</v>
      </c>
      <c r="J430" s="164">
        <v>339</v>
      </c>
      <c r="K430" s="162">
        <f t="shared" si="58"/>
        <v>678</v>
      </c>
      <c r="L430" s="167">
        <f t="shared" si="54"/>
        <v>2542.5</v>
      </c>
      <c r="M430" s="167">
        <f t="shared" si="55"/>
        <v>5085</v>
      </c>
      <c r="N430" s="122" t="s">
        <v>1917</v>
      </c>
      <c r="O430" s="130">
        <v>35.799999999999997</v>
      </c>
      <c r="P430" s="130">
        <f t="shared" si="56"/>
        <v>71.599999999999994</v>
      </c>
      <c r="Q430" s="569">
        <v>44589</v>
      </c>
      <c r="R430" s="131"/>
      <c r="S430" s="139"/>
      <c r="T430" s="40"/>
      <c r="V430" s="131"/>
      <c r="W430" s="131"/>
      <c r="Z430" s="131"/>
    </row>
    <row r="431" spans="1:27" x14ac:dyDescent="0.25">
      <c r="A431" s="197">
        <v>316023</v>
      </c>
      <c r="B431" s="134">
        <v>60760293</v>
      </c>
      <c r="C431" s="134">
        <v>1</v>
      </c>
      <c r="D431" s="122">
        <v>1406258</v>
      </c>
      <c r="E431" s="270">
        <v>4004598521</v>
      </c>
      <c r="F431" s="124" t="s">
        <v>4903</v>
      </c>
      <c r="G431" s="125">
        <f t="shared" si="60"/>
        <v>402.38</v>
      </c>
      <c r="H431" s="125">
        <f t="shared" si="57"/>
        <v>402.38</v>
      </c>
      <c r="I431" s="166" t="s">
        <v>0</v>
      </c>
      <c r="J431" s="164">
        <v>341</v>
      </c>
      <c r="K431" s="162">
        <f t="shared" si="58"/>
        <v>341</v>
      </c>
      <c r="L431" s="167">
        <f t="shared" si="54"/>
        <v>2557.5</v>
      </c>
      <c r="M431" s="167">
        <f t="shared" si="55"/>
        <v>2557.5</v>
      </c>
      <c r="N431" s="122" t="s">
        <v>1917</v>
      </c>
      <c r="O431" s="130">
        <v>36.1</v>
      </c>
      <c r="P431" s="130">
        <f t="shared" si="56"/>
        <v>36.1</v>
      </c>
      <c r="Q431" s="569">
        <v>44589</v>
      </c>
      <c r="R431" s="131"/>
      <c r="S431" s="139"/>
      <c r="T431" s="40"/>
      <c r="V431" s="139"/>
      <c r="X431" s="131"/>
      <c r="Y431" s="131"/>
    </row>
    <row r="432" spans="1:27" ht="23.25" customHeight="1" x14ac:dyDescent="0.25">
      <c r="A432" s="134">
        <v>316023</v>
      </c>
      <c r="B432" s="134">
        <v>60760293</v>
      </c>
      <c r="C432" s="134">
        <v>1</v>
      </c>
      <c r="D432" s="122">
        <v>1406258</v>
      </c>
      <c r="E432" s="270">
        <v>4004598521</v>
      </c>
      <c r="F432" s="124" t="s">
        <v>4903</v>
      </c>
      <c r="G432" s="125">
        <f t="shared" si="60"/>
        <v>402.38</v>
      </c>
      <c r="H432" s="125">
        <f t="shared" si="57"/>
        <v>402.38</v>
      </c>
      <c r="I432" s="166" t="s">
        <v>0</v>
      </c>
      <c r="J432" s="164">
        <v>341</v>
      </c>
      <c r="K432" s="162">
        <f t="shared" si="58"/>
        <v>341</v>
      </c>
      <c r="L432" s="167">
        <f t="shared" si="54"/>
        <v>2557.5</v>
      </c>
      <c r="M432" s="167">
        <f t="shared" si="55"/>
        <v>2557.5</v>
      </c>
      <c r="N432" s="122" t="s">
        <v>1917</v>
      </c>
      <c r="O432" s="130">
        <v>36.1</v>
      </c>
      <c r="P432" s="130">
        <f t="shared" si="56"/>
        <v>36.1</v>
      </c>
      <c r="Q432" s="569">
        <v>44589</v>
      </c>
      <c r="R432" s="131"/>
      <c r="S432" s="139"/>
      <c r="T432" s="40"/>
    </row>
    <row r="433" spans="1:27" ht="14.25" customHeight="1" x14ac:dyDescent="0.25">
      <c r="A433" s="134">
        <v>6000010263</v>
      </c>
      <c r="B433" s="134">
        <v>60760294</v>
      </c>
      <c r="C433" s="134">
        <v>6</v>
      </c>
      <c r="D433" s="122"/>
      <c r="E433" s="270">
        <v>4004598521</v>
      </c>
      <c r="F433" s="124" t="s">
        <v>4827</v>
      </c>
      <c r="G433" s="125">
        <f t="shared" si="60"/>
        <v>404.73999999999995</v>
      </c>
      <c r="H433" s="125">
        <f t="shared" si="57"/>
        <v>2428.4399999999996</v>
      </c>
      <c r="I433" s="166" t="s">
        <v>0</v>
      </c>
      <c r="J433" s="164">
        <v>343</v>
      </c>
      <c r="K433" s="162">
        <f t="shared" si="58"/>
        <v>2058</v>
      </c>
      <c r="L433" s="167">
        <f t="shared" ref="L433:L496" si="61">J433*7.5</f>
        <v>2572.5</v>
      </c>
      <c r="M433" s="167">
        <f t="shared" ref="M433:M496" si="62">C433*L433</f>
        <v>15435</v>
      </c>
      <c r="N433" s="122" t="s">
        <v>1917</v>
      </c>
      <c r="O433" s="130">
        <v>37.1</v>
      </c>
      <c r="P433" s="130">
        <f t="shared" si="56"/>
        <v>222.60000000000002</v>
      </c>
      <c r="Q433" s="131"/>
      <c r="R433" s="131"/>
      <c r="S433" s="139"/>
      <c r="T433" s="139"/>
      <c r="U433" s="131"/>
      <c r="V433" s="131"/>
    </row>
    <row r="434" spans="1:27" ht="14.25" customHeight="1" x14ac:dyDescent="0.25">
      <c r="A434" s="134">
        <v>316023</v>
      </c>
      <c r="B434" s="134">
        <v>60760294</v>
      </c>
      <c r="C434" s="134">
        <v>4</v>
      </c>
      <c r="D434" s="122">
        <v>1406239</v>
      </c>
      <c r="E434" s="270">
        <v>4004598521</v>
      </c>
      <c r="F434" s="124" t="s">
        <v>4827</v>
      </c>
      <c r="G434" s="125">
        <f t="shared" si="60"/>
        <v>404.73999999999995</v>
      </c>
      <c r="H434" s="125">
        <f t="shared" si="57"/>
        <v>1618.9599999999998</v>
      </c>
      <c r="I434" s="166" t="s">
        <v>0</v>
      </c>
      <c r="J434" s="164">
        <v>343</v>
      </c>
      <c r="K434" s="162">
        <f t="shared" si="58"/>
        <v>1372</v>
      </c>
      <c r="L434" s="167">
        <f t="shared" si="61"/>
        <v>2572.5</v>
      </c>
      <c r="M434" s="167">
        <f t="shared" si="62"/>
        <v>10290</v>
      </c>
      <c r="N434" s="122" t="s">
        <v>1917</v>
      </c>
      <c r="O434" s="130">
        <v>37.1</v>
      </c>
      <c r="P434" s="130">
        <f t="shared" si="56"/>
        <v>148.4</v>
      </c>
      <c r="Q434" s="569">
        <v>44610</v>
      </c>
      <c r="R434" s="131"/>
      <c r="S434" s="139"/>
      <c r="T434" s="40"/>
      <c r="Z434" s="40"/>
    </row>
    <row r="435" spans="1:27" ht="14.25" customHeight="1" x14ac:dyDescent="0.25">
      <c r="A435" s="134">
        <v>316023</v>
      </c>
      <c r="B435" s="134">
        <v>60760294</v>
      </c>
      <c r="C435" s="134">
        <v>2</v>
      </c>
      <c r="D435" s="122">
        <v>1406243</v>
      </c>
      <c r="E435" s="270">
        <v>4004598521</v>
      </c>
      <c r="F435" s="124" t="s">
        <v>4827</v>
      </c>
      <c r="G435" s="125">
        <f t="shared" si="60"/>
        <v>404.73999999999995</v>
      </c>
      <c r="H435" s="125">
        <f t="shared" si="57"/>
        <v>809.4799999999999</v>
      </c>
      <c r="I435" s="166" t="s">
        <v>0</v>
      </c>
      <c r="J435" s="164">
        <v>343</v>
      </c>
      <c r="K435" s="162">
        <f t="shared" si="58"/>
        <v>686</v>
      </c>
      <c r="L435" s="167">
        <f t="shared" si="61"/>
        <v>2572.5</v>
      </c>
      <c r="M435" s="167">
        <f t="shared" si="62"/>
        <v>5145</v>
      </c>
      <c r="N435" s="122" t="s">
        <v>1917</v>
      </c>
      <c r="O435" s="130">
        <v>37.1</v>
      </c>
      <c r="P435" s="130">
        <f t="shared" si="56"/>
        <v>74.2</v>
      </c>
      <c r="Q435" s="569">
        <v>44575</v>
      </c>
      <c r="R435" s="131"/>
      <c r="S435" s="139"/>
      <c r="T435" s="40"/>
      <c r="X435" s="40"/>
      <c r="Y435" s="40"/>
    </row>
    <row r="436" spans="1:27" ht="14.25" customHeight="1" x14ac:dyDescent="0.25">
      <c r="A436" s="197">
        <v>308108</v>
      </c>
      <c r="B436" s="280">
        <v>60760296</v>
      </c>
      <c r="C436" s="280">
        <v>1</v>
      </c>
      <c r="D436" s="206">
        <v>1398296</v>
      </c>
      <c r="E436" s="232">
        <v>4004598521</v>
      </c>
      <c r="F436" s="313" t="s">
        <v>4697</v>
      </c>
      <c r="G436" s="527">
        <f>J436*1.2</f>
        <v>432</v>
      </c>
      <c r="H436" s="528">
        <f t="shared" si="57"/>
        <v>432</v>
      </c>
      <c r="I436" s="219" t="s">
        <v>0</v>
      </c>
      <c r="J436" s="291">
        <v>360</v>
      </c>
      <c r="K436" s="291">
        <f t="shared" si="58"/>
        <v>360</v>
      </c>
      <c r="L436" s="529">
        <f t="shared" si="61"/>
        <v>2700</v>
      </c>
      <c r="M436" s="493">
        <f t="shared" si="62"/>
        <v>2700</v>
      </c>
      <c r="N436" s="206" t="s">
        <v>1917</v>
      </c>
      <c r="O436" s="311">
        <v>38.799999999999997</v>
      </c>
      <c r="P436" s="311">
        <f t="shared" ref="P436:P499" si="63">O436*C436</f>
        <v>38.799999999999997</v>
      </c>
      <c r="Q436" s="227"/>
      <c r="R436" s="530"/>
      <c r="S436" s="230"/>
      <c r="T436" s="29"/>
    </row>
    <row r="437" spans="1:27" ht="14.25" customHeight="1" x14ac:dyDescent="0.25">
      <c r="A437" s="134">
        <v>6000010263</v>
      </c>
      <c r="B437" s="134">
        <v>60760296</v>
      </c>
      <c r="C437" s="134">
        <v>2</v>
      </c>
      <c r="D437" s="558"/>
      <c r="E437" s="270">
        <v>4004598521</v>
      </c>
      <c r="F437" s="124" t="s">
        <v>4831</v>
      </c>
      <c r="G437" s="125">
        <f>J437*1.18</f>
        <v>410.64</v>
      </c>
      <c r="H437" s="125">
        <f t="shared" si="57"/>
        <v>821.28</v>
      </c>
      <c r="I437" s="166" t="s">
        <v>0</v>
      </c>
      <c r="J437" s="164">
        <v>348</v>
      </c>
      <c r="K437" s="162">
        <f t="shared" si="58"/>
        <v>696</v>
      </c>
      <c r="L437" s="167">
        <f t="shared" si="61"/>
        <v>2610</v>
      </c>
      <c r="M437" s="167">
        <f t="shared" si="62"/>
        <v>5220</v>
      </c>
      <c r="N437" s="122" t="s">
        <v>1917</v>
      </c>
      <c r="O437" s="130">
        <v>38.799999999999997</v>
      </c>
      <c r="P437" s="130">
        <f t="shared" si="63"/>
        <v>77.599999999999994</v>
      </c>
      <c r="Q437" s="131"/>
      <c r="R437" s="131"/>
      <c r="S437" s="139"/>
      <c r="T437" s="139"/>
      <c r="U437" s="131"/>
      <c r="W437" s="131"/>
    </row>
    <row r="438" spans="1:27" s="517" customFormat="1" x14ac:dyDescent="0.25">
      <c r="A438" s="134">
        <v>316023</v>
      </c>
      <c r="B438" s="134">
        <v>60760296</v>
      </c>
      <c r="C438" s="134">
        <v>1</v>
      </c>
      <c r="D438" s="122">
        <v>1406244</v>
      </c>
      <c r="E438" s="270">
        <v>4004598521</v>
      </c>
      <c r="F438" s="124" t="s">
        <v>4831</v>
      </c>
      <c r="G438" s="125">
        <f>J438*1.18</f>
        <v>410.64</v>
      </c>
      <c r="H438" s="125">
        <f t="shared" si="57"/>
        <v>410.64</v>
      </c>
      <c r="I438" s="166" t="s">
        <v>0</v>
      </c>
      <c r="J438" s="164">
        <v>348</v>
      </c>
      <c r="K438" s="162">
        <f t="shared" si="58"/>
        <v>348</v>
      </c>
      <c r="L438" s="167">
        <f t="shared" si="61"/>
        <v>2610</v>
      </c>
      <c r="M438" s="167">
        <f t="shared" si="62"/>
        <v>2610</v>
      </c>
      <c r="N438" s="122" t="s">
        <v>1917</v>
      </c>
      <c r="O438" s="130">
        <v>38.799999999999997</v>
      </c>
      <c r="P438" s="130">
        <f t="shared" si="63"/>
        <v>38.799999999999997</v>
      </c>
      <c r="Q438" s="569">
        <v>44575</v>
      </c>
      <c r="R438" s="131"/>
      <c r="S438" s="139"/>
      <c r="T438" s="40"/>
      <c r="U438" s="37"/>
      <c r="V438" s="483"/>
    </row>
    <row r="439" spans="1:27" x14ac:dyDescent="0.25">
      <c r="A439" s="134">
        <v>6000010263</v>
      </c>
      <c r="B439" s="134">
        <v>60760297</v>
      </c>
      <c r="C439" s="134">
        <v>1</v>
      </c>
      <c r="D439" s="122"/>
      <c r="E439" s="270">
        <v>4004598521</v>
      </c>
      <c r="F439" s="124" t="s">
        <v>4828</v>
      </c>
      <c r="G439" s="125">
        <f>J439*1.18</f>
        <v>414.17999999999995</v>
      </c>
      <c r="H439" s="125">
        <f t="shared" si="57"/>
        <v>414.17999999999995</v>
      </c>
      <c r="I439" s="166" t="s">
        <v>0</v>
      </c>
      <c r="J439" s="164">
        <v>351</v>
      </c>
      <c r="K439" s="162">
        <f t="shared" si="58"/>
        <v>351</v>
      </c>
      <c r="L439" s="167">
        <f t="shared" si="61"/>
        <v>2632.5</v>
      </c>
      <c r="M439" s="167">
        <f t="shared" si="62"/>
        <v>2632.5</v>
      </c>
      <c r="N439" s="122" t="s">
        <v>1917</v>
      </c>
      <c r="O439" s="130">
        <v>39.799999999999997</v>
      </c>
      <c r="P439" s="130">
        <f t="shared" si="63"/>
        <v>39.799999999999997</v>
      </c>
      <c r="Q439" s="131"/>
      <c r="R439" s="131"/>
      <c r="S439" s="139"/>
      <c r="T439" s="139"/>
      <c r="U439" s="131"/>
      <c r="V439" s="40"/>
      <c r="W439" s="131"/>
      <c r="X439" s="139"/>
      <c r="Y439" s="139"/>
    </row>
    <row r="440" spans="1:27" x14ac:dyDescent="0.25">
      <c r="A440" s="134">
        <v>316023</v>
      </c>
      <c r="B440" s="134">
        <v>60760297</v>
      </c>
      <c r="C440" s="134">
        <v>1</v>
      </c>
      <c r="D440" s="122">
        <v>1406240</v>
      </c>
      <c r="E440" s="270">
        <v>4004598521</v>
      </c>
      <c r="F440" s="124" t="s">
        <v>4828</v>
      </c>
      <c r="G440" s="125">
        <f>J440*1.18</f>
        <v>414.17999999999995</v>
      </c>
      <c r="H440" s="125">
        <f t="shared" si="57"/>
        <v>414.17999999999995</v>
      </c>
      <c r="I440" s="166" t="s">
        <v>0</v>
      </c>
      <c r="J440" s="164">
        <v>351</v>
      </c>
      <c r="K440" s="162">
        <f t="shared" si="58"/>
        <v>351</v>
      </c>
      <c r="L440" s="167">
        <f t="shared" si="61"/>
        <v>2632.5</v>
      </c>
      <c r="M440" s="167">
        <f t="shared" si="62"/>
        <v>2632.5</v>
      </c>
      <c r="N440" s="122" t="s">
        <v>1917</v>
      </c>
      <c r="O440" s="130">
        <v>39.799999999999997</v>
      </c>
      <c r="P440" s="130">
        <f t="shared" si="63"/>
        <v>39.799999999999997</v>
      </c>
      <c r="Q440" s="569">
        <v>44610</v>
      </c>
      <c r="R440" s="131"/>
      <c r="S440" s="139"/>
      <c r="T440" s="40"/>
      <c r="V440" s="131"/>
      <c r="Z440" s="131"/>
    </row>
    <row r="441" spans="1:27" x14ac:dyDescent="0.25">
      <c r="A441" s="197">
        <v>307153</v>
      </c>
      <c r="B441" s="134">
        <v>60760409</v>
      </c>
      <c r="C441" s="134">
        <v>1</v>
      </c>
      <c r="D441" s="122">
        <v>2009567</v>
      </c>
      <c r="E441" s="410">
        <v>60760409</v>
      </c>
      <c r="F441" s="124" t="s">
        <v>4692</v>
      </c>
      <c r="G441" s="168">
        <f>J441*1.2+O441*7</f>
        <v>66.900000000000006</v>
      </c>
      <c r="H441" s="125">
        <f t="shared" si="57"/>
        <v>66.900000000000006</v>
      </c>
      <c r="I441" s="521" t="s">
        <v>974</v>
      </c>
      <c r="J441" s="522">
        <v>40</v>
      </c>
      <c r="K441" s="522">
        <f t="shared" si="58"/>
        <v>40</v>
      </c>
      <c r="L441" s="523">
        <f t="shared" si="61"/>
        <v>300</v>
      </c>
      <c r="M441" s="523">
        <f t="shared" si="62"/>
        <v>300</v>
      </c>
      <c r="N441" s="376" t="s">
        <v>4693</v>
      </c>
      <c r="O441" s="130">
        <v>2.7</v>
      </c>
      <c r="P441" s="130">
        <f t="shared" si="63"/>
        <v>2.7</v>
      </c>
      <c r="R441" s="37"/>
    </row>
    <row r="442" spans="1:27" x14ac:dyDescent="0.25">
      <c r="A442" s="197">
        <v>307153</v>
      </c>
      <c r="B442" s="121">
        <v>60760474</v>
      </c>
      <c r="C442" s="121">
        <v>1</v>
      </c>
      <c r="D442" s="122">
        <v>2009567</v>
      </c>
      <c r="E442" s="257">
        <v>60760474</v>
      </c>
      <c r="F442" s="329" t="s">
        <v>4694</v>
      </c>
      <c r="G442" s="459">
        <f>J442*1.2+O442*7.7</f>
        <v>5.1079999999999997</v>
      </c>
      <c r="H442" s="448">
        <f t="shared" si="57"/>
        <v>5.1079999999999997</v>
      </c>
      <c r="I442" s="521" t="s">
        <v>974</v>
      </c>
      <c r="J442" s="524">
        <v>4</v>
      </c>
      <c r="K442" s="524">
        <f t="shared" si="58"/>
        <v>4</v>
      </c>
      <c r="L442" s="525">
        <f t="shared" si="61"/>
        <v>30</v>
      </c>
      <c r="M442" s="526">
        <f t="shared" si="62"/>
        <v>30</v>
      </c>
      <c r="N442" s="376" t="s">
        <v>4693</v>
      </c>
      <c r="O442" s="130">
        <v>0.04</v>
      </c>
      <c r="P442" s="130">
        <f t="shared" si="63"/>
        <v>0.04</v>
      </c>
      <c r="R442" s="480"/>
      <c r="S442" s="517" t="s">
        <v>4695</v>
      </c>
      <c r="T442" s="29"/>
      <c r="V442" s="131"/>
      <c r="W442" s="131"/>
      <c r="Z442" s="139"/>
      <c r="AA442" s="131"/>
    </row>
    <row r="443" spans="1:27" x14ac:dyDescent="0.25">
      <c r="A443" s="197">
        <v>307932</v>
      </c>
      <c r="B443" s="121">
        <v>60760474</v>
      </c>
      <c r="C443" s="121">
        <v>50</v>
      </c>
      <c r="D443" s="122">
        <v>2009567</v>
      </c>
      <c r="E443" s="257">
        <v>60760474</v>
      </c>
      <c r="F443" s="329" t="s">
        <v>4694</v>
      </c>
      <c r="G443" s="459">
        <f>J443*1.2+O443*7.7</f>
        <v>5.1079999999999997</v>
      </c>
      <c r="H443" s="448">
        <f t="shared" si="57"/>
        <v>255.39999999999998</v>
      </c>
      <c r="I443" s="521" t="s">
        <v>974</v>
      </c>
      <c r="J443" s="524">
        <v>4</v>
      </c>
      <c r="K443" s="524">
        <f t="shared" si="58"/>
        <v>200</v>
      </c>
      <c r="L443" s="525">
        <f t="shared" si="61"/>
        <v>30</v>
      </c>
      <c r="M443" s="526">
        <f t="shared" si="62"/>
        <v>1500</v>
      </c>
      <c r="N443" s="376" t="s">
        <v>4693</v>
      </c>
      <c r="O443" s="130">
        <v>0.04</v>
      </c>
      <c r="P443" s="130">
        <f t="shared" si="63"/>
        <v>2</v>
      </c>
      <c r="R443" s="480"/>
      <c r="S443" s="517" t="s">
        <v>4695</v>
      </c>
      <c r="T443" s="29"/>
      <c r="V443" s="139"/>
      <c r="W443" s="131"/>
      <c r="X443" s="202"/>
      <c r="Y443" s="202"/>
      <c r="Z443" s="131"/>
    </row>
    <row r="444" spans="1:27" x14ac:dyDescent="0.25">
      <c r="A444" s="197">
        <v>308118</v>
      </c>
      <c r="B444" s="280">
        <v>60760527</v>
      </c>
      <c r="C444" s="280">
        <v>2</v>
      </c>
      <c r="D444" s="206">
        <v>1398301</v>
      </c>
      <c r="E444" s="232">
        <v>4004626050</v>
      </c>
      <c r="F444" s="313" t="s">
        <v>4697</v>
      </c>
      <c r="G444" s="527">
        <f>J444*1.2</f>
        <v>378</v>
      </c>
      <c r="H444" s="528">
        <f t="shared" si="57"/>
        <v>756</v>
      </c>
      <c r="I444" s="219" t="s">
        <v>0</v>
      </c>
      <c r="J444" s="291">
        <v>315</v>
      </c>
      <c r="K444" s="291">
        <f t="shared" si="58"/>
        <v>630</v>
      </c>
      <c r="L444" s="529">
        <f t="shared" si="61"/>
        <v>2362.5</v>
      </c>
      <c r="M444" s="493">
        <f t="shared" si="62"/>
        <v>4725</v>
      </c>
      <c r="N444" s="206" t="s">
        <v>1917</v>
      </c>
      <c r="O444" s="311">
        <v>33.799999999999997</v>
      </c>
      <c r="P444" s="311">
        <f t="shared" si="63"/>
        <v>67.599999999999994</v>
      </c>
      <c r="Q444" s="227"/>
      <c r="R444" s="530"/>
      <c r="S444" s="230"/>
      <c r="T444" s="29"/>
      <c r="W444" s="139"/>
      <c r="X444" s="139"/>
      <c r="Y444" s="139"/>
      <c r="Z444" s="131"/>
    </row>
    <row r="445" spans="1:27" x14ac:dyDescent="0.25">
      <c r="A445" s="197">
        <v>308118</v>
      </c>
      <c r="B445" s="280">
        <v>60760528</v>
      </c>
      <c r="C445" s="280">
        <v>1</v>
      </c>
      <c r="D445" s="206">
        <v>1398302</v>
      </c>
      <c r="E445" s="232">
        <v>4004626050</v>
      </c>
      <c r="F445" s="313" t="s">
        <v>4697</v>
      </c>
      <c r="G445" s="527">
        <f>J445*1.2</f>
        <v>390</v>
      </c>
      <c r="H445" s="528">
        <f t="shared" si="57"/>
        <v>390</v>
      </c>
      <c r="I445" s="219" t="s">
        <v>0</v>
      </c>
      <c r="J445" s="291">
        <v>325</v>
      </c>
      <c r="K445" s="291">
        <f t="shared" si="58"/>
        <v>325</v>
      </c>
      <c r="L445" s="529">
        <f t="shared" si="61"/>
        <v>2437.5</v>
      </c>
      <c r="M445" s="493">
        <f t="shared" si="62"/>
        <v>2437.5</v>
      </c>
      <c r="N445" s="206" t="s">
        <v>1917</v>
      </c>
      <c r="O445" s="311">
        <v>35.1</v>
      </c>
      <c r="P445" s="311">
        <f t="shared" si="63"/>
        <v>35.1</v>
      </c>
      <c r="Q445" s="227"/>
      <c r="R445" s="530"/>
      <c r="S445" s="230"/>
      <c r="T445" s="29"/>
      <c r="V445" s="139"/>
      <c r="W445" s="139"/>
      <c r="X445" s="139"/>
      <c r="Y445" s="139"/>
    </row>
    <row r="446" spans="1:27" x14ac:dyDescent="0.25">
      <c r="A446" s="134">
        <v>6000010263</v>
      </c>
      <c r="B446" s="134">
        <v>60760529</v>
      </c>
      <c r="C446" s="134">
        <v>2</v>
      </c>
      <c r="D446" s="122"/>
      <c r="E446" s="270">
        <v>4004626050</v>
      </c>
      <c r="F446" s="124" t="s">
        <v>4829</v>
      </c>
      <c r="G446" s="125">
        <f>J446*1.18</f>
        <v>397.65999999999997</v>
      </c>
      <c r="H446" s="125">
        <f t="shared" si="57"/>
        <v>795.31999999999994</v>
      </c>
      <c r="I446" s="166" t="s">
        <v>0</v>
      </c>
      <c r="J446" s="164">
        <v>337</v>
      </c>
      <c r="K446" s="162">
        <f t="shared" si="58"/>
        <v>674</v>
      </c>
      <c r="L446" s="167">
        <f t="shared" si="61"/>
        <v>2527.5</v>
      </c>
      <c r="M446" s="167">
        <f t="shared" si="62"/>
        <v>5055</v>
      </c>
      <c r="N446" s="122" t="s">
        <v>1917</v>
      </c>
      <c r="O446" s="130">
        <v>35.1</v>
      </c>
      <c r="P446" s="130">
        <f t="shared" si="63"/>
        <v>70.2</v>
      </c>
      <c r="Q446" s="131"/>
      <c r="R446" s="131"/>
      <c r="S446" s="139"/>
      <c r="T446" s="139"/>
      <c r="U446" s="131"/>
      <c r="V446" s="139"/>
    </row>
    <row r="447" spans="1:27" x14ac:dyDescent="0.25">
      <c r="A447" s="134">
        <v>316023</v>
      </c>
      <c r="B447" s="134">
        <v>60760529</v>
      </c>
      <c r="C447" s="134">
        <v>2</v>
      </c>
      <c r="D447" s="122">
        <v>1406241</v>
      </c>
      <c r="E447" s="270">
        <v>4004626050</v>
      </c>
      <c r="F447" s="124" t="s">
        <v>4829</v>
      </c>
      <c r="G447" s="125">
        <f>J447*1.18</f>
        <v>397.65999999999997</v>
      </c>
      <c r="H447" s="125">
        <f t="shared" si="57"/>
        <v>795.31999999999994</v>
      </c>
      <c r="I447" s="166" t="s">
        <v>0</v>
      </c>
      <c r="J447" s="164">
        <v>337</v>
      </c>
      <c r="K447" s="162">
        <f t="shared" si="58"/>
        <v>674</v>
      </c>
      <c r="L447" s="167">
        <f t="shared" si="61"/>
        <v>2527.5</v>
      </c>
      <c r="M447" s="167">
        <f t="shared" si="62"/>
        <v>5055</v>
      </c>
      <c r="N447" s="122" t="s">
        <v>1917</v>
      </c>
      <c r="O447" s="130">
        <v>35.1</v>
      </c>
      <c r="P447" s="130">
        <f t="shared" si="63"/>
        <v>70.2</v>
      </c>
      <c r="Q447" s="569">
        <v>44589</v>
      </c>
      <c r="R447" s="131"/>
      <c r="S447" s="139"/>
      <c r="T447" s="40"/>
      <c r="X447" s="131"/>
      <c r="Y447" s="139"/>
      <c r="AA447" s="139"/>
    </row>
    <row r="448" spans="1:27" x14ac:dyDescent="0.25">
      <c r="A448" s="134">
        <v>6000010263</v>
      </c>
      <c r="B448" s="134">
        <v>60760530</v>
      </c>
      <c r="C448" s="134">
        <v>1</v>
      </c>
      <c r="D448" s="122"/>
      <c r="E448" s="270">
        <v>4004626050</v>
      </c>
      <c r="F448" s="124" t="s">
        <v>4830</v>
      </c>
      <c r="G448" s="125">
        <f>J448*1.18</f>
        <v>402.38</v>
      </c>
      <c r="H448" s="125">
        <f t="shared" si="57"/>
        <v>402.38</v>
      </c>
      <c r="I448" s="166" t="s">
        <v>0</v>
      </c>
      <c r="J448" s="164">
        <v>341</v>
      </c>
      <c r="K448" s="162">
        <f t="shared" si="58"/>
        <v>341</v>
      </c>
      <c r="L448" s="167">
        <f t="shared" si="61"/>
        <v>2557.5</v>
      </c>
      <c r="M448" s="167">
        <f t="shared" si="62"/>
        <v>2557.5</v>
      </c>
      <c r="N448" s="122" t="s">
        <v>1917</v>
      </c>
      <c r="O448" s="130">
        <v>36.799999999999997</v>
      </c>
      <c r="P448" s="130">
        <f t="shared" si="63"/>
        <v>36.799999999999997</v>
      </c>
      <c r="Q448" s="131"/>
      <c r="R448" s="131"/>
      <c r="S448" s="139"/>
      <c r="T448" s="139"/>
      <c r="U448" s="131"/>
    </row>
    <row r="449" spans="1:27" x14ac:dyDescent="0.25">
      <c r="A449" s="134">
        <v>316023</v>
      </c>
      <c r="B449" s="134">
        <v>60760530</v>
      </c>
      <c r="C449" s="134">
        <v>1</v>
      </c>
      <c r="D449" s="122">
        <v>1406242</v>
      </c>
      <c r="E449" s="270">
        <v>4004626050</v>
      </c>
      <c r="F449" s="124" t="s">
        <v>4830</v>
      </c>
      <c r="G449" s="125">
        <f>J449*1.18</f>
        <v>402.38</v>
      </c>
      <c r="H449" s="125">
        <f t="shared" si="57"/>
        <v>402.38</v>
      </c>
      <c r="I449" s="166" t="s">
        <v>0</v>
      </c>
      <c r="J449" s="164">
        <v>341</v>
      </c>
      <c r="K449" s="162">
        <f t="shared" si="58"/>
        <v>341</v>
      </c>
      <c r="L449" s="167">
        <f t="shared" si="61"/>
        <v>2557.5</v>
      </c>
      <c r="M449" s="167">
        <f t="shared" si="62"/>
        <v>2557.5</v>
      </c>
      <c r="N449" s="122" t="s">
        <v>1917</v>
      </c>
      <c r="O449" s="130">
        <v>36.799999999999997</v>
      </c>
      <c r="P449" s="130">
        <f t="shared" si="63"/>
        <v>36.799999999999997</v>
      </c>
      <c r="Q449" s="569">
        <v>44589</v>
      </c>
      <c r="R449" s="131"/>
      <c r="S449" s="139"/>
      <c r="T449" s="40"/>
      <c r="V449" s="40"/>
      <c r="Z449" s="131"/>
    </row>
    <row r="450" spans="1:27" x14ac:dyDescent="0.25">
      <c r="A450" s="134">
        <v>600009960</v>
      </c>
      <c r="B450" s="134">
        <v>60760983</v>
      </c>
      <c r="C450" s="134">
        <v>2</v>
      </c>
      <c r="D450" s="122"/>
      <c r="E450" s="270">
        <v>60760983</v>
      </c>
      <c r="F450" s="124" t="s">
        <v>4851</v>
      </c>
      <c r="G450" s="125">
        <f>J450*1.2</f>
        <v>9.6</v>
      </c>
      <c r="H450" s="125">
        <f t="shared" ref="H450:H513" si="64">C450*G450</f>
        <v>19.2</v>
      </c>
      <c r="I450" s="166" t="s">
        <v>974</v>
      </c>
      <c r="J450" s="162">
        <v>8</v>
      </c>
      <c r="K450" s="162">
        <f t="shared" ref="K450:K513" si="65">C450*J450</f>
        <v>16</v>
      </c>
      <c r="L450" s="167">
        <f t="shared" si="61"/>
        <v>60</v>
      </c>
      <c r="M450" s="167">
        <f t="shared" si="62"/>
        <v>120</v>
      </c>
      <c r="N450" s="122" t="s">
        <v>2028</v>
      </c>
      <c r="O450" s="130">
        <v>0.1</v>
      </c>
      <c r="P450" s="130">
        <f t="shared" si="63"/>
        <v>0.2</v>
      </c>
      <c r="Q450" s="131"/>
      <c r="R450" s="131"/>
      <c r="S450" s="139"/>
      <c r="T450" s="139"/>
      <c r="U450" s="131"/>
    </row>
    <row r="451" spans="1:27" x14ac:dyDescent="0.25">
      <c r="A451" s="134">
        <v>600009960</v>
      </c>
      <c r="B451" s="134">
        <v>60760984</v>
      </c>
      <c r="C451" s="134">
        <v>4</v>
      </c>
      <c r="D451" s="122"/>
      <c r="E451" s="270">
        <v>60760984</v>
      </c>
      <c r="F451" s="124" t="s">
        <v>4852</v>
      </c>
      <c r="G451" s="125">
        <f>J451*1.2</f>
        <v>13.2</v>
      </c>
      <c r="H451" s="125">
        <f t="shared" si="64"/>
        <v>52.8</v>
      </c>
      <c r="I451" s="166" t="s">
        <v>974</v>
      </c>
      <c r="J451" s="162">
        <v>11</v>
      </c>
      <c r="K451" s="162">
        <f t="shared" si="65"/>
        <v>44</v>
      </c>
      <c r="L451" s="167">
        <f t="shared" si="61"/>
        <v>82.5</v>
      </c>
      <c r="M451" s="167">
        <f t="shared" si="62"/>
        <v>330</v>
      </c>
      <c r="N451" s="122" t="s">
        <v>2028</v>
      </c>
      <c r="O451" s="130">
        <v>0.1</v>
      </c>
      <c r="P451" s="130">
        <f t="shared" si="63"/>
        <v>0.4</v>
      </c>
      <c r="Q451" s="131"/>
      <c r="R451" s="131"/>
      <c r="S451" s="139"/>
      <c r="T451" s="139"/>
      <c r="U451" s="131"/>
      <c r="V451" s="139"/>
      <c r="W451" s="131"/>
    </row>
    <row r="452" spans="1:27" x14ac:dyDescent="0.25">
      <c r="A452" s="134">
        <v>600009960</v>
      </c>
      <c r="B452" s="197">
        <v>60761007</v>
      </c>
      <c r="C452" s="197">
        <v>2</v>
      </c>
      <c r="D452" s="206"/>
      <c r="E452" s="460">
        <v>60761007</v>
      </c>
      <c r="F452" s="210" t="s">
        <v>4853</v>
      </c>
      <c r="G452" s="307">
        <f>J452*1.2+O452*1+3.24*2</f>
        <v>133.97999999999999</v>
      </c>
      <c r="H452" s="307">
        <f t="shared" si="64"/>
        <v>267.95999999999998</v>
      </c>
      <c r="I452" s="559" t="s">
        <v>974</v>
      </c>
      <c r="J452" s="560">
        <v>105</v>
      </c>
      <c r="K452" s="560">
        <f t="shared" si="65"/>
        <v>210</v>
      </c>
      <c r="L452" s="561">
        <f t="shared" si="61"/>
        <v>787.5</v>
      </c>
      <c r="M452" s="561">
        <f t="shared" si="62"/>
        <v>1575</v>
      </c>
      <c r="N452" s="562" t="s">
        <v>4693</v>
      </c>
      <c r="O452" s="130">
        <v>1.5</v>
      </c>
      <c r="P452" s="130">
        <f t="shared" si="63"/>
        <v>3</v>
      </c>
      <c r="Q452" s="131"/>
      <c r="R452" s="131"/>
      <c r="S452" s="139"/>
      <c r="T452" s="139"/>
      <c r="U452" s="131"/>
      <c r="V452" s="139"/>
      <c r="X452" s="139"/>
      <c r="Y452" s="139"/>
    </row>
    <row r="453" spans="1:27" x14ac:dyDescent="0.25">
      <c r="A453" s="134">
        <v>600009960</v>
      </c>
      <c r="B453" s="134">
        <v>60761008</v>
      </c>
      <c r="C453" s="134">
        <v>2</v>
      </c>
      <c r="D453" s="122"/>
      <c r="E453" s="270">
        <v>60761008</v>
      </c>
      <c r="F453" s="124" t="s">
        <v>4854</v>
      </c>
      <c r="G453" s="125">
        <f>J453*1.2</f>
        <v>8.4</v>
      </c>
      <c r="H453" s="125">
        <f t="shared" si="64"/>
        <v>16.8</v>
      </c>
      <c r="I453" s="166" t="s">
        <v>974</v>
      </c>
      <c r="J453" s="162">
        <v>7</v>
      </c>
      <c r="K453" s="162">
        <f t="shared" si="65"/>
        <v>14</v>
      </c>
      <c r="L453" s="167">
        <f t="shared" si="61"/>
        <v>52.5</v>
      </c>
      <c r="M453" s="167">
        <f t="shared" si="62"/>
        <v>105</v>
      </c>
      <c r="N453" s="122" t="s">
        <v>2028</v>
      </c>
      <c r="O453" s="130">
        <v>0.1</v>
      </c>
      <c r="P453" s="130">
        <f t="shared" si="63"/>
        <v>0.2</v>
      </c>
      <c r="Q453" s="131"/>
      <c r="R453" s="131"/>
      <c r="S453" s="139"/>
      <c r="T453" s="139"/>
      <c r="U453" s="131"/>
      <c r="Z453" s="230"/>
    </row>
    <row r="454" spans="1:27" x14ac:dyDescent="0.25">
      <c r="A454" s="511">
        <v>311450</v>
      </c>
      <c r="B454" s="134">
        <v>60761174</v>
      </c>
      <c r="C454" s="134">
        <v>1</v>
      </c>
      <c r="D454" s="122">
        <v>1401689</v>
      </c>
      <c r="E454" s="257">
        <v>60761174</v>
      </c>
      <c r="F454" s="124" t="s">
        <v>4718</v>
      </c>
      <c r="G454" s="499">
        <f>J454*1.18</f>
        <v>418.9</v>
      </c>
      <c r="H454" s="135">
        <f t="shared" si="64"/>
        <v>418.9</v>
      </c>
      <c r="I454" s="166" t="s">
        <v>0</v>
      </c>
      <c r="J454" s="162">
        <v>355</v>
      </c>
      <c r="K454" s="160">
        <f t="shared" si="65"/>
        <v>355</v>
      </c>
      <c r="L454" s="159">
        <f t="shared" si="61"/>
        <v>2662.5</v>
      </c>
      <c r="M454" s="159">
        <f t="shared" si="62"/>
        <v>2662.5</v>
      </c>
      <c r="N454" s="277" t="s">
        <v>1917</v>
      </c>
      <c r="O454" s="130">
        <v>36.700000000000003</v>
      </c>
      <c r="P454" s="130">
        <f t="shared" si="63"/>
        <v>36.700000000000003</v>
      </c>
      <c r="Q454" s="131"/>
      <c r="R454" s="37"/>
      <c r="W454" s="139"/>
      <c r="X454" s="131"/>
      <c r="Y454" s="131"/>
      <c r="AA454" s="139"/>
    </row>
    <row r="455" spans="1:27" x14ac:dyDescent="0.25">
      <c r="A455" s="134">
        <v>6000010201</v>
      </c>
      <c r="B455" s="197">
        <v>60761417</v>
      </c>
      <c r="C455" s="197">
        <v>64</v>
      </c>
      <c r="D455" s="206"/>
      <c r="E455" s="460" t="s">
        <v>4849</v>
      </c>
      <c r="F455" s="210" t="s">
        <v>4850</v>
      </c>
      <c r="G455" s="307">
        <f>J455*1.2+O455*2.5</f>
        <v>87.5</v>
      </c>
      <c r="H455" s="307">
        <f t="shared" si="64"/>
        <v>5600</v>
      </c>
      <c r="I455" s="163" t="s">
        <v>152</v>
      </c>
      <c r="J455" s="240">
        <v>65</v>
      </c>
      <c r="K455" s="164">
        <f t="shared" si="65"/>
        <v>4160</v>
      </c>
      <c r="L455" s="165">
        <f t="shared" si="61"/>
        <v>487.5</v>
      </c>
      <c r="M455" s="165">
        <f t="shared" si="62"/>
        <v>31200</v>
      </c>
      <c r="N455" s="129" t="s">
        <v>1973</v>
      </c>
      <c r="O455" s="279">
        <v>3.8</v>
      </c>
      <c r="P455" s="279">
        <f t="shared" si="63"/>
        <v>243.2</v>
      </c>
      <c r="Q455" s="131"/>
      <c r="R455" s="131"/>
      <c r="S455" s="139"/>
      <c r="T455" s="139"/>
      <c r="U455" s="131"/>
      <c r="W455" s="139"/>
    </row>
    <row r="456" spans="1:27" x14ac:dyDescent="0.25">
      <c r="A456" s="178">
        <v>314535</v>
      </c>
      <c r="B456" s="134">
        <v>60761417</v>
      </c>
      <c r="C456" s="134">
        <v>64</v>
      </c>
      <c r="D456" s="122">
        <v>1403623</v>
      </c>
      <c r="E456" s="270" t="s">
        <v>4849</v>
      </c>
      <c r="F456" s="124" t="s">
        <v>4850</v>
      </c>
      <c r="G456" s="187">
        <f>J456*1.2+O456*2.5</f>
        <v>87.5</v>
      </c>
      <c r="H456" s="187">
        <f t="shared" si="64"/>
        <v>5600</v>
      </c>
      <c r="I456" s="163" t="s">
        <v>152</v>
      </c>
      <c r="J456" s="164">
        <v>65</v>
      </c>
      <c r="K456" s="164">
        <f t="shared" si="65"/>
        <v>4160</v>
      </c>
      <c r="L456" s="165">
        <f t="shared" si="61"/>
        <v>487.5</v>
      </c>
      <c r="M456" s="165">
        <f t="shared" si="62"/>
        <v>31200</v>
      </c>
      <c r="N456" s="129" t="s">
        <v>1973</v>
      </c>
      <c r="O456" s="306">
        <v>3.8</v>
      </c>
      <c r="P456" s="306">
        <f t="shared" si="63"/>
        <v>243.2</v>
      </c>
      <c r="Q456" s="131"/>
      <c r="R456" s="131"/>
      <c r="S456" s="131"/>
      <c r="U456" s="40"/>
      <c r="W456" s="139"/>
      <c r="Z456" s="40"/>
    </row>
    <row r="457" spans="1:27" x14ac:dyDescent="0.25">
      <c r="A457" s="134">
        <v>6000010201</v>
      </c>
      <c r="B457" s="197">
        <v>60761461</v>
      </c>
      <c r="C457" s="197">
        <v>2</v>
      </c>
      <c r="D457" s="206"/>
      <c r="E457" s="460">
        <v>4004811038</v>
      </c>
      <c r="F457" s="210" t="s">
        <v>4848</v>
      </c>
      <c r="G457" s="307">
        <f>J457*1.2+O457*2.5</f>
        <v>99.75</v>
      </c>
      <c r="H457" s="307">
        <f t="shared" si="64"/>
        <v>199.5</v>
      </c>
      <c r="I457" s="163" t="s">
        <v>152</v>
      </c>
      <c r="J457" s="240">
        <v>75</v>
      </c>
      <c r="K457" s="164">
        <f t="shared" si="65"/>
        <v>150</v>
      </c>
      <c r="L457" s="165">
        <f t="shared" si="61"/>
        <v>562.5</v>
      </c>
      <c r="M457" s="165">
        <f t="shared" si="62"/>
        <v>1125</v>
      </c>
      <c r="N457" s="129" t="s">
        <v>1973</v>
      </c>
      <c r="O457" s="279">
        <v>3.9</v>
      </c>
      <c r="P457" s="279">
        <f t="shared" si="63"/>
        <v>7.8</v>
      </c>
      <c r="Q457" s="131"/>
      <c r="R457" s="131"/>
      <c r="S457" s="139"/>
      <c r="T457" s="139"/>
      <c r="U457" s="131"/>
      <c r="X457" s="131"/>
      <c r="Y457" s="131"/>
    </row>
    <row r="458" spans="1:27" x14ac:dyDescent="0.25">
      <c r="A458" s="178">
        <v>314535</v>
      </c>
      <c r="B458" s="134">
        <v>60761461</v>
      </c>
      <c r="C458" s="134">
        <v>2</v>
      </c>
      <c r="D458" s="122">
        <v>1403623</v>
      </c>
      <c r="E458" s="270">
        <v>4004811038</v>
      </c>
      <c r="F458" s="124" t="s">
        <v>4848</v>
      </c>
      <c r="G458" s="187">
        <f>J458*1.2+O458*2.5</f>
        <v>99.75</v>
      </c>
      <c r="H458" s="187">
        <f t="shared" si="64"/>
        <v>199.5</v>
      </c>
      <c r="I458" s="163" t="s">
        <v>152</v>
      </c>
      <c r="J458" s="164">
        <v>75</v>
      </c>
      <c r="K458" s="164">
        <f t="shared" si="65"/>
        <v>150</v>
      </c>
      <c r="L458" s="165">
        <f t="shared" si="61"/>
        <v>562.5</v>
      </c>
      <c r="M458" s="165">
        <f t="shared" si="62"/>
        <v>1125</v>
      </c>
      <c r="N458" s="129" t="s">
        <v>1973</v>
      </c>
      <c r="O458" s="306">
        <v>3.9</v>
      </c>
      <c r="P458" s="306">
        <f t="shared" si="63"/>
        <v>7.8</v>
      </c>
      <c r="Q458" s="131"/>
      <c r="R458" s="131"/>
      <c r="S458" s="131"/>
      <c r="U458" s="40"/>
      <c r="W458" s="131"/>
      <c r="AA458" s="40"/>
    </row>
    <row r="459" spans="1:27" x14ac:dyDescent="0.25">
      <c r="A459" s="178">
        <v>314535</v>
      </c>
      <c r="B459" s="134">
        <v>60761629</v>
      </c>
      <c r="C459" s="134">
        <v>2</v>
      </c>
      <c r="D459" s="122">
        <v>1403623</v>
      </c>
      <c r="E459" s="270">
        <v>60761629</v>
      </c>
      <c r="F459" s="124" t="s">
        <v>342</v>
      </c>
      <c r="G459" s="187">
        <f>J459*1.2+O459*2.5</f>
        <v>47.225000000000001</v>
      </c>
      <c r="H459" s="187">
        <f t="shared" si="64"/>
        <v>94.45</v>
      </c>
      <c r="I459" s="166" t="s">
        <v>974</v>
      </c>
      <c r="J459" s="164">
        <v>38</v>
      </c>
      <c r="K459" s="164">
        <f t="shared" si="65"/>
        <v>76</v>
      </c>
      <c r="L459" s="165">
        <f t="shared" si="61"/>
        <v>285</v>
      </c>
      <c r="M459" s="165">
        <f t="shared" si="62"/>
        <v>570</v>
      </c>
      <c r="N459" s="129" t="s">
        <v>1973</v>
      </c>
      <c r="O459" s="306">
        <v>0.65</v>
      </c>
      <c r="P459" s="306">
        <f t="shared" si="63"/>
        <v>1.3</v>
      </c>
      <c r="Q459" s="131"/>
      <c r="R459" s="139"/>
      <c r="S459" s="139"/>
      <c r="V459" s="139"/>
      <c r="W459" s="139"/>
    </row>
    <row r="460" spans="1:27" x14ac:dyDescent="0.25">
      <c r="A460" s="134">
        <v>6000010201</v>
      </c>
      <c r="B460" s="197">
        <v>60761636</v>
      </c>
      <c r="C460" s="197">
        <v>2</v>
      </c>
      <c r="D460" s="206"/>
      <c r="E460" s="460">
        <v>60761636</v>
      </c>
      <c r="F460" s="210" t="s">
        <v>4839</v>
      </c>
      <c r="G460" s="307">
        <f>J460*1.2</f>
        <v>444</v>
      </c>
      <c r="H460" s="307">
        <f t="shared" si="64"/>
        <v>888</v>
      </c>
      <c r="I460" s="166" t="s">
        <v>0</v>
      </c>
      <c r="J460" s="281">
        <v>370</v>
      </c>
      <c r="K460" s="162">
        <f t="shared" si="65"/>
        <v>740</v>
      </c>
      <c r="L460" s="167">
        <f t="shared" si="61"/>
        <v>2775</v>
      </c>
      <c r="M460" s="167">
        <f t="shared" si="62"/>
        <v>5550</v>
      </c>
      <c r="N460" s="122"/>
      <c r="O460" s="130"/>
      <c r="P460" s="130">
        <f t="shared" si="63"/>
        <v>0</v>
      </c>
      <c r="Q460" s="131"/>
      <c r="R460" s="131"/>
      <c r="S460" s="139"/>
      <c r="T460" s="139"/>
      <c r="U460" s="131"/>
    </row>
    <row r="461" spans="1:27" x14ac:dyDescent="0.25">
      <c r="A461" s="178">
        <v>314535</v>
      </c>
      <c r="B461" s="134">
        <v>60761636</v>
      </c>
      <c r="C461" s="134">
        <v>2</v>
      </c>
      <c r="D461" s="122">
        <v>1403623</v>
      </c>
      <c r="E461" s="270">
        <v>60761636</v>
      </c>
      <c r="F461" s="124" t="s">
        <v>4839</v>
      </c>
      <c r="G461" s="187">
        <f>J461*1.2</f>
        <v>444</v>
      </c>
      <c r="H461" s="187">
        <f t="shared" si="64"/>
        <v>888</v>
      </c>
      <c r="I461" s="166" t="s">
        <v>0</v>
      </c>
      <c r="J461" s="162">
        <v>370</v>
      </c>
      <c r="K461" s="162">
        <f t="shared" si="65"/>
        <v>740</v>
      </c>
      <c r="L461" s="167">
        <f t="shared" si="61"/>
        <v>2775</v>
      </c>
      <c r="M461" s="167">
        <f t="shared" si="62"/>
        <v>5550</v>
      </c>
      <c r="N461" s="122" t="s">
        <v>1917</v>
      </c>
      <c r="O461" s="306">
        <v>75</v>
      </c>
      <c r="P461" s="306">
        <f t="shared" si="63"/>
        <v>150</v>
      </c>
      <c r="Q461" s="131"/>
      <c r="R461" s="131"/>
      <c r="S461" s="131"/>
      <c r="U461" s="40"/>
      <c r="W461" s="131"/>
    </row>
    <row r="462" spans="1:27" x14ac:dyDescent="0.25">
      <c r="A462" s="134">
        <v>6000010201</v>
      </c>
      <c r="B462" s="197">
        <v>60761637</v>
      </c>
      <c r="C462" s="197">
        <v>2</v>
      </c>
      <c r="D462" s="206"/>
      <c r="E462" s="460">
        <v>60761637</v>
      </c>
      <c r="F462" s="210" t="s">
        <v>4840</v>
      </c>
      <c r="G462" s="307">
        <f>J462*1.18</f>
        <v>590</v>
      </c>
      <c r="H462" s="307">
        <f t="shared" si="64"/>
        <v>1180</v>
      </c>
      <c r="I462" s="166" t="s">
        <v>0</v>
      </c>
      <c r="J462" s="240">
        <v>500</v>
      </c>
      <c r="K462" s="162">
        <f t="shared" si="65"/>
        <v>1000</v>
      </c>
      <c r="L462" s="167">
        <f t="shared" si="61"/>
        <v>3750</v>
      </c>
      <c r="M462" s="167">
        <f t="shared" si="62"/>
        <v>7500</v>
      </c>
      <c r="N462" s="122"/>
      <c r="O462" s="130"/>
      <c r="P462" s="130">
        <f t="shared" si="63"/>
        <v>0</v>
      </c>
      <c r="Q462" s="131"/>
      <c r="R462" s="131"/>
      <c r="S462" s="139"/>
      <c r="T462" s="139"/>
      <c r="U462" s="131"/>
      <c r="W462" s="40"/>
    </row>
    <row r="463" spans="1:27" x14ac:dyDescent="0.25">
      <c r="A463" s="178">
        <v>314535</v>
      </c>
      <c r="B463" s="134">
        <v>60761637</v>
      </c>
      <c r="C463" s="134">
        <v>2</v>
      </c>
      <c r="D463" s="122">
        <v>1403623</v>
      </c>
      <c r="E463" s="270">
        <v>60761637</v>
      </c>
      <c r="F463" s="124" t="s">
        <v>4840</v>
      </c>
      <c r="G463" s="187">
        <f>J463*1.18</f>
        <v>590</v>
      </c>
      <c r="H463" s="187">
        <f t="shared" si="64"/>
        <v>1180</v>
      </c>
      <c r="I463" s="166" t="s">
        <v>0</v>
      </c>
      <c r="J463" s="162">
        <v>500</v>
      </c>
      <c r="K463" s="162">
        <f t="shared" si="65"/>
        <v>1000</v>
      </c>
      <c r="L463" s="167">
        <f t="shared" si="61"/>
        <v>3750</v>
      </c>
      <c r="M463" s="167">
        <f t="shared" si="62"/>
        <v>7500</v>
      </c>
      <c r="N463" s="122" t="s">
        <v>1917</v>
      </c>
      <c r="O463" s="306">
        <v>75</v>
      </c>
      <c r="P463" s="306">
        <f t="shared" si="63"/>
        <v>150</v>
      </c>
      <c r="Q463" s="131"/>
      <c r="R463" s="139"/>
      <c r="S463" s="131"/>
      <c r="T463" s="383"/>
      <c r="X463" s="217"/>
      <c r="Y463" s="217"/>
      <c r="AA463" s="131"/>
    </row>
    <row r="464" spans="1:27" x14ac:dyDescent="0.25">
      <c r="A464" s="134">
        <v>6000010201</v>
      </c>
      <c r="B464" s="197">
        <v>60761650</v>
      </c>
      <c r="C464" s="197">
        <v>2</v>
      </c>
      <c r="D464" s="206"/>
      <c r="E464" s="460" t="s">
        <v>4845</v>
      </c>
      <c r="F464" s="210" t="s">
        <v>4846</v>
      </c>
      <c r="G464" s="307">
        <f>J464*1.2</f>
        <v>76.8</v>
      </c>
      <c r="H464" s="307">
        <f t="shared" si="64"/>
        <v>153.6</v>
      </c>
      <c r="I464" s="166" t="s">
        <v>0</v>
      </c>
      <c r="J464" s="281">
        <v>64</v>
      </c>
      <c r="K464" s="162">
        <f t="shared" si="65"/>
        <v>128</v>
      </c>
      <c r="L464" s="167">
        <f t="shared" si="61"/>
        <v>480</v>
      </c>
      <c r="M464" s="167">
        <f t="shared" si="62"/>
        <v>960</v>
      </c>
      <c r="N464" s="122"/>
      <c r="O464" s="130"/>
      <c r="P464" s="130">
        <f t="shared" si="63"/>
        <v>0</v>
      </c>
      <c r="Q464" s="131"/>
      <c r="R464" s="131"/>
      <c r="S464" s="139"/>
      <c r="T464" s="139"/>
      <c r="U464" s="131"/>
      <c r="V464" s="40"/>
      <c r="Z464" s="202"/>
      <c r="AA464" s="131"/>
    </row>
    <row r="465" spans="1:27" x14ac:dyDescent="0.25">
      <c r="A465" s="178">
        <v>314535</v>
      </c>
      <c r="B465" s="134">
        <v>60761650</v>
      </c>
      <c r="C465" s="134">
        <v>2</v>
      </c>
      <c r="D465" s="122">
        <v>1403623</v>
      </c>
      <c r="E465" s="270" t="s">
        <v>4845</v>
      </c>
      <c r="F465" s="124" t="s">
        <v>4846</v>
      </c>
      <c r="G465" s="187">
        <f>J465*1.2</f>
        <v>76.8</v>
      </c>
      <c r="H465" s="187">
        <f t="shared" si="64"/>
        <v>153.6</v>
      </c>
      <c r="I465" s="163" t="s">
        <v>0</v>
      </c>
      <c r="J465" s="164">
        <v>64</v>
      </c>
      <c r="K465" s="164">
        <f t="shared" si="65"/>
        <v>128</v>
      </c>
      <c r="L465" s="165">
        <f t="shared" si="61"/>
        <v>480</v>
      </c>
      <c r="M465" s="165">
        <f t="shared" si="62"/>
        <v>960</v>
      </c>
      <c r="N465" s="129" t="s">
        <v>1973</v>
      </c>
      <c r="O465" s="306">
        <v>4.55</v>
      </c>
      <c r="P465" s="306">
        <f t="shared" si="63"/>
        <v>9.1</v>
      </c>
      <c r="Q465" s="131"/>
      <c r="R465" s="131"/>
      <c r="S465" s="139"/>
      <c r="W465" s="139"/>
      <c r="AA465" s="131"/>
    </row>
    <row r="466" spans="1:27" x14ac:dyDescent="0.25">
      <c r="A466" s="197">
        <v>312874</v>
      </c>
      <c r="B466" s="197">
        <v>60761706</v>
      </c>
      <c r="C466" s="197">
        <v>12</v>
      </c>
      <c r="D466" s="208">
        <v>1403275</v>
      </c>
      <c r="E466" s="460">
        <v>60761706</v>
      </c>
      <c r="F466" s="210" t="s">
        <v>4728</v>
      </c>
      <c r="G466" s="307">
        <f>J466*1.2+O466*1.4+Q466*1</f>
        <v>27.971800000000002</v>
      </c>
      <c r="H466" s="307">
        <f t="shared" si="64"/>
        <v>335.66160000000002</v>
      </c>
      <c r="I466" s="280" t="s">
        <v>974</v>
      </c>
      <c r="J466" s="220">
        <v>21</v>
      </c>
      <c r="K466" s="220">
        <f t="shared" si="65"/>
        <v>252</v>
      </c>
      <c r="L466" s="221">
        <f t="shared" si="61"/>
        <v>157.5</v>
      </c>
      <c r="M466" s="221">
        <f t="shared" si="62"/>
        <v>1890</v>
      </c>
      <c r="N466" s="206" t="s">
        <v>4693</v>
      </c>
      <c r="O466" s="311">
        <v>0.10199999999999999</v>
      </c>
      <c r="P466" s="311">
        <f t="shared" si="63"/>
        <v>1.224</v>
      </c>
      <c r="Q466" s="540">
        <v>2.629</v>
      </c>
      <c r="R466" s="541">
        <f>Q466*C466</f>
        <v>31.548000000000002</v>
      </c>
      <c r="S466" s="315"/>
    </row>
    <row r="467" spans="1:27" x14ac:dyDescent="0.25">
      <c r="A467" s="197">
        <v>312874</v>
      </c>
      <c r="B467" s="197">
        <v>60761723</v>
      </c>
      <c r="C467" s="280">
        <v>12</v>
      </c>
      <c r="D467" s="208">
        <v>1403275</v>
      </c>
      <c r="E467" s="460">
        <v>60761723</v>
      </c>
      <c r="F467" s="210" t="s">
        <v>4727</v>
      </c>
      <c r="G467" s="307">
        <f>J467*1.2+O467*1.4+Q467*1</f>
        <v>29.533999999999999</v>
      </c>
      <c r="H467" s="307">
        <f t="shared" si="64"/>
        <v>354.40800000000002</v>
      </c>
      <c r="I467" s="280" t="s">
        <v>974</v>
      </c>
      <c r="J467" s="331">
        <v>22</v>
      </c>
      <c r="K467" s="331">
        <f t="shared" si="65"/>
        <v>264</v>
      </c>
      <c r="L467" s="542">
        <f t="shared" si="61"/>
        <v>165</v>
      </c>
      <c r="M467" s="542">
        <f t="shared" si="62"/>
        <v>1980</v>
      </c>
      <c r="N467" s="206" t="s">
        <v>4693</v>
      </c>
      <c r="O467" s="311">
        <v>0.36</v>
      </c>
      <c r="P467" s="311">
        <f t="shared" si="63"/>
        <v>4.32</v>
      </c>
      <c r="Q467" s="540">
        <v>2.63</v>
      </c>
      <c r="R467" s="541">
        <f>Q467*C467</f>
        <v>31.56</v>
      </c>
      <c r="S467" s="230"/>
      <c r="V467" s="131"/>
      <c r="Z467" s="131"/>
      <c r="AA467" s="139"/>
    </row>
    <row r="468" spans="1:27" x14ac:dyDescent="0.25">
      <c r="A468" s="134">
        <v>6000010201</v>
      </c>
      <c r="B468" s="197">
        <v>60761729</v>
      </c>
      <c r="C468" s="197">
        <v>4</v>
      </c>
      <c r="D468" s="206"/>
      <c r="E468" s="460">
        <v>60761729</v>
      </c>
      <c r="F468" s="210" t="s">
        <v>4836</v>
      </c>
      <c r="G468" s="307">
        <f>J468*1.15+O468*2.5</f>
        <v>68.699999999999989</v>
      </c>
      <c r="H468" s="307">
        <f t="shared" si="64"/>
        <v>274.79999999999995</v>
      </c>
      <c r="I468" s="163" t="s">
        <v>974</v>
      </c>
      <c r="J468" s="164">
        <v>38</v>
      </c>
      <c r="K468" s="164">
        <f t="shared" si="65"/>
        <v>152</v>
      </c>
      <c r="L468" s="165">
        <f t="shared" si="61"/>
        <v>285</v>
      </c>
      <c r="M468" s="165">
        <f t="shared" si="62"/>
        <v>1140</v>
      </c>
      <c r="N468" s="129" t="s">
        <v>1973</v>
      </c>
      <c r="O468" s="279">
        <v>10</v>
      </c>
      <c r="P468" s="279">
        <f t="shared" si="63"/>
        <v>40</v>
      </c>
      <c r="Q468" s="131"/>
      <c r="R468" s="131"/>
      <c r="S468" s="139"/>
      <c r="T468" s="139"/>
      <c r="U468" s="131"/>
      <c r="V468" s="139"/>
      <c r="Z468" s="131"/>
    </row>
    <row r="469" spans="1:27" x14ac:dyDescent="0.25">
      <c r="A469" s="178">
        <v>314535</v>
      </c>
      <c r="B469" s="134">
        <v>60761729</v>
      </c>
      <c r="C469" s="134">
        <v>4</v>
      </c>
      <c r="D469" s="122">
        <v>1403624</v>
      </c>
      <c r="E469" s="270">
        <v>60761729</v>
      </c>
      <c r="F469" s="124" t="s">
        <v>4836</v>
      </c>
      <c r="G469" s="187">
        <f>J469*1.15+O469*2.5</f>
        <v>68.699999999999989</v>
      </c>
      <c r="H469" s="187">
        <f t="shared" si="64"/>
        <v>274.79999999999995</v>
      </c>
      <c r="I469" s="163" t="s">
        <v>974</v>
      </c>
      <c r="J469" s="164">
        <v>38</v>
      </c>
      <c r="K469" s="164">
        <f t="shared" si="65"/>
        <v>152</v>
      </c>
      <c r="L469" s="165">
        <f t="shared" si="61"/>
        <v>285</v>
      </c>
      <c r="M469" s="165">
        <f t="shared" si="62"/>
        <v>1140</v>
      </c>
      <c r="N469" s="129" t="s">
        <v>1973</v>
      </c>
      <c r="O469" s="306">
        <v>10</v>
      </c>
      <c r="P469" s="306">
        <f t="shared" si="63"/>
        <v>40</v>
      </c>
      <c r="Q469" s="131"/>
      <c r="R469" s="131"/>
      <c r="S469" s="131"/>
      <c r="T469" s="40"/>
      <c r="V469" s="139"/>
    </row>
    <row r="470" spans="1:27" x14ac:dyDescent="0.25">
      <c r="A470" s="134">
        <v>6000010201</v>
      </c>
      <c r="B470" s="197">
        <v>60761730</v>
      </c>
      <c r="C470" s="197">
        <v>1</v>
      </c>
      <c r="D470" s="206"/>
      <c r="E470" s="460">
        <v>60761730</v>
      </c>
      <c r="F470" s="210" t="s">
        <v>4842</v>
      </c>
      <c r="G470" s="307">
        <f>J470*1.2</f>
        <v>1074</v>
      </c>
      <c r="H470" s="307">
        <f t="shared" si="64"/>
        <v>1074</v>
      </c>
      <c r="I470" s="166" t="s">
        <v>0</v>
      </c>
      <c r="J470" s="281">
        <v>895</v>
      </c>
      <c r="K470" s="162">
        <f t="shared" si="65"/>
        <v>895</v>
      </c>
      <c r="L470" s="167">
        <f t="shared" si="61"/>
        <v>6712.5</v>
      </c>
      <c r="M470" s="167">
        <f t="shared" si="62"/>
        <v>6712.5</v>
      </c>
      <c r="N470" s="122"/>
      <c r="O470" s="130"/>
      <c r="P470" s="130">
        <f t="shared" si="63"/>
        <v>0</v>
      </c>
      <c r="Q470" s="131"/>
      <c r="R470" s="131"/>
      <c r="S470" s="139"/>
      <c r="T470" s="139"/>
      <c r="U470" s="131"/>
    </row>
    <row r="471" spans="1:27" x14ac:dyDescent="0.25">
      <c r="A471" s="178">
        <v>314535</v>
      </c>
      <c r="B471" s="134">
        <v>60761730</v>
      </c>
      <c r="C471" s="134">
        <v>1</v>
      </c>
      <c r="D471" s="122">
        <v>1403624</v>
      </c>
      <c r="E471" s="270" t="s">
        <v>4866</v>
      </c>
      <c r="F471" s="124" t="s">
        <v>4842</v>
      </c>
      <c r="G471" s="187">
        <f>J471*1.2</f>
        <v>1074</v>
      </c>
      <c r="H471" s="187">
        <f t="shared" si="64"/>
        <v>1074</v>
      </c>
      <c r="I471" s="166" t="s">
        <v>0</v>
      </c>
      <c r="J471" s="162">
        <v>895</v>
      </c>
      <c r="K471" s="162">
        <f t="shared" si="65"/>
        <v>895</v>
      </c>
      <c r="L471" s="167">
        <f t="shared" si="61"/>
        <v>6712.5</v>
      </c>
      <c r="M471" s="167">
        <f t="shared" si="62"/>
        <v>6712.5</v>
      </c>
      <c r="N471" s="122" t="s">
        <v>1917</v>
      </c>
      <c r="O471" s="306">
        <v>102</v>
      </c>
      <c r="P471" s="306">
        <f t="shared" si="63"/>
        <v>102</v>
      </c>
      <c r="Q471" s="131"/>
      <c r="R471" s="131"/>
      <c r="S471" s="447"/>
      <c r="T471" s="474"/>
      <c r="U471" s="480"/>
      <c r="V471" s="139"/>
    </row>
    <row r="472" spans="1:27" ht="15.75" customHeight="1" x14ac:dyDescent="0.25">
      <c r="A472" s="134">
        <v>6000010201</v>
      </c>
      <c r="B472" s="197">
        <v>60761734</v>
      </c>
      <c r="C472" s="197">
        <v>1</v>
      </c>
      <c r="D472" s="206"/>
      <c r="E472" s="460">
        <v>60761734</v>
      </c>
      <c r="F472" s="210" t="s">
        <v>4843</v>
      </c>
      <c r="G472" s="307">
        <f>J472*1.2</f>
        <v>78</v>
      </c>
      <c r="H472" s="307">
        <f t="shared" si="64"/>
        <v>78</v>
      </c>
      <c r="I472" s="166" t="s">
        <v>974</v>
      </c>
      <c r="J472" s="162">
        <v>65</v>
      </c>
      <c r="K472" s="162">
        <f t="shared" si="65"/>
        <v>65</v>
      </c>
      <c r="L472" s="167">
        <f t="shared" si="61"/>
        <v>487.5</v>
      </c>
      <c r="M472" s="167">
        <f t="shared" si="62"/>
        <v>487.5</v>
      </c>
      <c r="N472" s="122"/>
      <c r="O472" s="130"/>
      <c r="P472" s="130">
        <f t="shared" si="63"/>
        <v>0</v>
      </c>
      <c r="Q472" s="131"/>
      <c r="R472" s="131"/>
      <c r="S472" s="139"/>
      <c r="T472" s="139"/>
      <c r="U472" s="131"/>
      <c r="V472" s="131"/>
    </row>
    <row r="473" spans="1:27" x14ac:dyDescent="0.25">
      <c r="A473" s="134">
        <v>6000010201</v>
      </c>
      <c r="B473" s="197">
        <v>60761735</v>
      </c>
      <c r="C473" s="197">
        <v>1</v>
      </c>
      <c r="D473" s="206"/>
      <c r="E473" s="460">
        <v>60761735</v>
      </c>
      <c r="F473" s="210" t="s">
        <v>4844</v>
      </c>
      <c r="G473" s="307">
        <f>J473*1.1+O473*2.5</f>
        <v>81.2</v>
      </c>
      <c r="H473" s="307">
        <f t="shared" si="64"/>
        <v>81.2</v>
      </c>
      <c r="I473" s="163" t="s">
        <v>974</v>
      </c>
      <c r="J473" s="164">
        <v>57</v>
      </c>
      <c r="K473" s="164">
        <f t="shared" si="65"/>
        <v>57</v>
      </c>
      <c r="L473" s="165">
        <f t="shared" si="61"/>
        <v>427.5</v>
      </c>
      <c r="M473" s="165">
        <f t="shared" si="62"/>
        <v>427.5</v>
      </c>
      <c r="N473" s="129" t="s">
        <v>1973</v>
      </c>
      <c r="O473" s="279">
        <v>7.4</v>
      </c>
      <c r="P473" s="279">
        <f t="shared" si="63"/>
        <v>7.4</v>
      </c>
      <c r="Q473" s="131"/>
      <c r="R473" s="131"/>
      <c r="S473" s="139"/>
      <c r="T473" s="139"/>
      <c r="U473" s="131"/>
    </row>
    <row r="474" spans="1:27" x14ac:dyDescent="0.25">
      <c r="A474" s="178">
        <v>314535</v>
      </c>
      <c r="B474" s="134">
        <v>60761735</v>
      </c>
      <c r="C474" s="134">
        <v>1</v>
      </c>
      <c r="D474" s="122">
        <v>1403624</v>
      </c>
      <c r="E474" s="270">
        <v>60761735</v>
      </c>
      <c r="F474" s="124" t="s">
        <v>4844</v>
      </c>
      <c r="G474" s="187">
        <f>J474*1.1+O474*2.5</f>
        <v>81.2</v>
      </c>
      <c r="H474" s="187">
        <f t="shared" si="64"/>
        <v>81.2</v>
      </c>
      <c r="I474" s="163" t="s">
        <v>974</v>
      </c>
      <c r="J474" s="164">
        <v>57</v>
      </c>
      <c r="K474" s="164">
        <f t="shared" si="65"/>
        <v>57</v>
      </c>
      <c r="L474" s="165">
        <f t="shared" si="61"/>
        <v>427.5</v>
      </c>
      <c r="M474" s="165">
        <f t="shared" si="62"/>
        <v>427.5</v>
      </c>
      <c r="N474" s="129" t="s">
        <v>1973</v>
      </c>
      <c r="O474" s="306">
        <v>7.4</v>
      </c>
      <c r="P474" s="306">
        <f t="shared" si="63"/>
        <v>7.4</v>
      </c>
      <c r="Q474" s="131"/>
      <c r="R474" s="131"/>
      <c r="S474" s="131"/>
      <c r="U474" s="40"/>
      <c r="W474" s="131"/>
      <c r="X474" s="131"/>
      <c r="Y474" s="131"/>
      <c r="AA474" s="131"/>
    </row>
    <row r="475" spans="1:27" x14ac:dyDescent="0.25">
      <c r="A475" s="134">
        <v>6000010201</v>
      </c>
      <c r="B475" s="197">
        <v>60761748</v>
      </c>
      <c r="C475" s="197">
        <v>4</v>
      </c>
      <c r="D475" s="206"/>
      <c r="E475" s="460" t="s">
        <v>4837</v>
      </c>
      <c r="F475" s="210" t="s">
        <v>4838</v>
      </c>
      <c r="G475" s="307">
        <f>J475*1.2+O475*2.5</f>
        <v>40.875</v>
      </c>
      <c r="H475" s="307">
        <f t="shared" si="64"/>
        <v>163.5</v>
      </c>
      <c r="I475" s="163" t="s">
        <v>974</v>
      </c>
      <c r="J475" s="164">
        <v>25</v>
      </c>
      <c r="K475" s="164">
        <f t="shared" si="65"/>
        <v>100</v>
      </c>
      <c r="L475" s="165">
        <f t="shared" si="61"/>
        <v>187.5</v>
      </c>
      <c r="M475" s="165">
        <f t="shared" si="62"/>
        <v>750</v>
      </c>
      <c r="N475" s="129" t="s">
        <v>1973</v>
      </c>
      <c r="O475" s="279">
        <v>4.3499999999999996</v>
      </c>
      <c r="P475" s="279">
        <f t="shared" si="63"/>
        <v>17.399999999999999</v>
      </c>
      <c r="Q475" s="131"/>
      <c r="R475" s="131"/>
      <c r="S475" s="139"/>
      <c r="T475" s="139"/>
      <c r="U475" s="131"/>
      <c r="V475" s="131"/>
      <c r="AA475" s="139"/>
    </row>
    <row r="476" spans="1:27" x14ac:dyDescent="0.25">
      <c r="A476" s="178">
        <v>314535</v>
      </c>
      <c r="B476" s="134">
        <v>60761748</v>
      </c>
      <c r="C476" s="134">
        <v>4</v>
      </c>
      <c r="D476" s="122">
        <v>1403623</v>
      </c>
      <c r="E476" s="270" t="s">
        <v>4837</v>
      </c>
      <c r="F476" s="124" t="s">
        <v>4838</v>
      </c>
      <c r="G476" s="187">
        <f>J476*1.2+O476*2.5</f>
        <v>40.875</v>
      </c>
      <c r="H476" s="187">
        <f t="shared" si="64"/>
        <v>163.5</v>
      </c>
      <c r="I476" s="163" t="s">
        <v>974</v>
      </c>
      <c r="J476" s="164">
        <v>25</v>
      </c>
      <c r="K476" s="164">
        <f t="shared" si="65"/>
        <v>100</v>
      </c>
      <c r="L476" s="165">
        <f t="shared" si="61"/>
        <v>187.5</v>
      </c>
      <c r="M476" s="165">
        <f t="shared" si="62"/>
        <v>750</v>
      </c>
      <c r="N476" s="129" t="s">
        <v>1973</v>
      </c>
      <c r="O476" s="306">
        <v>4.3499999999999996</v>
      </c>
      <c r="P476" s="306">
        <f t="shared" si="63"/>
        <v>17.399999999999999</v>
      </c>
      <c r="Q476" s="131"/>
      <c r="R476" s="131"/>
      <c r="S476" s="131"/>
      <c r="T476" s="40"/>
      <c r="V476" s="139"/>
      <c r="AA476" s="139"/>
    </row>
    <row r="477" spans="1:27" x14ac:dyDescent="0.25">
      <c r="A477" s="134">
        <v>6000010201</v>
      </c>
      <c r="B477" s="197">
        <v>60761755</v>
      </c>
      <c r="C477" s="197">
        <v>2</v>
      </c>
      <c r="D477" s="206"/>
      <c r="E477" s="460">
        <v>60761755</v>
      </c>
      <c r="F477" s="210" t="s">
        <v>4847</v>
      </c>
      <c r="G477" s="307">
        <f>J477*1.2+O477*2.5</f>
        <v>303</v>
      </c>
      <c r="H477" s="307">
        <f t="shared" si="64"/>
        <v>606</v>
      </c>
      <c r="I477" s="163" t="s">
        <v>152</v>
      </c>
      <c r="J477" s="240">
        <v>190</v>
      </c>
      <c r="K477" s="164">
        <f t="shared" si="65"/>
        <v>380</v>
      </c>
      <c r="L477" s="165">
        <f t="shared" si="61"/>
        <v>1425</v>
      </c>
      <c r="M477" s="165">
        <f t="shared" si="62"/>
        <v>2850</v>
      </c>
      <c r="N477" s="129" t="s">
        <v>1973</v>
      </c>
      <c r="O477" s="279">
        <v>30</v>
      </c>
      <c r="P477" s="279">
        <f t="shared" si="63"/>
        <v>60</v>
      </c>
      <c r="Q477" s="131"/>
      <c r="R477" s="131"/>
      <c r="S477" s="139"/>
      <c r="T477" s="139"/>
      <c r="U477" s="131"/>
      <c r="Z477" s="139"/>
    </row>
    <row r="478" spans="1:27" x14ac:dyDescent="0.25">
      <c r="A478" s="178">
        <v>314535</v>
      </c>
      <c r="B478" s="134">
        <v>60761755</v>
      </c>
      <c r="C478" s="134">
        <v>2</v>
      </c>
      <c r="D478" s="122">
        <v>1403625</v>
      </c>
      <c r="E478" s="270">
        <v>60761755</v>
      </c>
      <c r="F478" s="124" t="s">
        <v>4847</v>
      </c>
      <c r="G478" s="187">
        <f>J478*1.2+O478*2.5</f>
        <v>303</v>
      </c>
      <c r="H478" s="187">
        <f t="shared" si="64"/>
        <v>606</v>
      </c>
      <c r="I478" s="163" t="s">
        <v>152</v>
      </c>
      <c r="J478" s="164">
        <v>190</v>
      </c>
      <c r="K478" s="164">
        <f t="shared" si="65"/>
        <v>380</v>
      </c>
      <c r="L478" s="165">
        <f t="shared" si="61"/>
        <v>1425</v>
      </c>
      <c r="M478" s="165">
        <f t="shared" si="62"/>
        <v>2850</v>
      </c>
      <c r="N478" s="129" t="s">
        <v>1973</v>
      </c>
      <c r="O478" s="306">
        <v>30</v>
      </c>
      <c r="P478" s="306">
        <f t="shared" si="63"/>
        <v>60</v>
      </c>
      <c r="Q478" s="131"/>
      <c r="R478" s="131"/>
      <c r="S478" s="131"/>
      <c r="T478" s="40"/>
      <c r="Z478" s="139"/>
    </row>
    <row r="479" spans="1:27" x14ac:dyDescent="0.25">
      <c r="A479" s="134">
        <v>6000010201</v>
      </c>
      <c r="B479" s="197">
        <v>60761844</v>
      </c>
      <c r="C479" s="197">
        <v>2</v>
      </c>
      <c r="D479" s="206"/>
      <c r="E479" s="460">
        <v>60761844</v>
      </c>
      <c r="F479" s="210" t="s">
        <v>4841</v>
      </c>
      <c r="G479" s="307">
        <f>J479*1.15</f>
        <v>264.5</v>
      </c>
      <c r="H479" s="307">
        <f t="shared" si="64"/>
        <v>529</v>
      </c>
      <c r="I479" s="166" t="s">
        <v>0</v>
      </c>
      <c r="J479" s="240">
        <v>230</v>
      </c>
      <c r="K479" s="162">
        <f t="shared" si="65"/>
        <v>460</v>
      </c>
      <c r="L479" s="167">
        <f t="shared" si="61"/>
        <v>1725</v>
      </c>
      <c r="M479" s="167">
        <f t="shared" si="62"/>
        <v>3450</v>
      </c>
      <c r="N479" s="122"/>
      <c r="O479" s="130"/>
      <c r="P479" s="130">
        <f t="shared" si="63"/>
        <v>0</v>
      </c>
      <c r="Q479" s="131"/>
      <c r="R479" s="131"/>
      <c r="S479" s="139"/>
      <c r="T479" s="139"/>
      <c r="U479" s="131"/>
      <c r="X479" s="139"/>
      <c r="Y479" s="139"/>
      <c r="Z479" s="139"/>
      <c r="AA479" s="139"/>
    </row>
    <row r="480" spans="1:27" ht="15.75" customHeight="1" x14ac:dyDescent="0.25">
      <c r="A480" s="178">
        <v>314535</v>
      </c>
      <c r="B480" s="134">
        <v>60761844</v>
      </c>
      <c r="C480" s="134">
        <v>2</v>
      </c>
      <c r="D480" s="122">
        <v>1403628</v>
      </c>
      <c r="E480" s="270">
        <v>60761844</v>
      </c>
      <c r="F480" s="124" t="s">
        <v>4841</v>
      </c>
      <c r="G480" s="187">
        <f>J480*1.15</f>
        <v>264.5</v>
      </c>
      <c r="H480" s="187">
        <f t="shared" si="64"/>
        <v>529</v>
      </c>
      <c r="I480" s="166" t="s">
        <v>0</v>
      </c>
      <c r="J480" s="164">
        <v>230</v>
      </c>
      <c r="K480" s="162">
        <f t="shared" si="65"/>
        <v>460</v>
      </c>
      <c r="L480" s="167">
        <f t="shared" si="61"/>
        <v>1725</v>
      </c>
      <c r="M480" s="167">
        <f t="shared" si="62"/>
        <v>3450</v>
      </c>
      <c r="N480" s="122" t="s">
        <v>1917</v>
      </c>
      <c r="O480" s="306">
        <v>39</v>
      </c>
      <c r="P480" s="306">
        <f t="shared" si="63"/>
        <v>78</v>
      </c>
      <c r="Q480" s="131"/>
      <c r="R480" s="131"/>
      <c r="S480" s="131"/>
      <c r="T480" s="383"/>
    </row>
    <row r="481" spans="1:27" x14ac:dyDescent="0.25">
      <c r="A481" s="134">
        <v>6000010201</v>
      </c>
      <c r="B481" s="197">
        <v>60761879</v>
      </c>
      <c r="C481" s="197">
        <v>2</v>
      </c>
      <c r="D481" s="206"/>
      <c r="E481" s="460">
        <v>60761879</v>
      </c>
      <c r="F481" s="210" t="s">
        <v>4833</v>
      </c>
      <c r="G481" s="307">
        <f>J481*1.2</f>
        <v>156</v>
      </c>
      <c r="H481" s="307">
        <f t="shared" si="64"/>
        <v>312</v>
      </c>
      <c r="I481" s="166" t="s">
        <v>0</v>
      </c>
      <c r="J481" s="281">
        <v>130</v>
      </c>
      <c r="K481" s="162">
        <f t="shared" si="65"/>
        <v>260</v>
      </c>
      <c r="L481" s="167">
        <f t="shared" si="61"/>
        <v>975</v>
      </c>
      <c r="M481" s="167">
        <f t="shared" si="62"/>
        <v>1950</v>
      </c>
      <c r="N481" s="122"/>
      <c r="O481" s="130"/>
      <c r="P481" s="130">
        <f t="shared" si="63"/>
        <v>0</v>
      </c>
      <c r="Q481" s="131"/>
      <c r="R481" s="131"/>
      <c r="S481" s="139"/>
      <c r="T481" s="139"/>
      <c r="U481" s="131"/>
      <c r="V481" s="202"/>
      <c r="X481" s="131"/>
      <c r="Y481" s="131"/>
    </row>
    <row r="482" spans="1:27" x14ac:dyDescent="0.25">
      <c r="A482" s="178">
        <v>314535</v>
      </c>
      <c r="B482" s="134">
        <v>60761879</v>
      </c>
      <c r="C482" s="134">
        <v>2</v>
      </c>
      <c r="D482" s="122">
        <v>1403630</v>
      </c>
      <c r="E482" s="270" t="s">
        <v>4867</v>
      </c>
      <c r="F482" s="124" t="s">
        <v>4833</v>
      </c>
      <c r="G482" s="187">
        <f>J482*1.2</f>
        <v>156</v>
      </c>
      <c r="H482" s="187">
        <f t="shared" si="64"/>
        <v>312</v>
      </c>
      <c r="I482" s="166" t="s">
        <v>0</v>
      </c>
      <c r="J482" s="162">
        <v>130</v>
      </c>
      <c r="K482" s="162">
        <f t="shared" si="65"/>
        <v>260</v>
      </c>
      <c r="L482" s="167">
        <f t="shared" si="61"/>
        <v>975</v>
      </c>
      <c r="M482" s="167">
        <f t="shared" si="62"/>
        <v>1950</v>
      </c>
      <c r="N482" s="122" t="s">
        <v>1917</v>
      </c>
      <c r="O482" s="306">
        <v>30</v>
      </c>
      <c r="P482" s="306">
        <f t="shared" si="63"/>
        <v>60</v>
      </c>
      <c r="Q482" s="131"/>
      <c r="R482" s="131"/>
      <c r="S482" s="131"/>
      <c r="U482" s="40"/>
      <c r="X482" s="131"/>
      <c r="Y482" s="131"/>
      <c r="Z482" s="139"/>
    </row>
    <row r="483" spans="1:27" x14ac:dyDescent="0.25">
      <c r="A483" s="134">
        <v>6000010201</v>
      </c>
      <c r="B483" s="197">
        <v>60761935</v>
      </c>
      <c r="C483" s="197">
        <v>4</v>
      </c>
      <c r="D483" s="206"/>
      <c r="E483" s="460">
        <v>60761935</v>
      </c>
      <c r="F483" s="210" t="s">
        <v>4835</v>
      </c>
      <c r="G483" s="307">
        <f>J483*1.2</f>
        <v>174</v>
      </c>
      <c r="H483" s="307">
        <f t="shared" si="64"/>
        <v>696</v>
      </c>
      <c r="I483" s="166" t="s">
        <v>0</v>
      </c>
      <c r="J483" s="281">
        <v>145</v>
      </c>
      <c r="K483" s="162">
        <f t="shared" si="65"/>
        <v>580</v>
      </c>
      <c r="L483" s="167">
        <f t="shared" si="61"/>
        <v>1087.5</v>
      </c>
      <c r="M483" s="167">
        <f t="shared" si="62"/>
        <v>4350</v>
      </c>
      <c r="N483" s="122"/>
      <c r="O483" s="130"/>
      <c r="P483" s="130">
        <f t="shared" si="63"/>
        <v>0</v>
      </c>
      <c r="Q483" s="131"/>
      <c r="R483" s="131"/>
      <c r="S483" s="139"/>
      <c r="T483" s="139"/>
      <c r="U483" s="131"/>
      <c r="AA483" s="131"/>
    </row>
    <row r="484" spans="1:27" x14ac:dyDescent="0.25">
      <c r="A484" s="178">
        <v>314535</v>
      </c>
      <c r="B484" s="134">
        <v>60761935</v>
      </c>
      <c r="C484" s="134">
        <v>4</v>
      </c>
      <c r="D484" s="122">
        <v>1403631</v>
      </c>
      <c r="E484" s="270" t="s">
        <v>4868</v>
      </c>
      <c r="F484" s="124" t="s">
        <v>4835</v>
      </c>
      <c r="G484" s="187">
        <f>J484*1.2</f>
        <v>174</v>
      </c>
      <c r="H484" s="187">
        <f t="shared" si="64"/>
        <v>696</v>
      </c>
      <c r="I484" s="166" t="s">
        <v>0</v>
      </c>
      <c r="J484" s="162">
        <v>145</v>
      </c>
      <c r="K484" s="162">
        <f t="shared" si="65"/>
        <v>580</v>
      </c>
      <c r="L484" s="167">
        <f t="shared" si="61"/>
        <v>1087.5</v>
      </c>
      <c r="M484" s="167">
        <f t="shared" si="62"/>
        <v>4350</v>
      </c>
      <c r="N484" s="122" t="s">
        <v>1917</v>
      </c>
      <c r="O484" s="306">
        <v>24</v>
      </c>
      <c r="P484" s="306">
        <f t="shared" si="63"/>
        <v>96</v>
      </c>
      <c r="Q484" s="131"/>
      <c r="R484" s="131"/>
      <c r="S484" s="131"/>
      <c r="U484" s="40"/>
    </row>
    <row r="485" spans="1:27" x14ac:dyDescent="0.25">
      <c r="A485" s="134">
        <v>6000010201</v>
      </c>
      <c r="B485" s="197">
        <v>60761936</v>
      </c>
      <c r="C485" s="197">
        <v>2</v>
      </c>
      <c r="D485" s="206"/>
      <c r="E485" s="460">
        <v>60761936</v>
      </c>
      <c r="F485" s="210" t="s">
        <v>4834</v>
      </c>
      <c r="G485" s="307">
        <f t="shared" ref="G485:G490" si="66">J485*1.18</f>
        <v>295</v>
      </c>
      <c r="H485" s="307">
        <f t="shared" si="64"/>
        <v>590</v>
      </c>
      <c r="I485" s="166" t="s">
        <v>0</v>
      </c>
      <c r="J485" s="240">
        <v>250</v>
      </c>
      <c r="K485" s="162">
        <f t="shared" si="65"/>
        <v>500</v>
      </c>
      <c r="L485" s="167">
        <f t="shared" si="61"/>
        <v>1875</v>
      </c>
      <c r="M485" s="167">
        <f t="shared" si="62"/>
        <v>3750</v>
      </c>
      <c r="N485" s="122"/>
      <c r="O485" s="130"/>
      <c r="P485" s="130">
        <f t="shared" si="63"/>
        <v>0</v>
      </c>
      <c r="Q485" s="131"/>
      <c r="R485" s="131"/>
      <c r="S485" s="139"/>
      <c r="T485" s="139"/>
      <c r="U485" s="131"/>
      <c r="V485" s="131"/>
    </row>
    <row r="486" spans="1:27" x14ac:dyDescent="0.25">
      <c r="A486" s="178">
        <v>314535</v>
      </c>
      <c r="B486" s="134">
        <v>60761936</v>
      </c>
      <c r="C486" s="134">
        <v>2</v>
      </c>
      <c r="D486" s="122">
        <v>1403631</v>
      </c>
      <c r="E486" s="270">
        <v>60761936</v>
      </c>
      <c r="F486" s="124" t="s">
        <v>4834</v>
      </c>
      <c r="G486" s="187">
        <f t="shared" si="66"/>
        <v>295</v>
      </c>
      <c r="H486" s="187">
        <f t="shared" si="64"/>
        <v>590</v>
      </c>
      <c r="I486" s="166" t="s">
        <v>0</v>
      </c>
      <c r="J486" s="164">
        <v>250</v>
      </c>
      <c r="K486" s="162">
        <f t="shared" si="65"/>
        <v>500</v>
      </c>
      <c r="L486" s="167">
        <f t="shared" si="61"/>
        <v>1875</v>
      </c>
      <c r="M486" s="167">
        <f t="shared" si="62"/>
        <v>3750</v>
      </c>
      <c r="N486" s="122" t="s">
        <v>1917</v>
      </c>
      <c r="O486" s="306">
        <v>39</v>
      </c>
      <c r="P486" s="306">
        <f t="shared" si="63"/>
        <v>78</v>
      </c>
      <c r="Q486" s="131"/>
      <c r="R486" s="131"/>
      <c r="S486" s="131"/>
      <c r="U486" s="40"/>
      <c r="Z486" s="139"/>
      <c r="AA486" s="139"/>
    </row>
    <row r="487" spans="1:27" x14ac:dyDescent="0.25">
      <c r="A487" s="134">
        <v>6000010201</v>
      </c>
      <c r="B487" s="197">
        <v>60761937</v>
      </c>
      <c r="C487" s="197">
        <v>2</v>
      </c>
      <c r="D487" s="206"/>
      <c r="E487" s="460">
        <v>60761937</v>
      </c>
      <c r="F487" s="210" t="s">
        <v>4834</v>
      </c>
      <c r="G487" s="307">
        <f t="shared" si="66"/>
        <v>295</v>
      </c>
      <c r="H487" s="307">
        <f t="shared" si="64"/>
        <v>590</v>
      </c>
      <c r="I487" s="166" t="s">
        <v>0</v>
      </c>
      <c r="J487" s="240">
        <v>250</v>
      </c>
      <c r="K487" s="162">
        <f t="shared" si="65"/>
        <v>500</v>
      </c>
      <c r="L487" s="167">
        <f t="shared" si="61"/>
        <v>1875</v>
      </c>
      <c r="M487" s="167">
        <f t="shared" si="62"/>
        <v>3750</v>
      </c>
      <c r="N487" s="122"/>
      <c r="O487" s="130"/>
      <c r="P487" s="130">
        <f t="shared" si="63"/>
        <v>0</v>
      </c>
      <c r="Q487" s="131"/>
      <c r="R487" s="131"/>
      <c r="S487" s="139"/>
      <c r="T487" s="139"/>
      <c r="U487" s="131"/>
      <c r="V487" s="139"/>
      <c r="AA487" s="139"/>
    </row>
    <row r="488" spans="1:27" x14ac:dyDescent="0.25">
      <c r="A488" s="178">
        <v>314535</v>
      </c>
      <c r="B488" s="134">
        <v>60761937</v>
      </c>
      <c r="C488" s="134">
        <v>2</v>
      </c>
      <c r="D488" s="122">
        <v>1403631</v>
      </c>
      <c r="E488" s="270">
        <v>60761937</v>
      </c>
      <c r="F488" s="124" t="s">
        <v>4834</v>
      </c>
      <c r="G488" s="187">
        <f t="shared" si="66"/>
        <v>295</v>
      </c>
      <c r="H488" s="187">
        <f t="shared" si="64"/>
        <v>590</v>
      </c>
      <c r="I488" s="166" t="s">
        <v>0</v>
      </c>
      <c r="J488" s="164">
        <v>250</v>
      </c>
      <c r="K488" s="162">
        <f t="shared" si="65"/>
        <v>500</v>
      </c>
      <c r="L488" s="167">
        <f t="shared" si="61"/>
        <v>1875</v>
      </c>
      <c r="M488" s="167">
        <f t="shared" si="62"/>
        <v>3750</v>
      </c>
      <c r="N488" s="122" t="s">
        <v>1917</v>
      </c>
      <c r="O488" s="306">
        <v>39</v>
      </c>
      <c r="P488" s="306">
        <f t="shared" si="63"/>
        <v>78</v>
      </c>
      <c r="Q488" s="131"/>
      <c r="R488" s="131"/>
      <c r="S488" s="131"/>
      <c r="U488" s="40"/>
      <c r="AA488" s="139"/>
    </row>
    <row r="489" spans="1:27" x14ac:dyDescent="0.25">
      <c r="A489" s="134">
        <v>600010393</v>
      </c>
      <c r="B489" s="134">
        <v>60762026</v>
      </c>
      <c r="C489" s="134">
        <v>3</v>
      </c>
      <c r="D489" s="122"/>
      <c r="E489" s="270">
        <v>4000520602</v>
      </c>
      <c r="F489" s="124" t="s">
        <v>4892</v>
      </c>
      <c r="G489" s="125">
        <f t="shared" si="66"/>
        <v>99.11999999999999</v>
      </c>
      <c r="H489" s="125">
        <f t="shared" si="64"/>
        <v>297.35999999999996</v>
      </c>
      <c r="I489" s="166" t="s">
        <v>152</v>
      </c>
      <c r="J489" s="281">
        <v>84</v>
      </c>
      <c r="K489" s="162">
        <f t="shared" si="65"/>
        <v>252</v>
      </c>
      <c r="L489" s="167">
        <f t="shared" si="61"/>
        <v>630</v>
      </c>
      <c r="M489" s="167">
        <f t="shared" si="62"/>
        <v>1890</v>
      </c>
      <c r="N489" s="122" t="s">
        <v>1917</v>
      </c>
      <c r="O489" s="130">
        <v>13.94</v>
      </c>
      <c r="P489" s="130">
        <f t="shared" si="63"/>
        <v>41.82</v>
      </c>
      <c r="Q489" s="131"/>
      <c r="R489" s="131"/>
      <c r="S489" s="139"/>
      <c r="T489" s="40"/>
      <c r="V489" s="139"/>
      <c r="AA489" s="139"/>
    </row>
    <row r="490" spans="1:27" s="40" customFormat="1" x14ac:dyDescent="0.25">
      <c r="A490" s="197">
        <v>316002</v>
      </c>
      <c r="B490" s="134">
        <v>60762026</v>
      </c>
      <c r="C490" s="134">
        <v>3</v>
      </c>
      <c r="D490" s="122">
        <v>1405482</v>
      </c>
      <c r="E490" s="270" t="s">
        <v>4911</v>
      </c>
      <c r="F490" s="124" t="s">
        <v>4892</v>
      </c>
      <c r="G490" s="125">
        <f t="shared" si="66"/>
        <v>99.11999999999999</v>
      </c>
      <c r="H490" s="125">
        <f t="shared" si="64"/>
        <v>297.35999999999996</v>
      </c>
      <c r="I490" s="166" t="s">
        <v>152</v>
      </c>
      <c r="J490" s="281">
        <v>84</v>
      </c>
      <c r="K490" s="162">
        <f t="shared" si="65"/>
        <v>252</v>
      </c>
      <c r="L490" s="167">
        <f t="shared" si="61"/>
        <v>630</v>
      </c>
      <c r="M490" s="167">
        <f t="shared" si="62"/>
        <v>1890</v>
      </c>
      <c r="N490" s="122" t="s">
        <v>1917</v>
      </c>
      <c r="O490" s="130">
        <v>13.94</v>
      </c>
      <c r="P490" s="130">
        <f t="shared" si="63"/>
        <v>41.82</v>
      </c>
      <c r="Q490" s="131"/>
      <c r="R490" s="131"/>
      <c r="S490" s="139"/>
      <c r="T490" s="37"/>
      <c r="U490" s="37"/>
      <c r="V490" s="37"/>
      <c r="W490" s="139"/>
      <c r="X490" s="37"/>
      <c r="Y490" s="37"/>
      <c r="Z490" s="37"/>
      <c r="AA490" s="139"/>
    </row>
    <row r="491" spans="1:27" x14ac:dyDescent="0.25">
      <c r="A491" s="134">
        <v>600010393</v>
      </c>
      <c r="B491" s="134">
        <v>60762027</v>
      </c>
      <c r="C491" s="134">
        <v>2</v>
      </c>
      <c r="D491" s="122"/>
      <c r="E491" s="270">
        <v>4001645750</v>
      </c>
      <c r="F491" s="124" t="s">
        <v>4886</v>
      </c>
      <c r="G491" s="168">
        <f>J491*1.2</f>
        <v>187.2</v>
      </c>
      <c r="H491" s="125">
        <f t="shared" si="64"/>
        <v>374.4</v>
      </c>
      <c r="I491" s="166" t="s">
        <v>152</v>
      </c>
      <c r="J491" s="281">
        <v>156</v>
      </c>
      <c r="K491" s="162">
        <f t="shared" si="65"/>
        <v>312</v>
      </c>
      <c r="L491" s="167">
        <f t="shared" si="61"/>
        <v>1170</v>
      </c>
      <c r="M491" s="167">
        <f t="shared" si="62"/>
        <v>2340</v>
      </c>
      <c r="N491" s="122" t="s">
        <v>1917</v>
      </c>
      <c r="O491" s="130">
        <v>28.18</v>
      </c>
      <c r="P491" s="130">
        <f t="shared" si="63"/>
        <v>56.36</v>
      </c>
      <c r="Q491" s="131"/>
      <c r="R491" s="131"/>
      <c r="S491" s="139"/>
      <c r="T491" s="40"/>
      <c r="AA491" s="131"/>
    </row>
    <row r="492" spans="1:27" x14ac:dyDescent="0.25">
      <c r="A492" s="197">
        <v>316002</v>
      </c>
      <c r="B492" s="134">
        <v>60762027</v>
      </c>
      <c r="C492" s="134">
        <v>2</v>
      </c>
      <c r="D492" s="122">
        <v>1405491</v>
      </c>
      <c r="E492" s="270">
        <v>4001645750</v>
      </c>
      <c r="F492" s="124" t="s">
        <v>4886</v>
      </c>
      <c r="G492" s="168">
        <f>J492*1.2</f>
        <v>187.2</v>
      </c>
      <c r="H492" s="125">
        <f t="shared" si="64"/>
        <v>374.4</v>
      </c>
      <c r="I492" s="166" t="s">
        <v>152</v>
      </c>
      <c r="J492" s="281">
        <v>156</v>
      </c>
      <c r="K492" s="162">
        <f t="shared" si="65"/>
        <v>312</v>
      </c>
      <c r="L492" s="167">
        <f t="shared" si="61"/>
        <v>1170</v>
      </c>
      <c r="M492" s="167">
        <f t="shared" si="62"/>
        <v>2340</v>
      </c>
      <c r="N492" s="122" t="s">
        <v>1917</v>
      </c>
      <c r="O492" s="130">
        <v>28.18</v>
      </c>
      <c r="P492" s="130">
        <f t="shared" si="63"/>
        <v>56.36</v>
      </c>
      <c r="Q492" s="131"/>
      <c r="R492" s="131"/>
      <c r="S492" s="139"/>
      <c r="U492" s="29"/>
      <c r="W492" s="139"/>
    </row>
    <row r="493" spans="1:27" x14ac:dyDescent="0.25">
      <c r="A493" s="134">
        <v>600010435</v>
      </c>
      <c r="B493" s="134">
        <v>60762055</v>
      </c>
      <c r="C493" s="178">
        <v>1</v>
      </c>
      <c r="D493" s="122">
        <v>1396828</v>
      </c>
      <c r="E493" s="123">
        <v>4000612946</v>
      </c>
      <c r="F493" s="124" t="s">
        <v>4900</v>
      </c>
      <c r="G493" s="187">
        <f>J493*1.18</f>
        <v>510.94</v>
      </c>
      <c r="H493" s="135">
        <f t="shared" si="64"/>
        <v>510.94</v>
      </c>
      <c r="I493" s="166" t="s">
        <v>152</v>
      </c>
      <c r="J493" s="519">
        <v>433</v>
      </c>
      <c r="K493" s="160">
        <f t="shared" si="65"/>
        <v>433</v>
      </c>
      <c r="L493" s="159">
        <f t="shared" si="61"/>
        <v>3247.5</v>
      </c>
      <c r="M493" s="159">
        <f t="shared" si="62"/>
        <v>3247.5</v>
      </c>
      <c r="N493" s="122" t="s">
        <v>1917</v>
      </c>
      <c r="O493" s="130">
        <v>66</v>
      </c>
      <c r="P493" s="130">
        <f t="shared" si="63"/>
        <v>66</v>
      </c>
      <c r="Q493" s="131"/>
      <c r="R493" s="131"/>
      <c r="S493" s="131"/>
      <c r="V493" s="40"/>
      <c r="W493" s="131"/>
      <c r="X493" s="131"/>
      <c r="Y493" s="131"/>
      <c r="Z493" s="131"/>
    </row>
    <row r="494" spans="1:27" x14ac:dyDescent="0.25">
      <c r="A494" s="197">
        <v>316002</v>
      </c>
      <c r="B494" s="134">
        <v>60762055</v>
      </c>
      <c r="C494" s="178">
        <v>1</v>
      </c>
      <c r="D494" s="122">
        <v>1405494</v>
      </c>
      <c r="E494" s="123">
        <v>4000612946</v>
      </c>
      <c r="F494" s="124" t="s">
        <v>4900</v>
      </c>
      <c r="G494" s="187">
        <f>J494*1.18</f>
        <v>510.94</v>
      </c>
      <c r="H494" s="135">
        <f t="shared" si="64"/>
        <v>510.94</v>
      </c>
      <c r="I494" s="166" t="s">
        <v>152</v>
      </c>
      <c r="J494" s="519">
        <v>433</v>
      </c>
      <c r="K494" s="160">
        <f t="shared" si="65"/>
        <v>433</v>
      </c>
      <c r="L494" s="159">
        <f t="shared" si="61"/>
        <v>3247.5</v>
      </c>
      <c r="M494" s="159">
        <f t="shared" si="62"/>
        <v>3247.5</v>
      </c>
      <c r="N494" s="122" t="s">
        <v>1917</v>
      </c>
      <c r="O494" s="130">
        <v>66</v>
      </c>
      <c r="P494" s="130">
        <f t="shared" si="63"/>
        <v>66</v>
      </c>
      <c r="Q494" s="131"/>
      <c r="R494" s="131"/>
      <c r="S494" s="139"/>
      <c r="X494" s="131"/>
      <c r="Y494" s="131"/>
    </row>
    <row r="495" spans="1:27" ht="18.75" customHeight="1" x14ac:dyDescent="0.25">
      <c r="A495" s="134">
        <v>600010425</v>
      </c>
      <c r="B495" s="121">
        <v>60762056</v>
      </c>
      <c r="C495" s="121">
        <v>1</v>
      </c>
      <c r="D495" s="121"/>
      <c r="E495" s="123" t="s">
        <v>3901</v>
      </c>
      <c r="F495" s="124" t="s">
        <v>4897</v>
      </c>
      <c r="G495" s="187">
        <f>J495*1.18</f>
        <v>829.54</v>
      </c>
      <c r="H495" s="135">
        <f t="shared" si="64"/>
        <v>829.54</v>
      </c>
      <c r="I495" s="166" t="s">
        <v>152</v>
      </c>
      <c r="J495" s="481">
        <v>703</v>
      </c>
      <c r="K495" s="160">
        <f t="shared" si="65"/>
        <v>703</v>
      </c>
      <c r="L495" s="159">
        <f t="shared" si="61"/>
        <v>5272.5</v>
      </c>
      <c r="M495" s="159">
        <f t="shared" si="62"/>
        <v>5272.5</v>
      </c>
      <c r="N495" s="122" t="s">
        <v>1917</v>
      </c>
      <c r="O495" s="130">
        <v>84</v>
      </c>
      <c r="P495" s="130">
        <f t="shared" si="63"/>
        <v>84</v>
      </c>
      <c r="Q495" s="139"/>
      <c r="R495" s="139"/>
      <c r="S495" s="139"/>
      <c r="T495" s="40"/>
      <c r="U495" s="40"/>
      <c r="V495" s="131"/>
    </row>
    <row r="496" spans="1:27" x14ac:dyDescent="0.25">
      <c r="A496" s="197">
        <v>316002</v>
      </c>
      <c r="B496" s="121">
        <v>60762056</v>
      </c>
      <c r="C496" s="121">
        <v>1</v>
      </c>
      <c r="D496" s="122">
        <v>1405495</v>
      </c>
      <c r="E496" s="123" t="s">
        <v>3901</v>
      </c>
      <c r="F496" s="124" t="s">
        <v>4897</v>
      </c>
      <c r="G496" s="187">
        <f>J496*1.18</f>
        <v>829.54</v>
      </c>
      <c r="H496" s="135">
        <f t="shared" si="64"/>
        <v>829.54</v>
      </c>
      <c r="I496" s="166" t="s">
        <v>152</v>
      </c>
      <c r="J496" s="481">
        <v>703</v>
      </c>
      <c r="K496" s="160">
        <f t="shared" si="65"/>
        <v>703</v>
      </c>
      <c r="L496" s="159">
        <f t="shared" si="61"/>
        <v>5272.5</v>
      </c>
      <c r="M496" s="159">
        <f t="shared" si="62"/>
        <v>5272.5</v>
      </c>
      <c r="N496" s="122" t="s">
        <v>1917</v>
      </c>
      <c r="O496" s="130">
        <v>84</v>
      </c>
      <c r="P496" s="130">
        <f t="shared" si="63"/>
        <v>84</v>
      </c>
      <c r="Q496" s="139"/>
      <c r="R496" s="139"/>
      <c r="S496" s="131"/>
      <c r="V496" s="131"/>
      <c r="X496" s="139"/>
      <c r="Y496" s="139"/>
    </row>
    <row r="497" spans="1:27" x14ac:dyDescent="0.25">
      <c r="A497" s="134">
        <v>600010425</v>
      </c>
      <c r="B497" s="134">
        <v>60762059</v>
      </c>
      <c r="C497" s="134">
        <v>1</v>
      </c>
      <c r="D497" s="122">
        <v>1396832</v>
      </c>
      <c r="E497" s="123" t="s">
        <v>3919</v>
      </c>
      <c r="F497" s="124" t="s">
        <v>4898</v>
      </c>
      <c r="G497" s="125">
        <f>J497*1.2</f>
        <v>229.2</v>
      </c>
      <c r="H497" s="125">
        <f t="shared" si="64"/>
        <v>229.2</v>
      </c>
      <c r="I497" s="134" t="s">
        <v>152</v>
      </c>
      <c r="J497" s="481">
        <v>191</v>
      </c>
      <c r="K497" s="162">
        <f t="shared" si="65"/>
        <v>191</v>
      </c>
      <c r="L497" s="167">
        <f t="shared" ref="L497:L560" si="67">J497*7.5</f>
        <v>1432.5</v>
      </c>
      <c r="M497" s="167">
        <f t="shared" ref="M497:M560" si="68">C497*L497</f>
        <v>1432.5</v>
      </c>
      <c r="N497" s="122" t="s">
        <v>1917</v>
      </c>
      <c r="O497" s="130">
        <v>31</v>
      </c>
      <c r="P497" s="130">
        <f t="shared" si="63"/>
        <v>31</v>
      </c>
      <c r="Q497" s="131"/>
      <c r="R497" s="131"/>
      <c r="S497" s="131"/>
    </row>
    <row r="498" spans="1:27" x14ac:dyDescent="0.25">
      <c r="A498" s="197">
        <v>316002</v>
      </c>
      <c r="B498" s="134">
        <v>60762059</v>
      </c>
      <c r="C498" s="134">
        <v>1</v>
      </c>
      <c r="D498" s="122">
        <v>1405498</v>
      </c>
      <c r="E498" s="123" t="s">
        <v>3919</v>
      </c>
      <c r="F498" s="124" t="s">
        <v>4898</v>
      </c>
      <c r="G498" s="125">
        <f>J498*1.2</f>
        <v>229.2</v>
      </c>
      <c r="H498" s="125">
        <f t="shared" si="64"/>
        <v>229.2</v>
      </c>
      <c r="I498" s="134" t="s">
        <v>152</v>
      </c>
      <c r="J498" s="481">
        <v>191</v>
      </c>
      <c r="K498" s="162">
        <f t="shared" si="65"/>
        <v>191</v>
      </c>
      <c r="L498" s="167">
        <f t="shared" si="67"/>
        <v>1432.5</v>
      </c>
      <c r="M498" s="167">
        <f t="shared" si="68"/>
        <v>1432.5</v>
      </c>
      <c r="N498" s="122" t="s">
        <v>1917</v>
      </c>
      <c r="O498" s="130">
        <v>31</v>
      </c>
      <c r="P498" s="130">
        <f t="shared" si="63"/>
        <v>31</v>
      </c>
      <c r="Q498" s="131"/>
      <c r="R498" s="131"/>
      <c r="S498" s="131"/>
      <c r="V498" s="40"/>
      <c r="Z498" s="139"/>
    </row>
    <row r="499" spans="1:27" x14ac:dyDescent="0.25">
      <c r="A499" s="134">
        <v>600010393</v>
      </c>
      <c r="B499" s="134">
        <v>60762091</v>
      </c>
      <c r="C499" s="134">
        <v>1</v>
      </c>
      <c r="D499" s="122"/>
      <c r="E499" s="270">
        <v>4000848402</v>
      </c>
      <c r="F499" s="124" t="s">
        <v>4895</v>
      </c>
      <c r="G499" s="125">
        <f>J499*1.18</f>
        <v>277.3</v>
      </c>
      <c r="H499" s="125">
        <f t="shared" si="64"/>
        <v>277.3</v>
      </c>
      <c r="I499" s="166" t="s">
        <v>0</v>
      </c>
      <c r="J499" s="281">
        <v>235</v>
      </c>
      <c r="K499" s="162">
        <f t="shared" si="65"/>
        <v>235</v>
      </c>
      <c r="L499" s="167">
        <f t="shared" si="67"/>
        <v>1762.5</v>
      </c>
      <c r="M499" s="167">
        <f t="shared" si="68"/>
        <v>1762.5</v>
      </c>
      <c r="N499" s="122" t="s">
        <v>1917</v>
      </c>
      <c r="O499" s="130">
        <v>33</v>
      </c>
      <c r="P499" s="130">
        <f t="shared" si="63"/>
        <v>33</v>
      </c>
      <c r="Q499" s="131"/>
      <c r="R499" s="131"/>
      <c r="S499" s="139"/>
      <c r="T499" s="40"/>
      <c r="V499" s="131"/>
      <c r="X499" s="139"/>
      <c r="Y499" s="139"/>
      <c r="Z499" s="139"/>
    </row>
    <row r="500" spans="1:27" x14ac:dyDescent="0.25">
      <c r="A500" s="197">
        <v>316002</v>
      </c>
      <c r="B500" s="134">
        <v>60762091</v>
      </c>
      <c r="C500" s="134">
        <v>1</v>
      </c>
      <c r="D500" s="122">
        <v>1405499</v>
      </c>
      <c r="E500" s="270">
        <v>4000848402</v>
      </c>
      <c r="F500" s="124" t="s">
        <v>4895</v>
      </c>
      <c r="G500" s="125">
        <f>J500*1.18</f>
        <v>277.3</v>
      </c>
      <c r="H500" s="125">
        <f t="shared" si="64"/>
        <v>277.3</v>
      </c>
      <c r="I500" s="166" t="s">
        <v>0</v>
      </c>
      <c r="J500" s="281">
        <v>235</v>
      </c>
      <c r="K500" s="162">
        <f t="shared" si="65"/>
        <v>235</v>
      </c>
      <c r="L500" s="167">
        <f t="shared" si="67"/>
        <v>1762.5</v>
      </c>
      <c r="M500" s="167">
        <f t="shared" si="68"/>
        <v>1762.5</v>
      </c>
      <c r="N500" s="122" t="s">
        <v>1917</v>
      </c>
      <c r="O500" s="130">
        <v>33</v>
      </c>
      <c r="P500" s="130">
        <f t="shared" ref="P500:P563" si="69">O500*C500</f>
        <v>33</v>
      </c>
      <c r="Q500" s="131"/>
      <c r="R500" s="131"/>
      <c r="S500" s="131"/>
      <c r="V500" s="40"/>
      <c r="Z500" s="139"/>
    </row>
    <row r="501" spans="1:27" x14ac:dyDescent="0.25">
      <c r="A501" s="134">
        <v>600010393</v>
      </c>
      <c r="B501" s="134">
        <v>60762092</v>
      </c>
      <c r="C501" s="134">
        <v>1</v>
      </c>
      <c r="D501" s="122"/>
      <c r="E501" s="270">
        <v>4000874344</v>
      </c>
      <c r="F501" s="124" t="s">
        <v>4896</v>
      </c>
      <c r="G501" s="168">
        <f t="shared" ref="G501:G508" si="70">J501*1.2</f>
        <v>210</v>
      </c>
      <c r="H501" s="125">
        <f t="shared" si="64"/>
        <v>210</v>
      </c>
      <c r="I501" s="166" t="s">
        <v>0</v>
      </c>
      <c r="J501" s="281">
        <v>175</v>
      </c>
      <c r="K501" s="162">
        <f t="shared" si="65"/>
        <v>175</v>
      </c>
      <c r="L501" s="167">
        <f t="shared" si="67"/>
        <v>1312.5</v>
      </c>
      <c r="M501" s="167">
        <f t="shared" si="68"/>
        <v>1312.5</v>
      </c>
      <c r="N501" s="122" t="s">
        <v>1917</v>
      </c>
      <c r="O501" s="130">
        <v>11.6</v>
      </c>
      <c r="P501" s="130">
        <f t="shared" si="69"/>
        <v>11.6</v>
      </c>
      <c r="Q501" s="131"/>
      <c r="R501" s="131"/>
      <c r="S501" s="139"/>
      <c r="T501" s="40"/>
      <c r="Z501" s="139"/>
    </row>
    <row r="502" spans="1:27" x14ac:dyDescent="0.25">
      <c r="A502" s="197">
        <v>316002</v>
      </c>
      <c r="B502" s="134">
        <v>60762092</v>
      </c>
      <c r="C502" s="134">
        <v>1</v>
      </c>
      <c r="D502" s="122">
        <v>1405500</v>
      </c>
      <c r="E502" s="270" t="s">
        <v>4904</v>
      </c>
      <c r="F502" s="124" t="s">
        <v>4896</v>
      </c>
      <c r="G502" s="168">
        <f t="shared" si="70"/>
        <v>210</v>
      </c>
      <c r="H502" s="125">
        <f t="shared" si="64"/>
        <v>210</v>
      </c>
      <c r="I502" s="166" t="s">
        <v>0</v>
      </c>
      <c r="J502" s="281">
        <v>175</v>
      </c>
      <c r="K502" s="162">
        <f t="shared" si="65"/>
        <v>175</v>
      </c>
      <c r="L502" s="167">
        <f t="shared" si="67"/>
        <v>1312.5</v>
      </c>
      <c r="M502" s="167">
        <f t="shared" si="68"/>
        <v>1312.5</v>
      </c>
      <c r="N502" s="122" t="s">
        <v>1917</v>
      </c>
      <c r="O502" s="130">
        <v>11.6</v>
      </c>
      <c r="P502" s="130">
        <f t="shared" si="69"/>
        <v>11.6</v>
      </c>
      <c r="Q502" s="131"/>
      <c r="R502" s="131"/>
      <c r="S502" s="131"/>
      <c r="AA502" s="40"/>
    </row>
    <row r="503" spans="1:27" x14ac:dyDescent="0.25">
      <c r="A503" s="134">
        <v>600010393</v>
      </c>
      <c r="B503" s="134">
        <v>60762106</v>
      </c>
      <c r="C503" s="134">
        <v>1</v>
      </c>
      <c r="D503" s="122"/>
      <c r="E503" s="270">
        <v>4001613139</v>
      </c>
      <c r="F503" s="124" t="s">
        <v>4894</v>
      </c>
      <c r="G503" s="168">
        <f t="shared" si="70"/>
        <v>61.199999999999996</v>
      </c>
      <c r="H503" s="125">
        <f t="shared" si="64"/>
        <v>61.199999999999996</v>
      </c>
      <c r="I503" s="166" t="s">
        <v>0</v>
      </c>
      <c r="J503" s="281">
        <v>51</v>
      </c>
      <c r="K503" s="162">
        <f t="shared" si="65"/>
        <v>51</v>
      </c>
      <c r="L503" s="167">
        <f t="shared" si="67"/>
        <v>382.5</v>
      </c>
      <c r="M503" s="167">
        <f t="shared" si="68"/>
        <v>382.5</v>
      </c>
      <c r="N503" s="122" t="s">
        <v>1917</v>
      </c>
      <c r="O503" s="130">
        <v>4.7149999999999999</v>
      </c>
      <c r="P503" s="130">
        <f t="shared" si="69"/>
        <v>4.7149999999999999</v>
      </c>
      <c r="Q503" s="131"/>
      <c r="R503" s="131"/>
      <c r="S503" s="139"/>
      <c r="T503" s="40"/>
    </row>
    <row r="504" spans="1:27" x14ac:dyDescent="0.25">
      <c r="A504" s="197">
        <v>316002</v>
      </c>
      <c r="B504" s="134">
        <v>60762106</v>
      </c>
      <c r="C504" s="134">
        <v>1</v>
      </c>
      <c r="D504" s="122">
        <v>1405484</v>
      </c>
      <c r="E504" s="270" t="s">
        <v>4905</v>
      </c>
      <c r="F504" s="124" t="s">
        <v>4894</v>
      </c>
      <c r="G504" s="168">
        <f t="shared" si="70"/>
        <v>61.199999999999996</v>
      </c>
      <c r="H504" s="125">
        <f t="shared" si="64"/>
        <v>61.199999999999996</v>
      </c>
      <c r="I504" s="166" t="s">
        <v>0</v>
      </c>
      <c r="J504" s="281">
        <v>51</v>
      </c>
      <c r="K504" s="162">
        <f t="shared" si="65"/>
        <v>51</v>
      </c>
      <c r="L504" s="167">
        <f t="shared" si="67"/>
        <v>382.5</v>
      </c>
      <c r="M504" s="167">
        <f t="shared" si="68"/>
        <v>382.5</v>
      </c>
      <c r="N504" s="122" t="s">
        <v>1917</v>
      </c>
      <c r="O504" s="130">
        <v>4.7149999999999999</v>
      </c>
      <c r="P504" s="130">
        <f t="shared" si="69"/>
        <v>4.7149999999999999</v>
      </c>
      <c r="Q504" s="131"/>
      <c r="R504" s="131"/>
      <c r="S504" s="139"/>
      <c r="T504" s="40"/>
      <c r="U504" s="40"/>
      <c r="V504" s="40"/>
      <c r="W504" s="139"/>
      <c r="Z504" s="131"/>
    </row>
    <row r="505" spans="1:27" x14ac:dyDescent="0.25">
      <c r="A505" s="134">
        <v>600010435</v>
      </c>
      <c r="B505" s="134">
        <v>60762110</v>
      </c>
      <c r="C505" s="134">
        <v>1</v>
      </c>
      <c r="D505" s="122">
        <v>1396816</v>
      </c>
      <c r="E505" s="123">
        <v>4000605986</v>
      </c>
      <c r="F505" s="124" t="s">
        <v>4899</v>
      </c>
      <c r="G505" s="187">
        <f t="shared" si="70"/>
        <v>194.4</v>
      </c>
      <c r="H505" s="125">
        <f t="shared" si="64"/>
        <v>194.4</v>
      </c>
      <c r="I505" s="166" t="s">
        <v>152</v>
      </c>
      <c r="J505" s="520">
        <v>162</v>
      </c>
      <c r="K505" s="162">
        <f t="shared" si="65"/>
        <v>162</v>
      </c>
      <c r="L505" s="167">
        <f t="shared" si="67"/>
        <v>1215</v>
      </c>
      <c r="M505" s="167">
        <f t="shared" si="68"/>
        <v>1215</v>
      </c>
      <c r="N505" s="122" t="s">
        <v>1917</v>
      </c>
      <c r="O505" s="130">
        <v>27.5</v>
      </c>
      <c r="P505" s="130">
        <f t="shared" si="69"/>
        <v>27.5</v>
      </c>
      <c r="Q505" s="131"/>
      <c r="R505" s="131"/>
      <c r="S505" s="131"/>
      <c r="W505" s="131"/>
      <c r="Z505" s="131"/>
    </row>
    <row r="506" spans="1:27" x14ac:dyDescent="0.25">
      <c r="A506" s="197">
        <v>316002</v>
      </c>
      <c r="B506" s="134">
        <v>60762110</v>
      </c>
      <c r="C506" s="134">
        <v>1</v>
      </c>
      <c r="D506" s="122">
        <v>1405484</v>
      </c>
      <c r="E506" s="123">
        <v>4000605986</v>
      </c>
      <c r="F506" s="124" t="s">
        <v>4899</v>
      </c>
      <c r="G506" s="187">
        <f t="shared" si="70"/>
        <v>194.4</v>
      </c>
      <c r="H506" s="125">
        <f t="shared" si="64"/>
        <v>194.4</v>
      </c>
      <c r="I506" s="166" t="s">
        <v>152</v>
      </c>
      <c r="J506" s="520">
        <v>162</v>
      </c>
      <c r="K506" s="162">
        <f t="shared" si="65"/>
        <v>162</v>
      </c>
      <c r="L506" s="167">
        <f t="shared" si="67"/>
        <v>1215</v>
      </c>
      <c r="M506" s="167">
        <f t="shared" si="68"/>
        <v>1215</v>
      </c>
      <c r="N506" s="122" t="s">
        <v>1917</v>
      </c>
      <c r="O506" s="130">
        <v>27.5</v>
      </c>
      <c r="P506" s="130">
        <f t="shared" si="69"/>
        <v>27.5</v>
      </c>
      <c r="Q506" s="131"/>
      <c r="R506" s="131"/>
      <c r="S506" s="131"/>
      <c r="X506" s="131"/>
      <c r="Y506" s="131"/>
      <c r="Z506" s="131"/>
    </row>
    <row r="507" spans="1:27" x14ac:dyDescent="0.25">
      <c r="A507" s="134">
        <v>600010393</v>
      </c>
      <c r="B507" s="134">
        <v>60762113</v>
      </c>
      <c r="C507" s="134">
        <v>1</v>
      </c>
      <c r="D507" s="122"/>
      <c r="E507" s="270">
        <v>4000908428</v>
      </c>
      <c r="F507" s="124" t="s">
        <v>4893</v>
      </c>
      <c r="G507" s="168">
        <f t="shared" si="70"/>
        <v>68.399999999999991</v>
      </c>
      <c r="H507" s="125">
        <f t="shared" si="64"/>
        <v>68.399999999999991</v>
      </c>
      <c r="I507" s="166" t="s">
        <v>152</v>
      </c>
      <c r="J507" s="281">
        <v>57</v>
      </c>
      <c r="K507" s="162">
        <f t="shared" si="65"/>
        <v>57</v>
      </c>
      <c r="L507" s="167">
        <f t="shared" si="67"/>
        <v>427.5</v>
      </c>
      <c r="M507" s="167">
        <f t="shared" si="68"/>
        <v>427.5</v>
      </c>
      <c r="N507" s="122" t="s">
        <v>1917</v>
      </c>
      <c r="O507" s="130">
        <v>3</v>
      </c>
      <c r="P507" s="130">
        <f t="shared" si="69"/>
        <v>3</v>
      </c>
      <c r="Q507" s="131"/>
      <c r="R507" s="131"/>
      <c r="S507" s="139"/>
      <c r="T507" s="40"/>
      <c r="X507" s="139"/>
      <c r="Y507" s="139"/>
      <c r="Z507" s="131"/>
    </row>
    <row r="508" spans="1:27" x14ac:dyDescent="0.25">
      <c r="A508" s="197">
        <v>316002</v>
      </c>
      <c r="B508" s="134">
        <v>60762113</v>
      </c>
      <c r="C508" s="134">
        <v>1</v>
      </c>
      <c r="D508" s="122">
        <v>1405485</v>
      </c>
      <c r="E508" s="270" t="s">
        <v>4912</v>
      </c>
      <c r="F508" s="124" t="s">
        <v>4893</v>
      </c>
      <c r="G508" s="168">
        <f t="shared" si="70"/>
        <v>68.399999999999991</v>
      </c>
      <c r="H508" s="125">
        <f t="shared" si="64"/>
        <v>68.399999999999991</v>
      </c>
      <c r="I508" s="166" t="s">
        <v>152</v>
      </c>
      <c r="J508" s="281">
        <v>57</v>
      </c>
      <c r="K508" s="162">
        <f t="shared" si="65"/>
        <v>57</v>
      </c>
      <c r="L508" s="167">
        <f t="shared" si="67"/>
        <v>427.5</v>
      </c>
      <c r="M508" s="167">
        <f t="shared" si="68"/>
        <v>427.5</v>
      </c>
      <c r="N508" s="122" t="s">
        <v>1917</v>
      </c>
      <c r="O508" s="130">
        <v>3</v>
      </c>
      <c r="P508" s="130">
        <f t="shared" si="69"/>
        <v>3</v>
      </c>
      <c r="Q508" s="131"/>
      <c r="R508" s="131"/>
      <c r="S508" s="139"/>
      <c r="T508" s="40"/>
    </row>
    <row r="509" spans="1:27" x14ac:dyDescent="0.25">
      <c r="A509" s="134">
        <v>600010393</v>
      </c>
      <c r="B509" s="134">
        <v>60762192</v>
      </c>
      <c r="C509" s="134">
        <v>2</v>
      </c>
      <c r="D509" s="122"/>
      <c r="E509" s="270">
        <v>60762192</v>
      </c>
      <c r="F509" s="124" t="s">
        <v>4891</v>
      </c>
      <c r="G509" s="168">
        <f>J509*1.2+O509*2.5</f>
        <v>19.274999999999999</v>
      </c>
      <c r="H509" s="125">
        <f t="shared" si="64"/>
        <v>38.549999999999997</v>
      </c>
      <c r="I509" s="163" t="s">
        <v>0</v>
      </c>
      <c r="J509" s="240">
        <v>14.5</v>
      </c>
      <c r="K509" s="164">
        <f t="shared" si="65"/>
        <v>29</v>
      </c>
      <c r="L509" s="165">
        <f t="shared" si="67"/>
        <v>108.75</v>
      </c>
      <c r="M509" s="165">
        <f t="shared" si="68"/>
        <v>217.5</v>
      </c>
      <c r="N509" s="129" t="s">
        <v>1973</v>
      </c>
      <c r="O509" s="130">
        <v>0.75</v>
      </c>
      <c r="P509" s="130">
        <f t="shared" si="69"/>
        <v>1.5</v>
      </c>
      <c r="Q509" s="131"/>
      <c r="R509" s="131"/>
      <c r="S509" s="139"/>
      <c r="T509" s="40"/>
    </row>
    <row r="510" spans="1:27" x14ac:dyDescent="0.25">
      <c r="A510" s="178">
        <v>314535</v>
      </c>
      <c r="B510" s="134">
        <v>60762293</v>
      </c>
      <c r="C510" s="134">
        <v>2</v>
      </c>
      <c r="D510" s="122">
        <v>1403624</v>
      </c>
      <c r="E510" s="270">
        <v>60762293</v>
      </c>
      <c r="F510" s="124" t="s">
        <v>4869</v>
      </c>
      <c r="G510" s="187">
        <f>J510*1.12+O510*2.5</f>
        <v>65.650000000000006</v>
      </c>
      <c r="H510" s="187">
        <f t="shared" si="64"/>
        <v>131.30000000000001</v>
      </c>
      <c r="I510" s="163" t="s">
        <v>974</v>
      </c>
      <c r="J510" s="164">
        <v>45</v>
      </c>
      <c r="K510" s="164">
        <f t="shared" si="65"/>
        <v>90</v>
      </c>
      <c r="L510" s="165">
        <f t="shared" si="67"/>
        <v>337.5</v>
      </c>
      <c r="M510" s="165">
        <f t="shared" si="68"/>
        <v>675</v>
      </c>
      <c r="N510" s="129" t="s">
        <v>1973</v>
      </c>
      <c r="O510" s="306">
        <v>6.1</v>
      </c>
      <c r="P510" s="306">
        <f t="shared" si="69"/>
        <v>12.2</v>
      </c>
      <c r="Q510" s="131"/>
      <c r="R510" s="131"/>
      <c r="S510" s="131"/>
      <c r="W510" s="139"/>
    </row>
    <row r="511" spans="1:27" x14ac:dyDescent="0.25">
      <c r="A511" s="134">
        <v>6000010298</v>
      </c>
      <c r="B511" s="134">
        <v>60762370</v>
      </c>
      <c r="C511" s="134">
        <v>1</v>
      </c>
      <c r="D511" s="122"/>
      <c r="E511" s="270">
        <v>60762370</v>
      </c>
      <c r="F511" s="124" t="s">
        <v>4864</v>
      </c>
      <c r="G511" s="125">
        <f>J511*1.15</f>
        <v>54.05</v>
      </c>
      <c r="H511" s="125">
        <f t="shared" si="64"/>
        <v>54.05</v>
      </c>
      <c r="I511" s="166" t="s">
        <v>0</v>
      </c>
      <c r="J511" s="162">
        <v>47</v>
      </c>
      <c r="K511" s="162">
        <f t="shared" si="65"/>
        <v>47</v>
      </c>
      <c r="L511" s="167">
        <f t="shared" si="67"/>
        <v>352.5</v>
      </c>
      <c r="M511" s="167">
        <f t="shared" si="68"/>
        <v>352.5</v>
      </c>
      <c r="N511" s="122" t="s">
        <v>1917</v>
      </c>
      <c r="O511" s="130">
        <v>7.7</v>
      </c>
      <c r="P511" s="130">
        <f t="shared" si="69"/>
        <v>7.7</v>
      </c>
      <c r="Q511" s="131"/>
      <c r="R511" s="131"/>
      <c r="S511" s="139"/>
      <c r="T511" s="40"/>
      <c r="X511" s="139"/>
      <c r="Y511" s="139"/>
      <c r="Z511" s="139"/>
    </row>
    <row r="512" spans="1:27" x14ac:dyDescent="0.25">
      <c r="A512" s="134">
        <v>600010393</v>
      </c>
      <c r="B512" s="134">
        <v>60762435</v>
      </c>
      <c r="C512" s="134">
        <v>1</v>
      </c>
      <c r="D512" s="122"/>
      <c r="E512" s="270">
        <v>60762435</v>
      </c>
      <c r="F512" s="124" t="s">
        <v>4890</v>
      </c>
      <c r="G512" s="168">
        <f>J512*1.2+O512*2.5</f>
        <v>18.857499999999998</v>
      </c>
      <c r="H512" s="125">
        <f t="shared" si="64"/>
        <v>18.857499999999998</v>
      </c>
      <c r="I512" s="163" t="s">
        <v>0</v>
      </c>
      <c r="J512" s="240">
        <v>15.5</v>
      </c>
      <c r="K512" s="164">
        <f t="shared" si="65"/>
        <v>15.5</v>
      </c>
      <c r="L512" s="165">
        <f t="shared" si="67"/>
        <v>116.25</v>
      </c>
      <c r="M512" s="165">
        <f t="shared" si="68"/>
        <v>116.25</v>
      </c>
      <c r="N512" s="129" t="s">
        <v>1973</v>
      </c>
      <c r="O512" s="130">
        <v>0.10299999999999999</v>
      </c>
      <c r="P512" s="130">
        <f t="shared" si="69"/>
        <v>0.10299999999999999</v>
      </c>
      <c r="Q512" s="131"/>
      <c r="R512" s="131"/>
      <c r="S512" s="139"/>
      <c r="T512" s="40"/>
      <c r="Z512" s="139"/>
    </row>
    <row r="513" spans="1:27" x14ac:dyDescent="0.25">
      <c r="A513" s="134">
        <v>600010393</v>
      </c>
      <c r="B513" s="134">
        <v>60762436</v>
      </c>
      <c r="C513" s="134">
        <v>1</v>
      </c>
      <c r="D513" s="122"/>
      <c r="E513" s="270">
        <v>60762436</v>
      </c>
      <c r="F513" s="124" t="s">
        <v>3709</v>
      </c>
      <c r="G513" s="168">
        <f>J513*1.2+O513*2.5</f>
        <v>15.8575</v>
      </c>
      <c r="H513" s="125">
        <f t="shared" si="64"/>
        <v>15.8575</v>
      </c>
      <c r="I513" s="163" t="s">
        <v>0</v>
      </c>
      <c r="J513" s="240">
        <v>13</v>
      </c>
      <c r="K513" s="164">
        <f t="shared" si="65"/>
        <v>13</v>
      </c>
      <c r="L513" s="165">
        <f t="shared" si="67"/>
        <v>97.5</v>
      </c>
      <c r="M513" s="165">
        <f t="shared" si="68"/>
        <v>97.5</v>
      </c>
      <c r="N513" s="129" t="s">
        <v>1973</v>
      </c>
      <c r="O513" s="130">
        <v>0.10299999999999999</v>
      </c>
      <c r="P513" s="130">
        <f t="shared" si="69"/>
        <v>0.10299999999999999</v>
      </c>
      <c r="Q513" s="131"/>
      <c r="R513" s="131"/>
      <c r="S513" s="139"/>
      <c r="T513" s="40"/>
      <c r="X513" s="139"/>
      <c r="Y513" s="139"/>
      <c r="AA513" s="230"/>
    </row>
    <row r="514" spans="1:27" x14ac:dyDescent="0.25">
      <c r="A514" s="197">
        <v>600010449</v>
      </c>
      <c r="B514" s="197">
        <v>60762589</v>
      </c>
      <c r="C514" s="197">
        <v>4</v>
      </c>
      <c r="D514" s="206"/>
      <c r="E514" s="460">
        <v>60762589</v>
      </c>
      <c r="F514" s="210" t="s">
        <v>4901</v>
      </c>
      <c r="G514" s="307">
        <f>J514*1.15+O514*2.5</f>
        <v>59.499999999999993</v>
      </c>
      <c r="H514" s="307">
        <f t="shared" ref="H514:H577" si="71">C514*G514</f>
        <v>237.99999999999997</v>
      </c>
      <c r="I514" s="163" t="s">
        <v>974</v>
      </c>
      <c r="J514" s="240">
        <v>45</v>
      </c>
      <c r="K514" s="164">
        <f t="shared" ref="K514:K577" si="72">C514*J514</f>
        <v>180</v>
      </c>
      <c r="L514" s="165">
        <f t="shared" si="67"/>
        <v>337.5</v>
      </c>
      <c r="M514" s="165">
        <f t="shared" si="68"/>
        <v>1350</v>
      </c>
      <c r="N514" s="129" t="s">
        <v>1973</v>
      </c>
      <c r="O514" s="130">
        <v>3.1</v>
      </c>
      <c r="P514" s="130">
        <f t="shared" si="69"/>
        <v>12.4</v>
      </c>
      <c r="Q514" s="131"/>
      <c r="R514" s="131"/>
      <c r="S514" s="139"/>
      <c r="T514" s="40"/>
      <c r="W514" s="139"/>
      <c r="X514" s="139"/>
      <c r="Y514" s="139"/>
      <c r="Z514" s="139"/>
      <c r="AA514" s="139"/>
    </row>
    <row r="515" spans="1:27" x14ac:dyDescent="0.25">
      <c r="A515" s="197">
        <v>600010449</v>
      </c>
      <c r="B515" s="197">
        <v>60762693</v>
      </c>
      <c r="C515" s="197">
        <v>1</v>
      </c>
      <c r="D515" s="206"/>
      <c r="E515" s="460">
        <v>60762693</v>
      </c>
      <c r="F515" s="210" t="s">
        <v>4902</v>
      </c>
      <c r="G515" s="307">
        <f>J515*1.18</f>
        <v>49.559999999999995</v>
      </c>
      <c r="H515" s="307">
        <f t="shared" si="71"/>
        <v>49.559999999999995</v>
      </c>
      <c r="I515" s="166" t="s">
        <v>974</v>
      </c>
      <c r="J515" s="281">
        <v>42</v>
      </c>
      <c r="K515" s="162">
        <f t="shared" si="72"/>
        <v>42</v>
      </c>
      <c r="L515" s="167">
        <f t="shared" si="67"/>
        <v>315</v>
      </c>
      <c r="M515" s="167">
        <f t="shared" si="68"/>
        <v>315</v>
      </c>
      <c r="N515" s="122" t="s">
        <v>2028</v>
      </c>
      <c r="O515" s="130">
        <v>1.2</v>
      </c>
      <c r="P515" s="130">
        <f t="shared" si="69"/>
        <v>1.2</v>
      </c>
      <c r="Q515" s="131"/>
      <c r="R515" s="131"/>
      <c r="S515" s="139"/>
      <c r="T515" s="40"/>
      <c r="X515" s="139"/>
      <c r="Y515" s="139"/>
    </row>
    <row r="516" spans="1:27" x14ac:dyDescent="0.25">
      <c r="A516" s="134">
        <v>600010581</v>
      </c>
      <c r="B516" s="134">
        <v>60762696</v>
      </c>
      <c r="C516" s="134">
        <v>1</v>
      </c>
      <c r="D516" s="122"/>
      <c r="E516" s="270">
        <v>60762696</v>
      </c>
      <c r="F516" s="124" t="s">
        <v>4937</v>
      </c>
      <c r="G516" s="125">
        <f>J516*1.2</f>
        <v>738</v>
      </c>
      <c r="H516" s="125">
        <f t="shared" si="71"/>
        <v>738</v>
      </c>
      <c r="I516" s="166" t="s">
        <v>0</v>
      </c>
      <c r="J516" s="162">
        <v>615</v>
      </c>
      <c r="K516" s="162">
        <f t="shared" si="72"/>
        <v>615</v>
      </c>
      <c r="L516" s="167">
        <f t="shared" si="67"/>
        <v>4612.5</v>
      </c>
      <c r="M516" s="167">
        <f t="shared" si="68"/>
        <v>4612.5</v>
      </c>
      <c r="N516" s="122" t="s">
        <v>1917</v>
      </c>
      <c r="O516" s="130">
        <v>66</v>
      </c>
      <c r="P516" s="130">
        <f t="shared" si="69"/>
        <v>66</v>
      </c>
      <c r="Q516" s="131"/>
      <c r="R516" s="131"/>
      <c r="S516" s="139"/>
      <c r="T516" s="40"/>
      <c r="V516" s="40"/>
      <c r="AA516" s="131"/>
    </row>
    <row r="517" spans="1:27" x14ac:dyDescent="0.25">
      <c r="A517" s="134">
        <v>600010581</v>
      </c>
      <c r="B517" s="134">
        <v>60763126</v>
      </c>
      <c r="C517" s="134">
        <v>2</v>
      </c>
      <c r="D517" s="122"/>
      <c r="E517" s="270">
        <v>60763126</v>
      </c>
      <c r="F517" s="124" t="s">
        <v>4939</v>
      </c>
      <c r="G517" s="125">
        <f>J517*1.2</f>
        <v>144</v>
      </c>
      <c r="H517" s="125">
        <f t="shared" si="71"/>
        <v>288</v>
      </c>
      <c r="I517" s="166" t="s">
        <v>0</v>
      </c>
      <c r="J517" s="162">
        <v>120</v>
      </c>
      <c r="K517" s="162">
        <f t="shared" si="72"/>
        <v>240</v>
      </c>
      <c r="L517" s="167">
        <f t="shared" si="67"/>
        <v>900</v>
      </c>
      <c r="M517" s="167">
        <f t="shared" si="68"/>
        <v>1800</v>
      </c>
      <c r="N517" s="122" t="s">
        <v>1917</v>
      </c>
      <c r="O517" s="130">
        <v>25.4</v>
      </c>
      <c r="P517" s="130">
        <f t="shared" si="69"/>
        <v>50.8</v>
      </c>
      <c r="Q517" s="131"/>
      <c r="R517" s="131"/>
      <c r="S517" s="139"/>
      <c r="T517" s="40"/>
      <c r="V517" s="139"/>
      <c r="W517" s="131"/>
      <c r="AA517" s="139"/>
    </row>
    <row r="518" spans="1:27" x14ac:dyDescent="0.25">
      <c r="A518" s="134">
        <v>600010581</v>
      </c>
      <c r="B518" s="134">
        <v>60763146</v>
      </c>
      <c r="C518" s="134">
        <v>2</v>
      </c>
      <c r="D518" s="122"/>
      <c r="E518" s="270">
        <v>60763146</v>
      </c>
      <c r="F518" s="124" t="s">
        <v>4938</v>
      </c>
      <c r="G518" s="125">
        <f>J518*1.2</f>
        <v>288</v>
      </c>
      <c r="H518" s="125">
        <f t="shared" si="71"/>
        <v>576</v>
      </c>
      <c r="I518" s="166" t="s">
        <v>0</v>
      </c>
      <c r="J518" s="162">
        <v>240</v>
      </c>
      <c r="K518" s="162">
        <f t="shared" si="72"/>
        <v>480</v>
      </c>
      <c r="L518" s="167">
        <f t="shared" si="67"/>
        <v>1800</v>
      </c>
      <c r="M518" s="167">
        <f t="shared" si="68"/>
        <v>3600</v>
      </c>
      <c r="N518" s="122" t="s">
        <v>1917</v>
      </c>
      <c r="O518" s="130">
        <v>17.8</v>
      </c>
      <c r="P518" s="130">
        <f t="shared" si="69"/>
        <v>35.6</v>
      </c>
      <c r="Q518" s="131"/>
      <c r="R518" s="131"/>
      <c r="S518" s="139"/>
      <c r="T518" s="40"/>
      <c r="W518" s="131"/>
      <c r="Z518" s="40"/>
      <c r="AA518" s="139"/>
    </row>
    <row r="519" spans="1:27" x14ac:dyDescent="0.25">
      <c r="A519" s="134">
        <v>600010581</v>
      </c>
      <c r="B519" s="134">
        <v>60763147</v>
      </c>
      <c r="C519" s="134">
        <v>2</v>
      </c>
      <c r="D519" s="122"/>
      <c r="E519" s="270">
        <v>60763147</v>
      </c>
      <c r="F519" s="124" t="s">
        <v>4938</v>
      </c>
      <c r="G519" s="125">
        <f>J519*1.2</f>
        <v>288</v>
      </c>
      <c r="H519" s="125">
        <f t="shared" si="71"/>
        <v>576</v>
      </c>
      <c r="I519" s="166" t="s">
        <v>0</v>
      </c>
      <c r="J519" s="162">
        <v>240</v>
      </c>
      <c r="K519" s="162">
        <f t="shared" si="72"/>
        <v>480</v>
      </c>
      <c r="L519" s="167">
        <f t="shared" si="67"/>
        <v>1800</v>
      </c>
      <c r="M519" s="167">
        <f t="shared" si="68"/>
        <v>3600</v>
      </c>
      <c r="N519" s="122" t="s">
        <v>1917</v>
      </c>
      <c r="O519" s="130">
        <v>25.4</v>
      </c>
      <c r="P519" s="130">
        <f t="shared" si="69"/>
        <v>50.8</v>
      </c>
      <c r="Q519" s="131"/>
      <c r="R519" s="131"/>
      <c r="S519" s="139"/>
      <c r="T519" s="40"/>
      <c r="Z519" s="139"/>
      <c r="AA519" s="139"/>
    </row>
    <row r="520" spans="1:27" s="40" customFormat="1" x14ac:dyDescent="0.25">
      <c r="A520" s="6">
        <v>60</v>
      </c>
      <c r="B520" s="6">
        <v>63800134</v>
      </c>
      <c r="C520" s="6">
        <v>4</v>
      </c>
      <c r="D520" s="6"/>
      <c r="E520" s="30" t="s">
        <v>223</v>
      </c>
      <c r="F520" s="20" t="s">
        <v>1318</v>
      </c>
      <c r="G520" s="53">
        <f>J520*1.15</f>
        <v>5.52</v>
      </c>
      <c r="H520" s="55">
        <f t="shared" si="71"/>
        <v>22.08</v>
      </c>
      <c r="I520" s="15" t="s">
        <v>67</v>
      </c>
      <c r="J520" s="55">
        <v>4.8</v>
      </c>
      <c r="K520" s="55">
        <f t="shared" si="72"/>
        <v>19.2</v>
      </c>
      <c r="L520" s="56">
        <f t="shared" si="67"/>
        <v>36</v>
      </c>
      <c r="M520" s="56">
        <f t="shared" si="68"/>
        <v>144</v>
      </c>
      <c r="N520" s="38"/>
      <c r="O520" s="48">
        <v>3.1E-2</v>
      </c>
      <c r="P520" s="48">
        <f t="shared" si="69"/>
        <v>0.124</v>
      </c>
      <c r="Q520" s="104"/>
      <c r="R520" s="102">
        <f>Q520*1.025</f>
        <v>0</v>
      </c>
      <c r="S520" s="120" t="s">
        <v>2273</v>
      </c>
      <c r="T520" s="37"/>
      <c r="U520" s="139"/>
      <c r="V520" s="37"/>
      <c r="W520" s="37"/>
      <c r="X520" s="37"/>
      <c r="Y520" s="37"/>
      <c r="Z520" s="37"/>
      <c r="AA520" s="37"/>
    </row>
    <row r="521" spans="1:27" x14ac:dyDescent="0.25">
      <c r="A521" s="6">
        <v>173657</v>
      </c>
      <c r="B521" s="6">
        <v>63800134</v>
      </c>
      <c r="C521" s="6">
        <v>4</v>
      </c>
      <c r="D521" s="39"/>
      <c r="E521" s="30" t="s">
        <v>223</v>
      </c>
      <c r="F521" s="20" t="s">
        <v>1318</v>
      </c>
      <c r="G521" s="53">
        <f>J521*1.15</f>
        <v>5.52</v>
      </c>
      <c r="H521" s="55">
        <f t="shared" si="71"/>
        <v>22.08</v>
      </c>
      <c r="I521" s="15" t="s">
        <v>974</v>
      </c>
      <c r="J521" s="55">
        <v>4.8</v>
      </c>
      <c r="K521" s="55">
        <f t="shared" si="72"/>
        <v>19.2</v>
      </c>
      <c r="L521" s="56">
        <f t="shared" si="67"/>
        <v>36</v>
      </c>
      <c r="M521" s="56">
        <f t="shared" si="68"/>
        <v>144</v>
      </c>
      <c r="N521" s="38"/>
      <c r="O521" s="48">
        <v>3.1E-2</v>
      </c>
      <c r="P521" s="48">
        <f t="shared" si="69"/>
        <v>0.124</v>
      </c>
      <c r="R521" s="102">
        <f>Q521*1.025</f>
        <v>0</v>
      </c>
      <c r="S521" s="120" t="s">
        <v>2273</v>
      </c>
      <c r="U521" s="131"/>
      <c r="V521" s="217"/>
      <c r="X521" s="40"/>
      <c r="Y521" s="40"/>
    </row>
    <row r="522" spans="1:27" x14ac:dyDescent="0.25">
      <c r="A522" s="197">
        <v>209317</v>
      </c>
      <c r="B522" s="134">
        <v>63800134</v>
      </c>
      <c r="C522" s="134">
        <v>4</v>
      </c>
      <c r="D522" s="161"/>
      <c r="E522" s="123" t="s">
        <v>223</v>
      </c>
      <c r="F522" s="124" t="s">
        <v>1318</v>
      </c>
      <c r="G522" s="125">
        <f>J522*1.15+O522*2.45</f>
        <v>5.5959499999999993</v>
      </c>
      <c r="H522" s="125">
        <f t="shared" si="71"/>
        <v>22.383799999999997</v>
      </c>
      <c r="I522" s="163" t="s">
        <v>974</v>
      </c>
      <c r="J522" s="164">
        <v>4.8</v>
      </c>
      <c r="K522" s="164">
        <f t="shared" si="72"/>
        <v>19.2</v>
      </c>
      <c r="L522" s="165">
        <f t="shared" si="67"/>
        <v>36</v>
      </c>
      <c r="M522" s="165">
        <f t="shared" si="68"/>
        <v>144</v>
      </c>
      <c r="N522" s="129" t="s">
        <v>1973</v>
      </c>
      <c r="O522" s="130">
        <v>3.1E-2</v>
      </c>
      <c r="P522" s="130">
        <f t="shared" si="69"/>
        <v>0.124</v>
      </c>
      <c r="Q522" s="188"/>
      <c r="R522" s="131"/>
      <c r="S522" s="120" t="s">
        <v>2273</v>
      </c>
      <c r="T522" s="131"/>
      <c r="U522" s="131"/>
      <c r="X522" s="139"/>
      <c r="Y522" s="139"/>
      <c r="AA522" s="139"/>
    </row>
    <row r="523" spans="1:27" x14ac:dyDescent="0.25">
      <c r="A523" s="6">
        <v>50</v>
      </c>
      <c r="B523" s="6">
        <v>63800136</v>
      </c>
      <c r="C523" s="6">
        <v>1</v>
      </c>
      <c r="D523" s="6"/>
      <c r="E523" s="30" t="s">
        <v>1136</v>
      </c>
      <c r="F523" s="20" t="s">
        <v>1319</v>
      </c>
      <c r="G523" s="53">
        <f>J523*1.15</f>
        <v>21.159999999999997</v>
      </c>
      <c r="H523" s="55">
        <f t="shared" si="71"/>
        <v>21.159999999999997</v>
      </c>
      <c r="I523" s="15" t="s">
        <v>67</v>
      </c>
      <c r="J523" s="55">
        <v>18.399999999999999</v>
      </c>
      <c r="K523" s="55">
        <f t="shared" si="72"/>
        <v>18.399999999999999</v>
      </c>
      <c r="L523" s="56">
        <f t="shared" si="67"/>
        <v>138</v>
      </c>
      <c r="M523" s="56">
        <f t="shared" si="68"/>
        <v>138</v>
      </c>
      <c r="N523" s="38"/>
      <c r="O523" s="48"/>
      <c r="P523" s="48">
        <f t="shared" si="69"/>
        <v>0</v>
      </c>
      <c r="R523" s="102">
        <f>Q523*1.025</f>
        <v>0</v>
      </c>
      <c r="S523" s="120" t="s">
        <v>2507</v>
      </c>
      <c r="U523" s="202"/>
      <c r="X523" s="139"/>
      <c r="Y523" s="139"/>
      <c r="AA523" s="139"/>
    </row>
    <row r="524" spans="1:27" x14ac:dyDescent="0.25">
      <c r="A524" s="197">
        <v>200923</v>
      </c>
      <c r="B524" s="134">
        <v>63800136</v>
      </c>
      <c r="C524" s="134">
        <v>1</v>
      </c>
      <c r="D524" s="161"/>
      <c r="E524" s="123" t="s">
        <v>1136</v>
      </c>
      <c r="F524" s="124" t="s">
        <v>1319</v>
      </c>
      <c r="G524" s="187">
        <f>J524*1.15+O524*2.5</f>
        <v>33.184999999999995</v>
      </c>
      <c r="H524" s="162">
        <f t="shared" si="71"/>
        <v>33.184999999999995</v>
      </c>
      <c r="I524" s="163" t="s">
        <v>974</v>
      </c>
      <c r="J524" s="240">
        <v>28.4</v>
      </c>
      <c r="K524" s="164">
        <f t="shared" si="72"/>
        <v>28.4</v>
      </c>
      <c r="L524" s="165">
        <f t="shared" si="67"/>
        <v>213</v>
      </c>
      <c r="M524" s="165">
        <f t="shared" si="68"/>
        <v>213</v>
      </c>
      <c r="N524" s="129" t="s">
        <v>3651</v>
      </c>
      <c r="O524" s="130">
        <v>0.21</v>
      </c>
      <c r="P524" s="130">
        <f t="shared" si="69"/>
        <v>0.21</v>
      </c>
      <c r="Q524" s="188"/>
      <c r="R524" s="194">
        <f>Q524*1.025</f>
        <v>0</v>
      </c>
      <c r="S524" s="246" t="s">
        <v>2507</v>
      </c>
      <c r="T524" s="131"/>
    </row>
    <row r="525" spans="1:27" x14ac:dyDescent="0.25">
      <c r="A525" s="197">
        <v>234659</v>
      </c>
      <c r="B525" s="134">
        <v>63800136</v>
      </c>
      <c r="C525" s="134">
        <v>1</v>
      </c>
      <c r="D525" s="161"/>
      <c r="E525" s="123" t="s">
        <v>4050</v>
      </c>
      <c r="F525" s="124" t="s">
        <v>1319</v>
      </c>
      <c r="G525" s="168">
        <f>J525*1.15+O525*2.5</f>
        <v>33.184999999999995</v>
      </c>
      <c r="H525" s="125">
        <f t="shared" si="71"/>
        <v>33.184999999999995</v>
      </c>
      <c r="I525" s="163" t="s">
        <v>974</v>
      </c>
      <c r="J525" s="240">
        <v>28.4</v>
      </c>
      <c r="K525" s="164">
        <f t="shared" si="72"/>
        <v>28.4</v>
      </c>
      <c r="L525" s="165">
        <f t="shared" si="67"/>
        <v>213</v>
      </c>
      <c r="M525" s="165">
        <f t="shared" si="68"/>
        <v>213</v>
      </c>
      <c r="N525" s="129" t="s">
        <v>1973</v>
      </c>
      <c r="O525" s="130">
        <v>0.21</v>
      </c>
      <c r="P525" s="130">
        <f t="shared" si="69"/>
        <v>0.21</v>
      </c>
      <c r="Q525" s="188"/>
      <c r="R525" s="131"/>
      <c r="S525" s="131"/>
      <c r="T525" s="131"/>
      <c r="U525" s="131"/>
      <c r="V525" s="217"/>
      <c r="W525" s="131"/>
    </row>
    <row r="526" spans="1:27" x14ac:dyDescent="0.25">
      <c r="A526" s="6">
        <v>173614</v>
      </c>
      <c r="B526" s="6">
        <v>63800137</v>
      </c>
      <c r="C526" s="6">
        <v>1</v>
      </c>
      <c r="D526" s="39"/>
      <c r="E526" s="30" t="s">
        <v>145</v>
      </c>
      <c r="F526" s="20" t="s">
        <v>1537</v>
      </c>
      <c r="G526" s="53">
        <f>J526*1.15</f>
        <v>12.304999999999998</v>
      </c>
      <c r="H526" s="55">
        <f t="shared" si="71"/>
        <v>12.304999999999998</v>
      </c>
      <c r="I526" s="15" t="s">
        <v>67</v>
      </c>
      <c r="J526" s="55">
        <v>10.7</v>
      </c>
      <c r="K526" s="55">
        <f t="shared" si="72"/>
        <v>10.7</v>
      </c>
      <c r="L526" s="56">
        <f t="shared" si="67"/>
        <v>80.25</v>
      </c>
      <c r="M526" s="56">
        <f t="shared" si="68"/>
        <v>80.25</v>
      </c>
      <c r="N526" s="38"/>
      <c r="O526" s="48">
        <v>0.25</v>
      </c>
      <c r="P526" s="48">
        <f t="shared" si="69"/>
        <v>0.25</v>
      </c>
      <c r="R526" s="102">
        <f>Q526*1.025</f>
        <v>0</v>
      </c>
      <c r="S526" s="120" t="s">
        <v>2510</v>
      </c>
      <c r="V526" s="131"/>
      <c r="W526" s="139"/>
      <c r="X526" s="139"/>
      <c r="Y526" s="139"/>
    </row>
    <row r="527" spans="1:27" x14ac:dyDescent="0.25">
      <c r="A527" s="6">
        <v>176703</v>
      </c>
      <c r="B527" s="6">
        <v>63800137</v>
      </c>
      <c r="C527" s="6">
        <v>1</v>
      </c>
      <c r="D527" s="39"/>
      <c r="E527" s="30" t="s">
        <v>145</v>
      </c>
      <c r="F527" s="124" t="s">
        <v>1537</v>
      </c>
      <c r="G527" s="53">
        <f>J527*1.15</f>
        <v>12.304999999999998</v>
      </c>
      <c r="H527" s="55">
        <f t="shared" si="71"/>
        <v>12.304999999999998</v>
      </c>
      <c r="I527" s="15" t="s">
        <v>974</v>
      </c>
      <c r="J527" s="55">
        <v>10.7</v>
      </c>
      <c r="K527" s="55">
        <f t="shared" si="72"/>
        <v>10.7</v>
      </c>
      <c r="L527" s="56">
        <f t="shared" si="67"/>
        <v>80.25</v>
      </c>
      <c r="M527" s="56">
        <f t="shared" si="68"/>
        <v>80.25</v>
      </c>
      <c r="N527" s="38"/>
      <c r="O527" s="48">
        <v>0.25</v>
      </c>
      <c r="P527" s="48">
        <f t="shared" si="69"/>
        <v>0.25</v>
      </c>
      <c r="R527" s="102">
        <f>Q527*1.025</f>
        <v>0</v>
      </c>
      <c r="S527" s="120" t="s">
        <v>2510</v>
      </c>
      <c r="U527" s="139"/>
    </row>
    <row r="528" spans="1:27" x14ac:dyDescent="0.25">
      <c r="A528" s="6">
        <v>186141</v>
      </c>
      <c r="B528" s="6">
        <v>63800137</v>
      </c>
      <c r="C528" s="6">
        <v>1</v>
      </c>
      <c r="D528" s="39"/>
      <c r="E528" s="30" t="s">
        <v>145</v>
      </c>
      <c r="F528" s="20" t="s">
        <v>1537</v>
      </c>
      <c r="G528" s="53">
        <f>J528*1.15</f>
        <v>12.304999999999998</v>
      </c>
      <c r="H528" s="53">
        <f t="shared" si="71"/>
        <v>12.304999999999998</v>
      </c>
      <c r="I528" s="15" t="s">
        <v>974</v>
      </c>
      <c r="J528" s="55">
        <v>10.7</v>
      </c>
      <c r="K528" s="55">
        <f t="shared" si="72"/>
        <v>10.7</v>
      </c>
      <c r="L528" s="56">
        <f t="shared" si="67"/>
        <v>80.25</v>
      </c>
      <c r="M528" s="56">
        <f t="shared" si="68"/>
        <v>80.25</v>
      </c>
      <c r="N528" s="38"/>
      <c r="O528" s="130">
        <v>0.25</v>
      </c>
      <c r="P528" s="48">
        <f t="shared" si="69"/>
        <v>0.25</v>
      </c>
      <c r="R528" s="102">
        <f>Q528*1.025</f>
        <v>0</v>
      </c>
      <c r="S528" s="120" t="s">
        <v>2510</v>
      </c>
      <c r="U528" s="131"/>
    </row>
    <row r="529" spans="1:27" x14ac:dyDescent="0.25">
      <c r="A529" s="197">
        <v>209317</v>
      </c>
      <c r="B529" s="134">
        <v>63800137</v>
      </c>
      <c r="C529" s="134">
        <v>1</v>
      </c>
      <c r="D529" s="161"/>
      <c r="E529" s="123" t="s">
        <v>145</v>
      </c>
      <c r="F529" s="124" t="s">
        <v>1537</v>
      </c>
      <c r="G529" s="125">
        <f>J529*1.15+O529*2.45</f>
        <v>12.917499999999999</v>
      </c>
      <c r="H529" s="125">
        <f t="shared" si="71"/>
        <v>12.917499999999999</v>
      </c>
      <c r="I529" s="163" t="s">
        <v>974</v>
      </c>
      <c r="J529" s="164">
        <v>10.7</v>
      </c>
      <c r="K529" s="164">
        <f t="shared" si="72"/>
        <v>10.7</v>
      </c>
      <c r="L529" s="165">
        <f t="shared" si="67"/>
        <v>80.25</v>
      </c>
      <c r="M529" s="165">
        <f t="shared" si="68"/>
        <v>80.25</v>
      </c>
      <c r="N529" s="129" t="s">
        <v>1973</v>
      </c>
      <c r="O529" s="130">
        <v>0.25</v>
      </c>
      <c r="P529" s="130">
        <f t="shared" si="69"/>
        <v>0.25</v>
      </c>
      <c r="Q529" s="188"/>
      <c r="R529" s="131"/>
      <c r="S529" s="120" t="s">
        <v>2510</v>
      </c>
      <c r="T529" s="139"/>
      <c r="V529" s="131"/>
      <c r="X529" s="139"/>
      <c r="Y529" s="139"/>
    </row>
    <row r="530" spans="1:27" x14ac:dyDescent="0.25">
      <c r="A530" s="197">
        <v>218400</v>
      </c>
      <c r="B530" s="134">
        <v>63800137</v>
      </c>
      <c r="C530" s="134">
        <v>1</v>
      </c>
      <c r="D530" s="161"/>
      <c r="E530" s="123" t="s">
        <v>3835</v>
      </c>
      <c r="F530" s="124" t="s">
        <v>1537</v>
      </c>
      <c r="G530" s="125">
        <f>J530*1.15+O530*2.45</f>
        <v>12.917499999999999</v>
      </c>
      <c r="H530" s="125">
        <f t="shared" si="71"/>
        <v>12.917499999999999</v>
      </c>
      <c r="I530" s="163" t="s">
        <v>974</v>
      </c>
      <c r="J530" s="164">
        <v>10.7</v>
      </c>
      <c r="K530" s="164">
        <f t="shared" si="72"/>
        <v>10.7</v>
      </c>
      <c r="L530" s="165">
        <f t="shared" si="67"/>
        <v>80.25</v>
      </c>
      <c r="M530" s="165">
        <f t="shared" si="68"/>
        <v>80.25</v>
      </c>
      <c r="N530" s="129" t="s">
        <v>1973</v>
      </c>
      <c r="O530" s="130">
        <v>0.25</v>
      </c>
      <c r="P530" s="130">
        <f t="shared" si="69"/>
        <v>0.25</v>
      </c>
      <c r="Q530" s="202"/>
      <c r="R530" s="131"/>
      <c r="S530" s="131"/>
      <c r="T530" s="131"/>
    </row>
    <row r="531" spans="1:27" x14ac:dyDescent="0.25">
      <c r="A531" s="9">
        <v>190</v>
      </c>
      <c r="B531" s="9">
        <v>63800138</v>
      </c>
      <c r="C531" s="9">
        <v>1</v>
      </c>
      <c r="D531" s="9"/>
      <c r="E531" s="30" t="s">
        <v>146</v>
      </c>
      <c r="F531" s="124" t="s">
        <v>1116</v>
      </c>
      <c r="G531" s="111">
        <f>J531*1.15</f>
        <v>9.4299999999999979</v>
      </c>
      <c r="H531" s="111">
        <f t="shared" si="71"/>
        <v>9.4299999999999979</v>
      </c>
      <c r="I531" s="9" t="s">
        <v>67</v>
      </c>
      <c r="J531" s="111">
        <v>8.1999999999999993</v>
      </c>
      <c r="K531" s="111">
        <f t="shared" si="72"/>
        <v>8.1999999999999993</v>
      </c>
      <c r="L531" s="112">
        <f t="shared" si="67"/>
        <v>61.499999999999993</v>
      </c>
      <c r="M531" s="112">
        <f t="shared" si="68"/>
        <v>61.499999999999993</v>
      </c>
      <c r="N531" s="9"/>
      <c r="O531" s="338">
        <v>7.1999999999999995E-2</v>
      </c>
      <c r="P531" s="338">
        <f t="shared" si="69"/>
        <v>7.1999999999999995E-2</v>
      </c>
      <c r="Q531" s="339"/>
      <c r="R531" s="340">
        <f>Q531*1.025</f>
        <v>0</v>
      </c>
      <c r="S531" s="341" t="s">
        <v>2511</v>
      </c>
      <c r="T531" s="337"/>
      <c r="U531" s="337"/>
      <c r="X531" s="131"/>
      <c r="Y531" s="131"/>
      <c r="Z531" s="230"/>
    </row>
    <row r="532" spans="1:27" x14ac:dyDescent="0.25">
      <c r="A532" s="280">
        <v>209317</v>
      </c>
      <c r="B532" s="121">
        <v>63800138</v>
      </c>
      <c r="C532" s="121">
        <v>1</v>
      </c>
      <c r="D532" s="121"/>
      <c r="E532" s="123" t="s">
        <v>146</v>
      </c>
      <c r="F532" s="124" t="s">
        <v>1116</v>
      </c>
      <c r="G532" s="155">
        <f>J532*1.15</f>
        <v>9.4299999999999979</v>
      </c>
      <c r="H532" s="155">
        <f t="shared" si="71"/>
        <v>9.4299999999999979</v>
      </c>
      <c r="I532" s="121" t="s">
        <v>974</v>
      </c>
      <c r="J532" s="155">
        <v>8.1999999999999993</v>
      </c>
      <c r="K532" s="155">
        <f t="shared" si="72"/>
        <v>8.1999999999999993</v>
      </c>
      <c r="L532" s="156">
        <f t="shared" si="67"/>
        <v>61.499999999999993</v>
      </c>
      <c r="M532" s="156">
        <f t="shared" si="68"/>
        <v>61.499999999999993</v>
      </c>
      <c r="N532" s="121" t="s">
        <v>2028</v>
      </c>
      <c r="O532" s="334">
        <v>7.1999999999999995E-2</v>
      </c>
      <c r="P532" s="334">
        <f t="shared" si="69"/>
        <v>7.1999999999999995E-2</v>
      </c>
      <c r="Q532" s="335"/>
      <c r="R532" s="336"/>
      <c r="S532" s="336"/>
      <c r="T532" s="336"/>
      <c r="U532" s="337"/>
      <c r="W532" s="139"/>
      <c r="X532" s="139"/>
      <c r="Y532" s="139"/>
    </row>
    <row r="533" spans="1:27" x14ac:dyDescent="0.25">
      <c r="A533" s="280">
        <v>218400</v>
      </c>
      <c r="B533" s="121">
        <v>63800138</v>
      </c>
      <c r="C533" s="121">
        <v>1</v>
      </c>
      <c r="D533" s="121"/>
      <c r="E533" s="123" t="s">
        <v>3836</v>
      </c>
      <c r="F533" s="124" t="s">
        <v>1116</v>
      </c>
      <c r="G533" s="332">
        <f>J533*1.2+O533*2.5</f>
        <v>10.019999999999998</v>
      </c>
      <c r="H533" s="155">
        <f t="shared" si="71"/>
        <v>10.019999999999998</v>
      </c>
      <c r="I533" s="126" t="s">
        <v>974</v>
      </c>
      <c r="J533" s="127">
        <v>8.1999999999999993</v>
      </c>
      <c r="K533" s="127">
        <f t="shared" si="72"/>
        <v>8.1999999999999993</v>
      </c>
      <c r="L533" s="128">
        <f t="shared" si="67"/>
        <v>61.499999999999993</v>
      </c>
      <c r="M533" s="128">
        <f t="shared" si="68"/>
        <v>61.499999999999993</v>
      </c>
      <c r="N533" s="126" t="s">
        <v>1973</v>
      </c>
      <c r="O533" s="334">
        <v>7.1999999999999995E-2</v>
      </c>
      <c r="P533" s="334">
        <f t="shared" si="69"/>
        <v>7.1999999999999995E-2</v>
      </c>
      <c r="Q533" s="335"/>
      <c r="R533" s="336"/>
      <c r="S533" s="336"/>
      <c r="T533" s="336"/>
      <c r="U533" s="337"/>
      <c r="W533" s="131"/>
      <c r="X533" s="40"/>
      <c r="Y533" s="40"/>
      <c r="Z533" s="131"/>
      <c r="AA533" s="139"/>
    </row>
    <row r="534" spans="1:27" x14ac:dyDescent="0.25">
      <c r="A534" s="6">
        <v>200</v>
      </c>
      <c r="B534" s="6">
        <v>63800139</v>
      </c>
      <c r="C534" s="6">
        <v>1</v>
      </c>
      <c r="D534" s="6"/>
      <c r="E534" s="30" t="s">
        <v>148</v>
      </c>
      <c r="F534" s="20" t="s">
        <v>1117</v>
      </c>
      <c r="G534" s="53">
        <f>J534*1.15</f>
        <v>12.304999999999998</v>
      </c>
      <c r="H534" s="55">
        <f t="shared" si="71"/>
        <v>12.304999999999998</v>
      </c>
      <c r="I534" s="15" t="s">
        <v>67</v>
      </c>
      <c r="J534" s="55">
        <v>10.7</v>
      </c>
      <c r="K534" s="55">
        <f t="shared" si="72"/>
        <v>10.7</v>
      </c>
      <c r="L534" s="56">
        <f t="shared" si="67"/>
        <v>80.25</v>
      </c>
      <c r="M534" s="56">
        <f t="shared" si="68"/>
        <v>80.25</v>
      </c>
      <c r="N534" s="38"/>
      <c r="O534" s="48">
        <v>5.5E-2</v>
      </c>
      <c r="P534" s="48">
        <f t="shared" si="69"/>
        <v>5.5E-2</v>
      </c>
      <c r="R534" s="102">
        <f>Q534*1.025</f>
        <v>0</v>
      </c>
      <c r="S534" s="120" t="s">
        <v>2512</v>
      </c>
      <c r="W534" s="139"/>
      <c r="AA534" s="40"/>
    </row>
    <row r="535" spans="1:27" x14ac:dyDescent="0.25">
      <c r="A535" s="6">
        <v>173614</v>
      </c>
      <c r="B535" s="6">
        <v>63800139</v>
      </c>
      <c r="C535" s="6">
        <v>1</v>
      </c>
      <c r="D535" s="39"/>
      <c r="E535" s="30" t="s">
        <v>148</v>
      </c>
      <c r="F535" s="20" t="s">
        <v>1117</v>
      </c>
      <c r="G535" s="53">
        <f>J535*1.15</f>
        <v>12.304999999999998</v>
      </c>
      <c r="H535" s="55">
        <f t="shared" si="71"/>
        <v>12.304999999999998</v>
      </c>
      <c r="I535" s="15" t="s">
        <v>974</v>
      </c>
      <c r="J535" s="55">
        <v>10.7</v>
      </c>
      <c r="K535" s="55">
        <f t="shared" si="72"/>
        <v>10.7</v>
      </c>
      <c r="L535" s="56">
        <f t="shared" si="67"/>
        <v>80.25</v>
      </c>
      <c r="M535" s="56">
        <f t="shared" si="68"/>
        <v>80.25</v>
      </c>
      <c r="N535" s="38"/>
      <c r="O535" s="48">
        <v>5.5E-2</v>
      </c>
      <c r="P535" s="48">
        <f t="shared" si="69"/>
        <v>5.5E-2</v>
      </c>
      <c r="R535" s="102">
        <f>Q535*1.025</f>
        <v>0</v>
      </c>
      <c r="S535" s="120" t="s">
        <v>2512</v>
      </c>
      <c r="Z535" s="139"/>
    </row>
    <row r="536" spans="1:27" x14ac:dyDescent="0.25">
      <c r="A536" s="197">
        <v>209317</v>
      </c>
      <c r="B536" s="134">
        <v>63800139</v>
      </c>
      <c r="C536" s="134">
        <v>1</v>
      </c>
      <c r="D536" s="161"/>
      <c r="E536" s="123" t="s">
        <v>148</v>
      </c>
      <c r="F536" s="124" t="s">
        <v>1117</v>
      </c>
      <c r="G536" s="125">
        <f>J536*1.15+O536*2.45</f>
        <v>12.439749999999998</v>
      </c>
      <c r="H536" s="125">
        <f t="shared" si="71"/>
        <v>12.439749999999998</v>
      </c>
      <c r="I536" s="163" t="s">
        <v>974</v>
      </c>
      <c r="J536" s="164">
        <v>10.7</v>
      </c>
      <c r="K536" s="164">
        <f t="shared" si="72"/>
        <v>10.7</v>
      </c>
      <c r="L536" s="165">
        <f t="shared" si="67"/>
        <v>80.25</v>
      </c>
      <c r="M536" s="165">
        <f t="shared" si="68"/>
        <v>80.25</v>
      </c>
      <c r="N536" s="129" t="s">
        <v>1973</v>
      </c>
      <c r="O536" s="130">
        <v>5.5E-2</v>
      </c>
      <c r="P536" s="130">
        <f t="shared" si="69"/>
        <v>5.5E-2</v>
      </c>
      <c r="Q536" s="188"/>
      <c r="R536" s="131"/>
      <c r="S536" s="131"/>
      <c r="T536" s="131"/>
      <c r="U536" s="139"/>
      <c r="X536" s="139"/>
      <c r="Y536" s="139"/>
    </row>
    <row r="537" spans="1:27" x14ac:dyDescent="0.25">
      <c r="A537" s="280">
        <v>218400</v>
      </c>
      <c r="B537" s="121">
        <v>63800139</v>
      </c>
      <c r="C537" s="121">
        <v>1</v>
      </c>
      <c r="D537" s="121"/>
      <c r="E537" s="123" t="s">
        <v>3837</v>
      </c>
      <c r="F537" s="124" t="s">
        <v>1117</v>
      </c>
      <c r="G537" s="155">
        <f>J537*1.15+O537*2.45</f>
        <v>12.439749999999998</v>
      </c>
      <c r="H537" s="155">
        <f t="shared" si="71"/>
        <v>12.439749999999998</v>
      </c>
      <c r="I537" s="126" t="s">
        <v>974</v>
      </c>
      <c r="J537" s="127">
        <v>10.7</v>
      </c>
      <c r="K537" s="127">
        <f t="shared" si="72"/>
        <v>10.7</v>
      </c>
      <c r="L537" s="128">
        <f t="shared" si="67"/>
        <v>80.25</v>
      </c>
      <c r="M537" s="128">
        <f t="shared" si="68"/>
        <v>80.25</v>
      </c>
      <c r="N537" s="126" t="s">
        <v>1973</v>
      </c>
      <c r="O537" s="334">
        <v>5.5E-2</v>
      </c>
      <c r="P537" s="334">
        <f t="shared" si="69"/>
        <v>5.5E-2</v>
      </c>
      <c r="Q537" s="335"/>
      <c r="R537" s="336"/>
      <c r="S537" s="336"/>
      <c r="T537" s="336"/>
      <c r="U537" s="336"/>
      <c r="W537" s="139"/>
      <c r="AA537" s="139"/>
    </row>
    <row r="538" spans="1:27" x14ac:dyDescent="0.25">
      <c r="A538" s="6">
        <v>99984</v>
      </c>
      <c r="B538" s="6">
        <v>63800140</v>
      </c>
      <c r="C538" s="6">
        <v>1</v>
      </c>
      <c r="D538" s="2"/>
      <c r="E538" s="30" t="s">
        <v>440</v>
      </c>
      <c r="F538" s="20" t="s">
        <v>1115</v>
      </c>
      <c r="G538" s="53">
        <f>J538*1.15</f>
        <v>29.9</v>
      </c>
      <c r="H538" s="55">
        <f t="shared" si="71"/>
        <v>29.9</v>
      </c>
      <c r="I538" s="15" t="s">
        <v>67</v>
      </c>
      <c r="J538" s="55">
        <v>26</v>
      </c>
      <c r="K538" s="55">
        <f t="shared" si="72"/>
        <v>26</v>
      </c>
      <c r="L538" s="56">
        <f t="shared" si="67"/>
        <v>195</v>
      </c>
      <c r="M538" s="57">
        <f t="shared" si="68"/>
        <v>195</v>
      </c>
      <c r="N538" s="38"/>
      <c r="O538" s="48">
        <v>1.24</v>
      </c>
      <c r="P538" s="48">
        <f t="shared" si="69"/>
        <v>1.24</v>
      </c>
      <c r="R538" s="102">
        <f>Q538*1.025</f>
        <v>0</v>
      </c>
      <c r="S538" s="120" t="s">
        <v>2451</v>
      </c>
      <c r="U538" s="131"/>
      <c r="AA538" s="131"/>
    </row>
    <row r="539" spans="1:27" x14ac:dyDescent="0.25">
      <c r="A539" s="6">
        <v>173614</v>
      </c>
      <c r="B539" s="6">
        <v>63800140</v>
      </c>
      <c r="C539" s="6">
        <v>1</v>
      </c>
      <c r="D539" s="39"/>
      <c r="E539" s="30" t="s">
        <v>440</v>
      </c>
      <c r="F539" s="20" t="s">
        <v>1115</v>
      </c>
      <c r="G539" s="53">
        <f>J539*1.15</f>
        <v>29.9</v>
      </c>
      <c r="H539" s="55">
        <f t="shared" si="71"/>
        <v>29.9</v>
      </c>
      <c r="I539" s="15" t="s">
        <v>0</v>
      </c>
      <c r="J539" s="55">
        <v>26</v>
      </c>
      <c r="K539" s="55">
        <f t="shared" si="72"/>
        <v>26</v>
      </c>
      <c r="L539" s="56">
        <f t="shared" si="67"/>
        <v>195</v>
      </c>
      <c r="M539" s="56">
        <f t="shared" si="68"/>
        <v>195</v>
      </c>
      <c r="N539" s="38"/>
      <c r="O539" s="130">
        <v>1.24</v>
      </c>
      <c r="P539" s="48">
        <f t="shared" si="69"/>
        <v>1.24</v>
      </c>
      <c r="R539" s="102">
        <f>Q539*1.025</f>
        <v>0</v>
      </c>
      <c r="S539" s="120" t="s">
        <v>2451</v>
      </c>
      <c r="V539" s="131"/>
      <c r="X539" s="131"/>
      <c r="Y539" s="131"/>
      <c r="Z539" s="139"/>
    </row>
    <row r="540" spans="1:27" x14ac:dyDescent="0.25">
      <c r="A540" s="197">
        <v>209317</v>
      </c>
      <c r="B540" s="134">
        <v>63800140</v>
      </c>
      <c r="C540" s="134">
        <v>1</v>
      </c>
      <c r="D540" s="161"/>
      <c r="E540" s="123" t="s">
        <v>440</v>
      </c>
      <c r="F540" s="124" t="s">
        <v>1115</v>
      </c>
      <c r="G540" s="187">
        <f>J540*1.15+O540*2.45</f>
        <v>32.938000000000002</v>
      </c>
      <c r="H540" s="187">
        <f t="shared" si="71"/>
        <v>32.938000000000002</v>
      </c>
      <c r="I540" s="163" t="s">
        <v>0</v>
      </c>
      <c r="J540" s="164">
        <v>26</v>
      </c>
      <c r="K540" s="164">
        <f t="shared" si="72"/>
        <v>26</v>
      </c>
      <c r="L540" s="165">
        <f t="shared" si="67"/>
        <v>195</v>
      </c>
      <c r="M540" s="165">
        <f t="shared" si="68"/>
        <v>195</v>
      </c>
      <c r="N540" s="129" t="s">
        <v>1973</v>
      </c>
      <c r="O540" s="130">
        <v>1.24</v>
      </c>
      <c r="P540" s="130">
        <f t="shared" si="69"/>
        <v>1.24</v>
      </c>
      <c r="Q540" s="188"/>
      <c r="R540" s="131"/>
      <c r="S540" s="131"/>
      <c r="T540" s="131"/>
      <c r="W540" s="139"/>
      <c r="Z540" s="131"/>
    </row>
    <row r="541" spans="1:27" s="40" customFormat="1" x14ac:dyDescent="0.25">
      <c r="A541" s="6">
        <v>173614</v>
      </c>
      <c r="B541" s="6">
        <v>63800141</v>
      </c>
      <c r="C541" s="6">
        <v>1</v>
      </c>
      <c r="D541" s="39"/>
      <c r="E541" s="30" t="s">
        <v>441</v>
      </c>
      <c r="F541" s="20" t="s">
        <v>1115</v>
      </c>
      <c r="G541" s="53">
        <f>J541*1.15</f>
        <v>29.9</v>
      </c>
      <c r="H541" s="55">
        <f t="shared" si="71"/>
        <v>29.9</v>
      </c>
      <c r="I541" s="15" t="s">
        <v>0</v>
      </c>
      <c r="J541" s="55">
        <v>26</v>
      </c>
      <c r="K541" s="55">
        <f t="shared" si="72"/>
        <v>26</v>
      </c>
      <c r="L541" s="56">
        <f t="shared" si="67"/>
        <v>195</v>
      </c>
      <c r="M541" s="56">
        <f t="shared" si="68"/>
        <v>195</v>
      </c>
      <c r="N541" s="38"/>
      <c r="O541" s="48">
        <v>1.24</v>
      </c>
      <c r="P541" s="48">
        <f t="shared" si="69"/>
        <v>1.24</v>
      </c>
      <c r="Q541" s="104"/>
      <c r="R541" s="102">
        <f>Q541*1.025</f>
        <v>0</v>
      </c>
      <c r="S541" s="120" t="s">
        <v>2452</v>
      </c>
      <c r="T541" s="37"/>
      <c r="U541" s="37"/>
      <c r="V541" s="131"/>
      <c r="W541" s="37"/>
      <c r="X541" s="37"/>
      <c r="Y541" s="37"/>
      <c r="Z541" s="37"/>
      <c r="AA541" s="139"/>
    </row>
    <row r="542" spans="1:27" x14ac:dyDescent="0.25">
      <c r="A542" s="197">
        <v>197808</v>
      </c>
      <c r="B542" s="134">
        <v>63800141</v>
      </c>
      <c r="C542" s="134">
        <v>1</v>
      </c>
      <c r="D542" s="161"/>
      <c r="E542" s="123" t="s">
        <v>441</v>
      </c>
      <c r="F542" s="124" t="s">
        <v>1115</v>
      </c>
      <c r="G542" s="125">
        <f>J542*1.15+O542*2.45</f>
        <v>32.938000000000002</v>
      </c>
      <c r="H542" s="125">
        <f t="shared" si="71"/>
        <v>32.938000000000002</v>
      </c>
      <c r="I542" s="163" t="s">
        <v>0</v>
      </c>
      <c r="J542" s="164">
        <v>26</v>
      </c>
      <c r="K542" s="164">
        <f t="shared" si="72"/>
        <v>26</v>
      </c>
      <c r="L542" s="165">
        <f t="shared" si="67"/>
        <v>195</v>
      </c>
      <c r="M542" s="165">
        <f t="shared" si="68"/>
        <v>195</v>
      </c>
      <c r="N542" s="129" t="s">
        <v>1973</v>
      </c>
      <c r="O542" s="130">
        <v>1.24</v>
      </c>
      <c r="P542" s="130">
        <f t="shared" si="69"/>
        <v>1.24</v>
      </c>
      <c r="Q542" s="188"/>
      <c r="R542" s="139"/>
      <c r="S542" s="139"/>
      <c r="T542" s="139"/>
      <c r="W542" s="131"/>
      <c r="X542" s="40"/>
      <c r="Y542" s="40"/>
    </row>
    <row r="543" spans="1:27" x14ac:dyDescent="0.25">
      <c r="A543" s="6">
        <v>173614</v>
      </c>
      <c r="B543" s="6">
        <v>63800143</v>
      </c>
      <c r="C543" s="6">
        <v>10</v>
      </c>
      <c r="D543" s="39"/>
      <c r="E543" s="30" t="s">
        <v>362</v>
      </c>
      <c r="F543" s="124" t="s">
        <v>2014</v>
      </c>
      <c r="G543" s="53">
        <f>J543*1.15</f>
        <v>36.799999999999997</v>
      </c>
      <c r="H543" s="55">
        <f t="shared" si="71"/>
        <v>368</v>
      </c>
      <c r="I543" s="15" t="s">
        <v>152</v>
      </c>
      <c r="J543" s="55">
        <v>32</v>
      </c>
      <c r="K543" s="55">
        <f t="shared" si="72"/>
        <v>320</v>
      </c>
      <c r="L543" s="56">
        <f t="shared" si="67"/>
        <v>240</v>
      </c>
      <c r="M543" s="56">
        <f t="shared" si="68"/>
        <v>2400</v>
      </c>
      <c r="N543" s="38" t="s">
        <v>2028</v>
      </c>
      <c r="O543" s="48">
        <v>0.62</v>
      </c>
      <c r="P543" s="48">
        <f t="shared" si="69"/>
        <v>6.2</v>
      </c>
      <c r="R543" s="102">
        <f>Q543*1.025</f>
        <v>0</v>
      </c>
      <c r="S543" s="120" t="s">
        <v>2382</v>
      </c>
      <c r="U543" s="131"/>
      <c r="W543" s="139"/>
      <c r="Z543" s="139"/>
    </row>
    <row r="544" spans="1:27" x14ac:dyDescent="0.25">
      <c r="A544" s="197">
        <v>197808</v>
      </c>
      <c r="B544" s="121">
        <v>63800143</v>
      </c>
      <c r="C544" s="121">
        <v>8</v>
      </c>
      <c r="D544" s="161"/>
      <c r="E544" s="123" t="s">
        <v>362</v>
      </c>
      <c r="F544" s="20" t="s">
        <v>2014</v>
      </c>
      <c r="G544" s="125">
        <f>J544*1.15</f>
        <v>36.799999999999997</v>
      </c>
      <c r="H544" s="125">
        <f t="shared" si="71"/>
        <v>294.39999999999998</v>
      </c>
      <c r="I544" s="166" t="s">
        <v>152</v>
      </c>
      <c r="J544" s="162">
        <v>32</v>
      </c>
      <c r="K544" s="162">
        <f t="shared" si="72"/>
        <v>256</v>
      </c>
      <c r="L544" s="167">
        <f t="shared" si="67"/>
        <v>240</v>
      </c>
      <c r="M544" s="167">
        <f t="shared" si="68"/>
        <v>1920</v>
      </c>
      <c r="N544" s="122" t="s">
        <v>2028</v>
      </c>
      <c r="O544" s="130">
        <v>0.62</v>
      </c>
      <c r="P544" s="130">
        <f t="shared" si="69"/>
        <v>4.96</v>
      </c>
      <c r="Q544" s="188"/>
      <c r="R544" s="139"/>
      <c r="S544" s="139"/>
      <c r="T544" s="139"/>
      <c r="U544" s="131"/>
      <c r="V544" s="131"/>
    </row>
    <row r="545" spans="1:27" x14ac:dyDescent="0.25">
      <c r="A545" s="6">
        <v>96262</v>
      </c>
      <c r="B545" s="6">
        <v>63800144</v>
      </c>
      <c r="C545" s="6">
        <v>2</v>
      </c>
      <c r="D545" s="6"/>
      <c r="E545" s="30" t="s">
        <v>141</v>
      </c>
      <c r="F545" s="124" t="s">
        <v>1023</v>
      </c>
      <c r="G545" s="53">
        <f>J545*1.15</f>
        <v>42.204999999999998</v>
      </c>
      <c r="H545" s="55">
        <f t="shared" si="71"/>
        <v>84.41</v>
      </c>
      <c r="I545" s="15" t="s">
        <v>67</v>
      </c>
      <c r="J545" s="55">
        <v>36.700000000000003</v>
      </c>
      <c r="K545" s="55">
        <f t="shared" si="72"/>
        <v>73.400000000000006</v>
      </c>
      <c r="L545" s="56">
        <f t="shared" si="67"/>
        <v>275.25</v>
      </c>
      <c r="M545" s="56">
        <f t="shared" si="68"/>
        <v>550.5</v>
      </c>
      <c r="N545" s="38" t="s">
        <v>2028</v>
      </c>
      <c r="O545" s="130">
        <v>1.23</v>
      </c>
      <c r="P545" s="48">
        <f t="shared" si="69"/>
        <v>2.46</v>
      </c>
      <c r="Q545" s="103"/>
      <c r="R545" s="102">
        <f>Q545*1.025</f>
        <v>0</v>
      </c>
      <c r="S545" s="120" t="s">
        <v>2466</v>
      </c>
      <c r="V545" s="139"/>
      <c r="Z545" s="139"/>
    </row>
    <row r="546" spans="1:27" x14ac:dyDescent="0.25">
      <c r="A546" s="6">
        <v>186141</v>
      </c>
      <c r="B546" s="6">
        <v>63800144</v>
      </c>
      <c r="C546" s="6">
        <v>2</v>
      </c>
      <c r="D546" s="39"/>
      <c r="E546" s="30" t="s">
        <v>141</v>
      </c>
      <c r="F546" s="20" t="s">
        <v>1023</v>
      </c>
      <c r="G546" s="53">
        <f>J546*1.15</f>
        <v>42.204999999999998</v>
      </c>
      <c r="H546" s="53">
        <f t="shared" si="71"/>
        <v>84.41</v>
      </c>
      <c r="I546" s="15" t="s">
        <v>974</v>
      </c>
      <c r="J546" s="55">
        <v>36.700000000000003</v>
      </c>
      <c r="K546" s="55">
        <f t="shared" si="72"/>
        <v>73.400000000000006</v>
      </c>
      <c r="L546" s="56">
        <f t="shared" si="67"/>
        <v>275.25</v>
      </c>
      <c r="M546" s="56">
        <f t="shared" si="68"/>
        <v>550.5</v>
      </c>
      <c r="N546" s="38" t="s">
        <v>2028</v>
      </c>
      <c r="O546" s="48">
        <v>1.23</v>
      </c>
      <c r="P546" s="48">
        <f t="shared" si="69"/>
        <v>2.46</v>
      </c>
      <c r="R546" s="102">
        <f>Q546*1.025</f>
        <v>0</v>
      </c>
      <c r="S546" s="120" t="s">
        <v>2466</v>
      </c>
      <c r="U546" s="40"/>
    </row>
    <row r="547" spans="1:27" x14ac:dyDescent="0.25">
      <c r="A547" s="197">
        <v>209317</v>
      </c>
      <c r="B547" s="134">
        <v>63800144</v>
      </c>
      <c r="C547" s="134">
        <v>2</v>
      </c>
      <c r="D547" s="161"/>
      <c r="E547" s="123" t="s">
        <v>141</v>
      </c>
      <c r="F547" s="124" t="s">
        <v>1023</v>
      </c>
      <c r="G547" s="125">
        <f>J547*1.15</f>
        <v>42.204999999999998</v>
      </c>
      <c r="H547" s="125">
        <f t="shared" si="71"/>
        <v>84.41</v>
      </c>
      <c r="I547" s="166" t="s">
        <v>974</v>
      </c>
      <c r="J547" s="162">
        <v>36.700000000000003</v>
      </c>
      <c r="K547" s="162">
        <f t="shared" si="72"/>
        <v>73.400000000000006</v>
      </c>
      <c r="L547" s="167">
        <f t="shared" si="67"/>
        <v>275.25</v>
      </c>
      <c r="M547" s="167">
        <f t="shared" si="68"/>
        <v>550.5</v>
      </c>
      <c r="N547" s="122" t="s">
        <v>2028</v>
      </c>
      <c r="O547" s="130">
        <v>1.23</v>
      </c>
      <c r="P547" s="130">
        <f t="shared" si="69"/>
        <v>2.46</v>
      </c>
      <c r="Q547" s="188"/>
      <c r="R547" s="139"/>
      <c r="S547" s="139"/>
      <c r="T547" s="131"/>
      <c r="U547" s="131"/>
      <c r="Z547" s="139"/>
      <c r="AA547" s="131"/>
    </row>
    <row r="548" spans="1:27" x14ac:dyDescent="0.25">
      <c r="A548" s="280">
        <v>306369</v>
      </c>
      <c r="B548" s="134">
        <v>63800144</v>
      </c>
      <c r="C548" s="134">
        <v>2</v>
      </c>
      <c r="D548" s="122">
        <v>1396664</v>
      </c>
      <c r="E548" s="123" t="s">
        <v>141</v>
      </c>
      <c r="F548" s="329" t="s">
        <v>1023</v>
      </c>
      <c r="G548" s="448">
        <f>J548</f>
        <v>42.21</v>
      </c>
      <c r="H548" s="448">
        <f t="shared" si="71"/>
        <v>84.42</v>
      </c>
      <c r="I548" s="166" t="s">
        <v>974</v>
      </c>
      <c r="J548" s="506">
        <v>42.21</v>
      </c>
      <c r="K548" s="288">
        <f t="shared" si="72"/>
        <v>84.42</v>
      </c>
      <c r="L548" s="290">
        <f t="shared" si="67"/>
        <v>316.57499999999999</v>
      </c>
      <c r="M548" s="290">
        <f t="shared" si="68"/>
        <v>633.15</v>
      </c>
      <c r="N548" s="122" t="s">
        <v>2028</v>
      </c>
      <c r="O548" s="130">
        <v>1.23</v>
      </c>
      <c r="P548" s="130">
        <f t="shared" si="69"/>
        <v>2.46</v>
      </c>
      <c r="R548" s="37"/>
      <c r="W548" s="40"/>
      <c r="AA548" s="131"/>
    </row>
    <row r="549" spans="1:27" x14ac:dyDescent="0.25">
      <c r="A549" s="6">
        <v>96262</v>
      </c>
      <c r="B549" s="6">
        <v>63800145</v>
      </c>
      <c r="C549" s="6">
        <v>2</v>
      </c>
      <c r="D549" s="6"/>
      <c r="E549" s="30" t="s">
        <v>142</v>
      </c>
      <c r="F549" s="20" t="s">
        <v>1024</v>
      </c>
      <c r="G549" s="53">
        <f>J549*1.15</f>
        <v>42.204999999999998</v>
      </c>
      <c r="H549" s="55">
        <f t="shared" si="71"/>
        <v>84.41</v>
      </c>
      <c r="I549" s="15" t="s">
        <v>67</v>
      </c>
      <c r="J549" s="55">
        <v>36.700000000000003</v>
      </c>
      <c r="K549" s="55">
        <f t="shared" si="72"/>
        <v>73.400000000000006</v>
      </c>
      <c r="L549" s="56">
        <f t="shared" si="67"/>
        <v>275.25</v>
      </c>
      <c r="M549" s="56">
        <f t="shared" si="68"/>
        <v>550.5</v>
      </c>
      <c r="N549" s="38" t="s">
        <v>2028</v>
      </c>
      <c r="O549" s="130">
        <v>1.23</v>
      </c>
      <c r="P549" s="48">
        <f t="shared" si="69"/>
        <v>2.46</v>
      </c>
      <c r="R549" s="102">
        <f>Q549*1.025</f>
        <v>0</v>
      </c>
      <c r="S549" s="120" t="s">
        <v>2467</v>
      </c>
      <c r="AA549" s="139"/>
    </row>
    <row r="550" spans="1:27" x14ac:dyDescent="0.25">
      <c r="A550" s="6">
        <v>186141</v>
      </c>
      <c r="B550" s="6">
        <v>63800145</v>
      </c>
      <c r="C550" s="6">
        <v>2</v>
      </c>
      <c r="D550" s="39"/>
      <c r="E550" s="30" t="s">
        <v>142</v>
      </c>
      <c r="F550" s="124" t="s">
        <v>1024</v>
      </c>
      <c r="G550" s="53">
        <f>J550*1.15</f>
        <v>42.204999999999998</v>
      </c>
      <c r="H550" s="53">
        <f t="shared" si="71"/>
        <v>84.41</v>
      </c>
      <c r="I550" s="15" t="s">
        <v>974</v>
      </c>
      <c r="J550" s="55">
        <v>36.700000000000003</v>
      </c>
      <c r="K550" s="55">
        <f t="shared" si="72"/>
        <v>73.400000000000006</v>
      </c>
      <c r="L550" s="56">
        <f t="shared" si="67"/>
        <v>275.25</v>
      </c>
      <c r="M550" s="56">
        <f t="shared" si="68"/>
        <v>550.5</v>
      </c>
      <c r="N550" s="38" t="s">
        <v>2028</v>
      </c>
      <c r="O550" s="48">
        <v>1.23</v>
      </c>
      <c r="P550" s="48">
        <f t="shared" si="69"/>
        <v>2.46</v>
      </c>
      <c r="R550" s="102">
        <f>Q550*1.025</f>
        <v>0</v>
      </c>
      <c r="S550" s="120" t="s">
        <v>2467</v>
      </c>
      <c r="V550" s="139"/>
      <c r="W550" s="131"/>
      <c r="AA550" s="131"/>
    </row>
    <row r="551" spans="1:27" x14ac:dyDescent="0.25">
      <c r="A551" s="197">
        <v>209317</v>
      </c>
      <c r="B551" s="134">
        <v>63800145</v>
      </c>
      <c r="C551" s="134">
        <v>2</v>
      </c>
      <c r="D551" s="161"/>
      <c r="E551" s="123" t="s">
        <v>142</v>
      </c>
      <c r="F551" s="124" t="s">
        <v>1024</v>
      </c>
      <c r="G551" s="125">
        <f>J551*1.15</f>
        <v>42.204999999999998</v>
      </c>
      <c r="H551" s="125">
        <f t="shared" si="71"/>
        <v>84.41</v>
      </c>
      <c r="I551" s="166" t="s">
        <v>974</v>
      </c>
      <c r="J551" s="162">
        <v>36.700000000000003</v>
      </c>
      <c r="K551" s="162">
        <f t="shared" si="72"/>
        <v>73.400000000000006</v>
      </c>
      <c r="L551" s="167">
        <f t="shared" si="67"/>
        <v>275.25</v>
      </c>
      <c r="M551" s="167">
        <f t="shared" si="68"/>
        <v>550.5</v>
      </c>
      <c r="N551" s="122" t="s">
        <v>2028</v>
      </c>
      <c r="O551" s="130">
        <v>1.23</v>
      </c>
      <c r="P551" s="130">
        <f t="shared" si="69"/>
        <v>2.46</v>
      </c>
      <c r="Q551" s="188"/>
      <c r="R551" s="131"/>
      <c r="S551" s="131"/>
      <c r="T551" s="131"/>
      <c r="V551" s="139"/>
      <c r="AA551" s="139"/>
    </row>
    <row r="552" spans="1:27" s="40" customFormat="1" x14ac:dyDescent="0.25">
      <c r="A552" s="280">
        <v>306369</v>
      </c>
      <c r="B552" s="134">
        <v>63800145</v>
      </c>
      <c r="C552" s="134">
        <v>2</v>
      </c>
      <c r="D552" s="122">
        <v>1396664</v>
      </c>
      <c r="E552" s="123" t="s">
        <v>142</v>
      </c>
      <c r="F552" s="329" t="s">
        <v>1024</v>
      </c>
      <c r="G552" s="448">
        <f>J552</f>
        <v>42.21</v>
      </c>
      <c r="H552" s="448">
        <f t="shared" si="71"/>
        <v>84.42</v>
      </c>
      <c r="I552" s="166" t="s">
        <v>974</v>
      </c>
      <c r="J552" s="506">
        <v>42.21</v>
      </c>
      <c r="K552" s="288">
        <f t="shared" si="72"/>
        <v>84.42</v>
      </c>
      <c r="L552" s="290">
        <f t="shared" si="67"/>
        <v>316.57499999999999</v>
      </c>
      <c r="M552" s="290">
        <f t="shared" si="68"/>
        <v>633.15</v>
      </c>
      <c r="N552" s="122" t="s">
        <v>2028</v>
      </c>
      <c r="O552" s="130">
        <v>1.23</v>
      </c>
      <c r="P552" s="130">
        <f t="shared" si="69"/>
        <v>2.46</v>
      </c>
      <c r="Q552" s="104"/>
      <c r="S552" s="37"/>
      <c r="T552" s="37"/>
      <c r="U552" s="37"/>
      <c r="V552" s="139"/>
      <c r="W552" s="37"/>
      <c r="X552" s="37"/>
      <c r="Y552" s="37"/>
      <c r="Z552" s="37"/>
      <c r="AA552" s="139"/>
    </row>
    <row r="553" spans="1:27" x14ac:dyDescent="0.25">
      <c r="A553" s="6">
        <v>173614</v>
      </c>
      <c r="B553" s="6">
        <v>63800151</v>
      </c>
      <c r="C553" s="6">
        <v>2</v>
      </c>
      <c r="D553" s="39"/>
      <c r="E553" s="30" t="s">
        <v>224</v>
      </c>
      <c r="F553" s="20" t="s">
        <v>1436</v>
      </c>
      <c r="G553" s="53">
        <f>J553*1.15</f>
        <v>1.7249999999999999</v>
      </c>
      <c r="H553" s="55">
        <f t="shared" si="71"/>
        <v>3.4499999999999997</v>
      </c>
      <c r="I553" s="15" t="s">
        <v>67</v>
      </c>
      <c r="J553" s="55">
        <v>1.5</v>
      </c>
      <c r="K553" s="55">
        <f t="shared" si="72"/>
        <v>3</v>
      </c>
      <c r="L553" s="56">
        <f t="shared" si="67"/>
        <v>11.25</v>
      </c>
      <c r="M553" s="56">
        <f t="shared" si="68"/>
        <v>22.5</v>
      </c>
      <c r="N553" s="105" t="s">
        <v>2031</v>
      </c>
      <c r="O553" s="48"/>
      <c r="P553" s="48">
        <f t="shared" si="69"/>
        <v>0</v>
      </c>
      <c r="R553" s="102">
        <f>Q553*1.025</f>
        <v>0</v>
      </c>
      <c r="S553" s="120" t="s">
        <v>2392</v>
      </c>
    </row>
    <row r="554" spans="1:27" x14ac:dyDescent="0.25">
      <c r="A554" s="6">
        <v>186141</v>
      </c>
      <c r="B554" s="6">
        <v>63800152</v>
      </c>
      <c r="C554" s="6">
        <v>2</v>
      </c>
      <c r="D554" s="39"/>
      <c r="E554" s="30" t="s">
        <v>136</v>
      </c>
      <c r="F554" s="124" t="s">
        <v>1437</v>
      </c>
      <c r="G554" s="53">
        <f>J554*1.15</f>
        <v>20.584999999999997</v>
      </c>
      <c r="H554" s="53">
        <f t="shared" si="71"/>
        <v>41.169999999999995</v>
      </c>
      <c r="I554" s="15" t="s">
        <v>0</v>
      </c>
      <c r="J554" s="55">
        <v>17.899999999999999</v>
      </c>
      <c r="K554" s="55">
        <f t="shared" si="72"/>
        <v>35.799999999999997</v>
      </c>
      <c r="L554" s="56">
        <f t="shared" si="67"/>
        <v>134.25</v>
      </c>
      <c r="M554" s="56">
        <f t="shared" si="68"/>
        <v>268.5</v>
      </c>
      <c r="N554" s="105" t="s">
        <v>2031</v>
      </c>
      <c r="O554" s="48">
        <v>0.748</v>
      </c>
      <c r="P554" s="48">
        <f t="shared" si="69"/>
        <v>1.496</v>
      </c>
      <c r="R554" s="102">
        <f>Q554*1.025</f>
        <v>0</v>
      </c>
      <c r="S554" s="120" t="s">
        <v>2393</v>
      </c>
      <c r="V554" s="139"/>
      <c r="X554" s="40"/>
      <c r="Y554" s="40"/>
    </row>
    <row r="555" spans="1:27" s="36" customFormat="1" x14ac:dyDescent="0.25">
      <c r="A555" s="6">
        <v>186141</v>
      </c>
      <c r="B555" s="6">
        <v>63800153</v>
      </c>
      <c r="C555" s="6">
        <v>2</v>
      </c>
      <c r="D555" s="39"/>
      <c r="E555" s="30" t="s">
        <v>137</v>
      </c>
      <c r="F555" s="20" t="s">
        <v>1438</v>
      </c>
      <c r="G555" s="53">
        <f>J555*1.15</f>
        <v>7.4749999999999996</v>
      </c>
      <c r="H555" s="53">
        <f t="shared" si="71"/>
        <v>14.95</v>
      </c>
      <c r="I555" s="15" t="s">
        <v>0</v>
      </c>
      <c r="J555" s="55">
        <v>6.5</v>
      </c>
      <c r="K555" s="55">
        <f t="shared" si="72"/>
        <v>13</v>
      </c>
      <c r="L555" s="56">
        <f t="shared" si="67"/>
        <v>48.75</v>
      </c>
      <c r="M555" s="56">
        <f t="shared" si="68"/>
        <v>97.5</v>
      </c>
      <c r="N555" s="38"/>
      <c r="O555" s="130">
        <v>0.71699999999999997</v>
      </c>
      <c r="P555" s="48">
        <f t="shared" si="69"/>
        <v>1.4339999999999999</v>
      </c>
      <c r="Q555" s="104"/>
      <c r="R555" s="102">
        <f>Q555*1.025</f>
        <v>0</v>
      </c>
      <c r="S555" s="120" t="s">
        <v>2394</v>
      </c>
      <c r="T555" s="37"/>
      <c r="U555" s="37"/>
      <c r="V555" s="40"/>
      <c r="W555" s="40"/>
      <c r="X555" s="37"/>
      <c r="Y555" s="37"/>
      <c r="Z555" s="37"/>
      <c r="AA555" s="37"/>
    </row>
    <row r="556" spans="1:27" x14ac:dyDescent="0.25">
      <c r="A556" s="6">
        <v>110</v>
      </c>
      <c r="B556" s="6">
        <v>63800155</v>
      </c>
      <c r="C556" s="6">
        <v>4</v>
      </c>
      <c r="D556" s="6"/>
      <c r="E556" s="30" t="s">
        <v>149</v>
      </c>
      <c r="F556" s="20" t="s">
        <v>4225</v>
      </c>
      <c r="G556" s="53">
        <f>J556*1.15</f>
        <v>4.83</v>
      </c>
      <c r="H556" s="55">
        <f t="shared" si="71"/>
        <v>19.32</v>
      </c>
      <c r="I556" s="15" t="s">
        <v>67</v>
      </c>
      <c r="J556" s="55">
        <v>4.2</v>
      </c>
      <c r="K556" s="55">
        <f t="shared" si="72"/>
        <v>16.8</v>
      </c>
      <c r="L556" s="56">
        <f t="shared" si="67"/>
        <v>31.5</v>
      </c>
      <c r="M556" s="56">
        <f t="shared" si="68"/>
        <v>126</v>
      </c>
      <c r="N556" s="122" t="s">
        <v>2028</v>
      </c>
      <c r="O556" s="48">
        <v>4.1000000000000002E-2</v>
      </c>
      <c r="P556" s="48">
        <f t="shared" si="69"/>
        <v>0.16400000000000001</v>
      </c>
      <c r="R556" s="102">
        <f>Q556*1.025</f>
        <v>0</v>
      </c>
      <c r="S556" s="120" t="s">
        <v>2548</v>
      </c>
      <c r="X556" s="139"/>
      <c r="Y556" s="139"/>
      <c r="AA556" s="139"/>
    </row>
    <row r="557" spans="1:27" x14ac:dyDescent="0.25">
      <c r="A557" s="280">
        <v>210121</v>
      </c>
      <c r="B557" s="121">
        <v>63800155</v>
      </c>
      <c r="C557" s="121">
        <v>2</v>
      </c>
      <c r="D557" s="161"/>
      <c r="E557" s="123" t="s">
        <v>149</v>
      </c>
      <c r="F557" s="124" t="s">
        <v>4225</v>
      </c>
      <c r="G557" s="125">
        <f>J557*1.15</f>
        <v>4.83</v>
      </c>
      <c r="H557" s="307">
        <f t="shared" si="71"/>
        <v>9.66</v>
      </c>
      <c r="I557" s="219" t="s">
        <v>974</v>
      </c>
      <c r="J557" s="162">
        <v>4.2</v>
      </c>
      <c r="K557" s="162">
        <f t="shared" si="72"/>
        <v>8.4</v>
      </c>
      <c r="L557" s="167">
        <f t="shared" si="67"/>
        <v>31.5</v>
      </c>
      <c r="M557" s="167">
        <f t="shared" si="68"/>
        <v>63</v>
      </c>
      <c r="N557" s="122" t="s">
        <v>2028</v>
      </c>
      <c r="O557" s="130">
        <v>4.1000000000000002E-2</v>
      </c>
      <c r="P557" s="130">
        <f t="shared" si="69"/>
        <v>8.2000000000000003E-2</v>
      </c>
      <c r="Q557" s="202"/>
      <c r="R557" s="131"/>
      <c r="S557" s="131"/>
      <c r="T557" s="139"/>
    </row>
    <row r="558" spans="1:27" x14ac:dyDescent="0.25">
      <c r="A558" s="197">
        <v>218400</v>
      </c>
      <c r="B558" s="121">
        <v>63800155</v>
      </c>
      <c r="C558" s="121">
        <v>4</v>
      </c>
      <c r="D558" s="161"/>
      <c r="E558" s="123" t="s">
        <v>3833</v>
      </c>
      <c r="F558" s="124" t="s">
        <v>4225</v>
      </c>
      <c r="G558" s="168">
        <f>J558*1.2+O558*2.5</f>
        <v>5.1425000000000001</v>
      </c>
      <c r="H558" s="125">
        <f t="shared" si="71"/>
        <v>20.57</v>
      </c>
      <c r="I558" s="163" t="s">
        <v>974</v>
      </c>
      <c r="J558" s="164">
        <v>4.2</v>
      </c>
      <c r="K558" s="164">
        <f t="shared" si="72"/>
        <v>16.8</v>
      </c>
      <c r="L558" s="165">
        <f t="shared" si="67"/>
        <v>31.5</v>
      </c>
      <c r="M558" s="165">
        <f t="shared" si="68"/>
        <v>126</v>
      </c>
      <c r="N558" s="129" t="s">
        <v>1973</v>
      </c>
      <c r="O558" s="130">
        <v>4.1000000000000002E-2</v>
      </c>
      <c r="P558" s="130">
        <f t="shared" si="69"/>
        <v>0.16400000000000001</v>
      </c>
      <c r="Q558" s="188"/>
      <c r="R558" s="131"/>
      <c r="S558" s="131"/>
      <c r="T558" s="131"/>
      <c r="Z558" s="131"/>
      <c r="AA558" s="230"/>
    </row>
    <row r="559" spans="1:27" x14ac:dyDescent="0.25">
      <c r="A559" s="178">
        <v>314535</v>
      </c>
      <c r="B559" s="121">
        <v>63800155</v>
      </c>
      <c r="C559" s="121">
        <v>4</v>
      </c>
      <c r="D559" s="122">
        <v>1403625</v>
      </c>
      <c r="E559" s="123" t="s">
        <v>3833</v>
      </c>
      <c r="F559" s="124" t="s">
        <v>4225</v>
      </c>
      <c r="G559" s="187">
        <f>J559*1.2+O559*2.5</f>
        <v>5.1425000000000001</v>
      </c>
      <c r="H559" s="187">
        <f t="shared" si="71"/>
        <v>20.57</v>
      </c>
      <c r="I559" s="163" t="s">
        <v>974</v>
      </c>
      <c r="J559" s="164">
        <v>4.2</v>
      </c>
      <c r="K559" s="164">
        <f t="shared" si="72"/>
        <v>16.8</v>
      </c>
      <c r="L559" s="165">
        <f t="shared" si="67"/>
        <v>31.5</v>
      </c>
      <c r="M559" s="165">
        <f t="shared" si="68"/>
        <v>126</v>
      </c>
      <c r="N559" s="129" t="s">
        <v>1973</v>
      </c>
      <c r="O559" s="306">
        <v>4.1000000000000002E-2</v>
      </c>
      <c r="P559" s="306">
        <f t="shared" si="69"/>
        <v>0.16400000000000001</v>
      </c>
      <c r="Q559" s="188"/>
      <c r="R559" s="131"/>
      <c r="S559" s="131"/>
      <c r="U559" s="40"/>
      <c r="W559" s="230"/>
    </row>
    <row r="560" spans="1:27" x14ac:dyDescent="0.25">
      <c r="A560" s="6">
        <v>150</v>
      </c>
      <c r="B560" s="6">
        <v>63800156</v>
      </c>
      <c r="C560" s="6">
        <v>2</v>
      </c>
      <c r="D560" s="6"/>
      <c r="E560" s="30" t="s">
        <v>355</v>
      </c>
      <c r="F560" s="20" t="s">
        <v>1121</v>
      </c>
      <c r="G560" s="53">
        <f>J560*1.15</f>
        <v>38.984999999999992</v>
      </c>
      <c r="H560" s="55">
        <f t="shared" si="71"/>
        <v>77.969999999999985</v>
      </c>
      <c r="I560" s="15" t="s">
        <v>67</v>
      </c>
      <c r="J560" s="55">
        <v>33.9</v>
      </c>
      <c r="K560" s="55">
        <f t="shared" si="72"/>
        <v>67.8</v>
      </c>
      <c r="L560" s="56">
        <f t="shared" si="67"/>
        <v>254.25</v>
      </c>
      <c r="M560" s="56">
        <f t="shared" si="68"/>
        <v>508.5</v>
      </c>
      <c r="N560" s="38" t="s">
        <v>2028</v>
      </c>
      <c r="O560" s="130">
        <v>2.1320000000000001</v>
      </c>
      <c r="P560" s="48">
        <f t="shared" si="69"/>
        <v>4.2640000000000002</v>
      </c>
      <c r="R560" s="102">
        <f>Q560*1.025</f>
        <v>0</v>
      </c>
      <c r="S560" s="120" t="s">
        <v>2499</v>
      </c>
    </row>
    <row r="561" spans="1:27" x14ac:dyDescent="0.25">
      <c r="A561" s="197">
        <v>197808</v>
      </c>
      <c r="B561" s="121">
        <v>63800156</v>
      </c>
      <c r="C561" s="121">
        <v>2</v>
      </c>
      <c r="D561" s="161"/>
      <c r="E561" s="123" t="s">
        <v>355</v>
      </c>
      <c r="F561" s="124" t="s">
        <v>1121</v>
      </c>
      <c r="G561" s="125">
        <f>J561*1.15</f>
        <v>38.984999999999992</v>
      </c>
      <c r="H561" s="125">
        <f t="shared" si="71"/>
        <v>77.969999999999985</v>
      </c>
      <c r="I561" s="166" t="s">
        <v>974</v>
      </c>
      <c r="J561" s="162">
        <v>33.9</v>
      </c>
      <c r="K561" s="162">
        <f t="shared" si="72"/>
        <v>67.8</v>
      </c>
      <c r="L561" s="167">
        <f t="shared" ref="L561:L624" si="73">J561*7.5</f>
        <v>254.25</v>
      </c>
      <c r="M561" s="167">
        <f t="shared" ref="M561:M624" si="74">C561*L561</f>
        <v>508.5</v>
      </c>
      <c r="N561" s="122" t="s">
        <v>2028</v>
      </c>
      <c r="O561" s="130">
        <v>2.1320000000000001</v>
      </c>
      <c r="P561" s="130">
        <f t="shared" si="69"/>
        <v>4.2640000000000002</v>
      </c>
      <c r="Q561" s="188"/>
      <c r="R561" s="139"/>
      <c r="S561" s="139"/>
      <c r="T561" s="139"/>
      <c r="U561" s="40"/>
      <c r="V561" s="40"/>
    </row>
    <row r="562" spans="1:27" x14ac:dyDescent="0.25">
      <c r="A562" s="6">
        <v>160</v>
      </c>
      <c r="B562" s="6">
        <v>63800157</v>
      </c>
      <c r="C562" s="6">
        <v>2</v>
      </c>
      <c r="D562" s="6"/>
      <c r="E562" s="30" t="s">
        <v>356</v>
      </c>
      <c r="F562" s="124" t="s">
        <v>1123</v>
      </c>
      <c r="G562" s="53">
        <f>J562*1.15</f>
        <v>38.984999999999992</v>
      </c>
      <c r="H562" s="55">
        <f t="shared" si="71"/>
        <v>77.969999999999985</v>
      </c>
      <c r="I562" s="15" t="s">
        <v>67</v>
      </c>
      <c r="J562" s="55">
        <v>33.9</v>
      </c>
      <c r="K562" s="55">
        <f t="shared" si="72"/>
        <v>67.8</v>
      </c>
      <c r="L562" s="56">
        <f t="shared" si="73"/>
        <v>254.25</v>
      </c>
      <c r="M562" s="56">
        <f t="shared" si="74"/>
        <v>508.5</v>
      </c>
      <c r="N562" s="38" t="s">
        <v>2028</v>
      </c>
      <c r="O562" s="130">
        <v>2.1320000000000001</v>
      </c>
      <c r="P562" s="48">
        <f t="shared" si="69"/>
        <v>4.2640000000000002</v>
      </c>
      <c r="R562" s="102">
        <f>Q562*1.025</f>
        <v>0</v>
      </c>
      <c r="S562" s="120" t="s">
        <v>2503</v>
      </c>
      <c r="U562" s="131"/>
      <c r="V562" s="131"/>
    </row>
    <row r="563" spans="1:27" x14ac:dyDescent="0.25">
      <c r="A563" s="197">
        <v>197808</v>
      </c>
      <c r="B563" s="121">
        <v>63800157</v>
      </c>
      <c r="C563" s="121">
        <v>2</v>
      </c>
      <c r="D563" s="161"/>
      <c r="E563" s="123" t="s">
        <v>356</v>
      </c>
      <c r="F563" s="124" t="s">
        <v>1123</v>
      </c>
      <c r="G563" s="125">
        <f>J563*1.15</f>
        <v>38.984999999999992</v>
      </c>
      <c r="H563" s="125">
        <f t="shared" si="71"/>
        <v>77.969999999999985</v>
      </c>
      <c r="I563" s="166" t="s">
        <v>974</v>
      </c>
      <c r="J563" s="162">
        <v>33.9</v>
      </c>
      <c r="K563" s="162">
        <f t="shared" si="72"/>
        <v>67.8</v>
      </c>
      <c r="L563" s="167">
        <f t="shared" si="73"/>
        <v>254.25</v>
      </c>
      <c r="M563" s="167">
        <f t="shared" si="74"/>
        <v>508.5</v>
      </c>
      <c r="N563" s="122" t="s">
        <v>2028</v>
      </c>
      <c r="O563" s="130">
        <v>2.1320000000000001</v>
      </c>
      <c r="P563" s="130">
        <f t="shared" si="69"/>
        <v>4.2640000000000002</v>
      </c>
      <c r="Q563" s="188"/>
      <c r="R563" s="139"/>
      <c r="S563" s="139"/>
      <c r="T563" s="139"/>
      <c r="U563" s="139"/>
      <c r="V563" s="139"/>
      <c r="AA563" s="139"/>
    </row>
    <row r="564" spans="1:27" x14ac:dyDescent="0.25">
      <c r="A564" s="6">
        <v>173614</v>
      </c>
      <c r="B564" s="6">
        <v>63800174</v>
      </c>
      <c r="C564" s="6">
        <v>8</v>
      </c>
      <c r="D564" s="39"/>
      <c r="E564" s="30" t="s">
        <v>218</v>
      </c>
      <c r="F564" s="124" t="s">
        <v>1091</v>
      </c>
      <c r="G564" s="53">
        <f>J564*1.15</f>
        <v>7.4749999999999996</v>
      </c>
      <c r="H564" s="55">
        <f t="shared" si="71"/>
        <v>59.8</v>
      </c>
      <c r="I564" s="15" t="s">
        <v>0</v>
      </c>
      <c r="J564" s="55">
        <v>6.5</v>
      </c>
      <c r="K564" s="55">
        <f t="shared" si="72"/>
        <v>52</v>
      </c>
      <c r="L564" s="56">
        <f t="shared" si="73"/>
        <v>48.75</v>
      </c>
      <c r="M564" s="56">
        <f t="shared" si="74"/>
        <v>390</v>
      </c>
      <c r="N564" s="38"/>
      <c r="O564" s="48"/>
      <c r="P564" s="48">
        <f t="shared" ref="P564:P627" si="75">O564*C564</f>
        <v>0</v>
      </c>
      <c r="R564" s="102">
        <f t="shared" ref="R564:R576" si="76">Q564*1.025</f>
        <v>0</v>
      </c>
      <c r="S564" s="120" t="s">
        <v>2626</v>
      </c>
      <c r="V564" s="131"/>
    </row>
    <row r="565" spans="1:27" x14ac:dyDescent="0.25">
      <c r="A565" s="6">
        <v>96155</v>
      </c>
      <c r="B565" s="6">
        <v>63800188</v>
      </c>
      <c r="C565" s="6">
        <v>1</v>
      </c>
      <c r="D565" s="6"/>
      <c r="E565" s="30" t="s">
        <v>69</v>
      </c>
      <c r="F565" s="20" t="s">
        <v>1468</v>
      </c>
      <c r="G565" s="53">
        <f t="shared" ref="G565:G586" si="77">J565*1.15+O565*1.9</f>
        <v>26.3322</v>
      </c>
      <c r="H565" s="55">
        <f t="shared" si="71"/>
        <v>26.3322</v>
      </c>
      <c r="I565" s="94" t="s">
        <v>67</v>
      </c>
      <c r="J565" s="97">
        <v>21.67</v>
      </c>
      <c r="K565" s="97">
        <f t="shared" si="72"/>
        <v>21.67</v>
      </c>
      <c r="L565" s="93">
        <f t="shared" si="73"/>
        <v>162.52500000000001</v>
      </c>
      <c r="M565" s="93">
        <f t="shared" si="74"/>
        <v>162.52500000000001</v>
      </c>
      <c r="N565" s="91" t="s">
        <v>1973</v>
      </c>
      <c r="O565" s="48">
        <v>0.74299999999999999</v>
      </c>
      <c r="P565" s="48">
        <f t="shared" si="75"/>
        <v>0.74299999999999999</v>
      </c>
      <c r="R565" s="102">
        <f t="shared" si="76"/>
        <v>0</v>
      </c>
      <c r="S565" s="120" t="s">
        <v>2853</v>
      </c>
      <c r="V565" s="139"/>
      <c r="W565" s="40"/>
      <c r="X565" s="139"/>
      <c r="Y565" s="139"/>
      <c r="Z565" s="131"/>
    </row>
    <row r="566" spans="1:27" x14ac:dyDescent="0.25">
      <c r="A566" s="9">
        <v>158335</v>
      </c>
      <c r="B566" s="9">
        <v>63800188</v>
      </c>
      <c r="C566" s="9">
        <v>2</v>
      </c>
      <c r="D566" s="38"/>
      <c r="E566" s="30" t="s">
        <v>69</v>
      </c>
      <c r="F566" s="20" t="s">
        <v>1468</v>
      </c>
      <c r="G566" s="53">
        <f t="shared" si="77"/>
        <v>26.3322</v>
      </c>
      <c r="H566" s="55">
        <f t="shared" si="71"/>
        <v>52.664400000000001</v>
      </c>
      <c r="I566" s="94" t="s">
        <v>974</v>
      </c>
      <c r="J566" s="97">
        <v>21.67</v>
      </c>
      <c r="K566" s="97">
        <f t="shared" si="72"/>
        <v>43.34</v>
      </c>
      <c r="L566" s="93">
        <f t="shared" si="73"/>
        <v>162.52500000000001</v>
      </c>
      <c r="M566" s="93">
        <f t="shared" si="74"/>
        <v>325.05</v>
      </c>
      <c r="N566" s="91" t="s">
        <v>1973</v>
      </c>
      <c r="O566" s="48">
        <v>0.74299999999999999</v>
      </c>
      <c r="P566" s="48">
        <f t="shared" si="75"/>
        <v>1.486</v>
      </c>
      <c r="R566" s="102">
        <f t="shared" si="76"/>
        <v>0</v>
      </c>
      <c r="S566" s="120" t="s">
        <v>2853</v>
      </c>
      <c r="W566" s="131"/>
      <c r="Z566" s="40"/>
    </row>
    <row r="567" spans="1:27" x14ac:dyDescent="0.25">
      <c r="A567" s="9">
        <v>181461</v>
      </c>
      <c r="B567" s="9">
        <v>63800188</v>
      </c>
      <c r="C567" s="9">
        <v>1</v>
      </c>
      <c r="D567" s="38"/>
      <c r="E567" s="30" t="s">
        <v>3505</v>
      </c>
      <c r="F567" s="20" t="s">
        <v>1468</v>
      </c>
      <c r="G567" s="53">
        <f t="shared" si="77"/>
        <v>26.3322</v>
      </c>
      <c r="H567" s="55">
        <f t="shared" si="71"/>
        <v>26.3322</v>
      </c>
      <c r="I567" s="94" t="s">
        <v>974</v>
      </c>
      <c r="J567" s="97">
        <v>21.67</v>
      </c>
      <c r="K567" s="97">
        <f t="shared" si="72"/>
        <v>21.67</v>
      </c>
      <c r="L567" s="93">
        <f t="shared" si="73"/>
        <v>162.52500000000001</v>
      </c>
      <c r="M567" s="93">
        <f t="shared" si="74"/>
        <v>162.52500000000001</v>
      </c>
      <c r="N567" s="91" t="s">
        <v>1973</v>
      </c>
      <c r="O567" s="48">
        <v>0.74299999999999999</v>
      </c>
      <c r="P567" s="48">
        <f t="shared" si="75"/>
        <v>0.74299999999999999</v>
      </c>
      <c r="R567" s="102">
        <f t="shared" si="76"/>
        <v>0</v>
      </c>
      <c r="S567" s="120" t="s">
        <v>2854</v>
      </c>
    </row>
    <row r="568" spans="1:27" s="35" customFormat="1" x14ac:dyDescent="0.25">
      <c r="A568" s="6">
        <v>158335</v>
      </c>
      <c r="B568" s="9">
        <v>63800189</v>
      </c>
      <c r="C568" s="9">
        <v>2</v>
      </c>
      <c r="D568" s="38"/>
      <c r="E568" s="30" t="s">
        <v>921</v>
      </c>
      <c r="F568" s="20" t="s">
        <v>1469</v>
      </c>
      <c r="G568" s="53">
        <f t="shared" si="77"/>
        <v>9.9049999999999976</v>
      </c>
      <c r="H568" s="55">
        <f t="shared" si="71"/>
        <v>19.809999999999995</v>
      </c>
      <c r="I568" s="94" t="s">
        <v>67</v>
      </c>
      <c r="J568" s="97">
        <v>8.1999999999999993</v>
      </c>
      <c r="K568" s="97">
        <f t="shared" si="72"/>
        <v>16.399999999999999</v>
      </c>
      <c r="L568" s="93">
        <f t="shared" si="73"/>
        <v>61.499999999999993</v>
      </c>
      <c r="M568" s="93">
        <f t="shared" si="74"/>
        <v>122.99999999999999</v>
      </c>
      <c r="N568" s="91" t="s">
        <v>1973</v>
      </c>
      <c r="O568" s="48">
        <v>0.25</v>
      </c>
      <c r="P568" s="48">
        <f t="shared" si="75"/>
        <v>0.5</v>
      </c>
      <c r="Q568" s="104"/>
      <c r="R568" s="102">
        <f t="shared" si="76"/>
        <v>0</v>
      </c>
      <c r="S568" s="120" t="s">
        <v>2855</v>
      </c>
      <c r="T568" s="37"/>
      <c r="U568" s="37"/>
      <c r="V568" s="447"/>
      <c r="W568" s="37"/>
      <c r="X568" s="37"/>
      <c r="Y568" s="37"/>
      <c r="Z568" s="131"/>
      <c r="AA568" s="37"/>
    </row>
    <row r="569" spans="1:27" x14ac:dyDescent="0.25">
      <c r="A569" s="9">
        <v>158335</v>
      </c>
      <c r="B569" s="9">
        <v>63800189</v>
      </c>
      <c r="C569" s="9">
        <v>2</v>
      </c>
      <c r="D569" s="38"/>
      <c r="E569" s="30" t="s">
        <v>921</v>
      </c>
      <c r="F569" s="124" t="s">
        <v>1469</v>
      </c>
      <c r="G569" s="53">
        <f t="shared" si="77"/>
        <v>9.9049999999999976</v>
      </c>
      <c r="H569" s="55">
        <f t="shared" si="71"/>
        <v>19.809999999999995</v>
      </c>
      <c r="I569" s="94" t="s">
        <v>974</v>
      </c>
      <c r="J569" s="97">
        <v>8.1999999999999993</v>
      </c>
      <c r="K569" s="97">
        <f t="shared" si="72"/>
        <v>16.399999999999999</v>
      </c>
      <c r="L569" s="93">
        <f t="shared" si="73"/>
        <v>61.499999999999993</v>
      </c>
      <c r="M569" s="93">
        <f t="shared" si="74"/>
        <v>122.99999999999999</v>
      </c>
      <c r="N569" s="91" t="s">
        <v>1973</v>
      </c>
      <c r="O569" s="48">
        <v>0.25</v>
      </c>
      <c r="P569" s="48">
        <f t="shared" si="75"/>
        <v>0.5</v>
      </c>
      <c r="R569" s="102">
        <f t="shared" si="76"/>
        <v>0</v>
      </c>
      <c r="S569" s="120" t="s">
        <v>2855</v>
      </c>
      <c r="V569" s="447"/>
      <c r="X569" s="139"/>
      <c r="Y569" s="139"/>
      <c r="Z569" s="131"/>
    </row>
    <row r="570" spans="1:27" x14ac:dyDescent="0.25">
      <c r="A570" s="9">
        <v>181461</v>
      </c>
      <c r="B570" s="9">
        <v>63800189</v>
      </c>
      <c r="C570" s="9">
        <v>1</v>
      </c>
      <c r="D570" s="38"/>
      <c r="E570" s="30" t="s">
        <v>3506</v>
      </c>
      <c r="F570" s="20" t="s">
        <v>1469</v>
      </c>
      <c r="G570" s="53">
        <f t="shared" si="77"/>
        <v>9.9049999999999976</v>
      </c>
      <c r="H570" s="55">
        <f t="shared" si="71"/>
        <v>9.9049999999999976</v>
      </c>
      <c r="I570" s="94" t="s">
        <v>0</v>
      </c>
      <c r="J570" s="97">
        <v>8.1999999999999993</v>
      </c>
      <c r="K570" s="97">
        <f t="shared" si="72"/>
        <v>8.1999999999999993</v>
      </c>
      <c r="L570" s="93">
        <f t="shared" si="73"/>
        <v>61.499999999999993</v>
      </c>
      <c r="M570" s="93">
        <f t="shared" si="74"/>
        <v>61.499999999999993</v>
      </c>
      <c r="N570" s="91" t="s">
        <v>1973</v>
      </c>
      <c r="O570" s="48">
        <v>0.25</v>
      </c>
      <c r="P570" s="48">
        <f t="shared" si="75"/>
        <v>0.25</v>
      </c>
      <c r="R570" s="102">
        <f t="shared" si="76"/>
        <v>0</v>
      </c>
      <c r="S570" s="120" t="s">
        <v>2856</v>
      </c>
      <c r="V570" s="131"/>
      <c r="X570" s="131"/>
      <c r="Y570" s="131"/>
      <c r="Z570" s="131"/>
    </row>
    <row r="571" spans="1:27" x14ac:dyDescent="0.25">
      <c r="A571" s="6">
        <v>96155</v>
      </c>
      <c r="B571" s="6">
        <v>63800190</v>
      </c>
      <c r="C571" s="6">
        <v>2</v>
      </c>
      <c r="D571" s="6"/>
      <c r="E571" s="30" t="s">
        <v>70</v>
      </c>
      <c r="F571" s="20" t="s">
        <v>1466</v>
      </c>
      <c r="G571" s="53">
        <f t="shared" si="77"/>
        <v>7.3219000000000003</v>
      </c>
      <c r="H571" s="55">
        <f t="shared" si="71"/>
        <v>14.643800000000001</v>
      </c>
      <c r="I571" s="94" t="s">
        <v>67</v>
      </c>
      <c r="J571" s="97">
        <v>6.2</v>
      </c>
      <c r="K571" s="97">
        <f t="shared" si="72"/>
        <v>12.4</v>
      </c>
      <c r="L571" s="93">
        <f t="shared" si="73"/>
        <v>46.5</v>
      </c>
      <c r="M571" s="93">
        <f t="shared" si="74"/>
        <v>93</v>
      </c>
      <c r="N571" s="91" t="s">
        <v>1973</v>
      </c>
      <c r="O571" s="130">
        <v>0.10100000000000001</v>
      </c>
      <c r="P571" s="48">
        <f t="shared" si="75"/>
        <v>0.20200000000000001</v>
      </c>
      <c r="R571" s="102">
        <f t="shared" si="76"/>
        <v>0</v>
      </c>
      <c r="S571" s="120" t="s">
        <v>2857</v>
      </c>
      <c r="AA571" s="40"/>
    </row>
    <row r="572" spans="1:27" ht="16.5" customHeight="1" x14ac:dyDescent="0.25">
      <c r="A572" s="9">
        <v>158335</v>
      </c>
      <c r="B572" s="9">
        <v>63800190</v>
      </c>
      <c r="C572" s="9">
        <v>2</v>
      </c>
      <c r="D572" s="38"/>
      <c r="E572" s="30" t="s">
        <v>70</v>
      </c>
      <c r="F572" s="124" t="s">
        <v>1466</v>
      </c>
      <c r="G572" s="53">
        <f t="shared" si="77"/>
        <v>7.3219000000000003</v>
      </c>
      <c r="H572" s="55">
        <f t="shared" si="71"/>
        <v>14.643800000000001</v>
      </c>
      <c r="I572" s="94" t="s">
        <v>974</v>
      </c>
      <c r="J572" s="97">
        <v>6.2</v>
      </c>
      <c r="K572" s="97">
        <f t="shared" si="72"/>
        <v>12.4</v>
      </c>
      <c r="L572" s="93">
        <f t="shared" si="73"/>
        <v>46.5</v>
      </c>
      <c r="M572" s="93">
        <f t="shared" si="74"/>
        <v>93</v>
      </c>
      <c r="N572" s="91" t="s">
        <v>1973</v>
      </c>
      <c r="O572" s="48">
        <v>0.10100000000000001</v>
      </c>
      <c r="P572" s="48">
        <f t="shared" si="75"/>
        <v>0.20200000000000001</v>
      </c>
      <c r="R572" s="102">
        <f t="shared" si="76"/>
        <v>0</v>
      </c>
      <c r="S572" s="120" t="s">
        <v>2857</v>
      </c>
      <c r="W572" s="40"/>
      <c r="AA572" s="40"/>
    </row>
    <row r="573" spans="1:27" x14ac:dyDescent="0.25">
      <c r="A573" s="9">
        <v>170015</v>
      </c>
      <c r="B573" s="9">
        <v>63800190</v>
      </c>
      <c r="C573" s="9">
        <v>1</v>
      </c>
      <c r="D573" s="39"/>
      <c r="E573" s="30" t="s">
        <v>1493</v>
      </c>
      <c r="F573" s="124" t="s">
        <v>1466</v>
      </c>
      <c r="G573" s="53">
        <f t="shared" si="77"/>
        <v>8.529399999999999</v>
      </c>
      <c r="H573" s="55">
        <f t="shared" si="71"/>
        <v>8.529399999999999</v>
      </c>
      <c r="I573" s="94" t="s">
        <v>974</v>
      </c>
      <c r="J573" s="97">
        <v>7.25</v>
      </c>
      <c r="K573" s="97">
        <f t="shared" si="72"/>
        <v>7.25</v>
      </c>
      <c r="L573" s="93">
        <f t="shared" si="73"/>
        <v>54.375</v>
      </c>
      <c r="M573" s="93">
        <f t="shared" si="74"/>
        <v>54.375</v>
      </c>
      <c r="N573" s="91" t="s">
        <v>1973</v>
      </c>
      <c r="O573" s="48">
        <v>0.10100000000000001</v>
      </c>
      <c r="P573" s="48">
        <f t="shared" si="75"/>
        <v>0.10100000000000001</v>
      </c>
      <c r="R573" s="102">
        <f t="shared" si="76"/>
        <v>0</v>
      </c>
      <c r="S573" s="120" t="s">
        <v>2858</v>
      </c>
      <c r="V573" s="131"/>
    </row>
    <row r="574" spans="1:27" x14ac:dyDescent="0.25">
      <c r="A574" s="9">
        <v>181461</v>
      </c>
      <c r="B574" s="9">
        <v>63800190</v>
      </c>
      <c r="C574" s="9">
        <v>1</v>
      </c>
      <c r="D574" s="38"/>
      <c r="E574" s="30" t="s">
        <v>3507</v>
      </c>
      <c r="F574" s="20" t="s">
        <v>1466</v>
      </c>
      <c r="G574" s="53">
        <f t="shared" si="77"/>
        <v>8.529399999999999</v>
      </c>
      <c r="H574" s="55">
        <f t="shared" si="71"/>
        <v>8.529399999999999</v>
      </c>
      <c r="I574" s="94" t="s">
        <v>974</v>
      </c>
      <c r="J574" s="276">
        <v>7.25</v>
      </c>
      <c r="K574" s="97">
        <f t="shared" si="72"/>
        <v>7.25</v>
      </c>
      <c r="L574" s="93">
        <f t="shared" si="73"/>
        <v>54.375</v>
      </c>
      <c r="M574" s="93">
        <f t="shared" si="74"/>
        <v>54.375</v>
      </c>
      <c r="N574" s="91" t="s">
        <v>1973</v>
      </c>
      <c r="O574" s="130">
        <v>0.10100000000000001</v>
      </c>
      <c r="P574" s="48">
        <f t="shared" si="75"/>
        <v>0.10100000000000001</v>
      </c>
      <c r="R574" s="102">
        <f t="shared" si="76"/>
        <v>0</v>
      </c>
      <c r="S574" s="120" t="s">
        <v>2859</v>
      </c>
      <c r="V574" s="139"/>
      <c r="W574" s="139"/>
      <c r="X574" s="230"/>
      <c r="Y574" s="230"/>
    </row>
    <row r="575" spans="1:27" x14ac:dyDescent="0.25">
      <c r="A575" s="6">
        <v>96550</v>
      </c>
      <c r="B575" s="6">
        <v>63800191</v>
      </c>
      <c r="C575" s="6">
        <v>2</v>
      </c>
      <c r="D575" s="6"/>
      <c r="E575" s="30" t="s">
        <v>21</v>
      </c>
      <c r="F575" s="20" t="s">
        <v>22</v>
      </c>
      <c r="G575" s="53">
        <f t="shared" si="77"/>
        <v>14.407999999999999</v>
      </c>
      <c r="H575" s="55">
        <f t="shared" si="71"/>
        <v>28.815999999999999</v>
      </c>
      <c r="I575" s="94" t="s">
        <v>0</v>
      </c>
      <c r="J575" s="97">
        <v>12</v>
      </c>
      <c r="K575" s="97">
        <f t="shared" si="72"/>
        <v>24</v>
      </c>
      <c r="L575" s="93">
        <f t="shared" si="73"/>
        <v>90</v>
      </c>
      <c r="M575" s="93">
        <f t="shared" si="74"/>
        <v>180</v>
      </c>
      <c r="N575" s="91" t="s">
        <v>1973</v>
      </c>
      <c r="O575" s="48">
        <v>0.32</v>
      </c>
      <c r="P575" s="48">
        <f t="shared" si="75"/>
        <v>0.64</v>
      </c>
      <c r="R575" s="102">
        <f t="shared" si="76"/>
        <v>0</v>
      </c>
      <c r="S575" s="120" t="s">
        <v>2922</v>
      </c>
    </row>
    <row r="576" spans="1:27" x14ac:dyDescent="0.25">
      <c r="A576" s="6">
        <v>182941</v>
      </c>
      <c r="B576" s="6">
        <v>63800191</v>
      </c>
      <c r="C576" s="6">
        <v>1</v>
      </c>
      <c r="D576" s="38"/>
      <c r="E576" s="30" t="s">
        <v>1926</v>
      </c>
      <c r="F576" s="20" t="s">
        <v>22</v>
      </c>
      <c r="G576" s="53">
        <f t="shared" si="77"/>
        <v>14.407999999999999</v>
      </c>
      <c r="H576" s="55">
        <f t="shared" si="71"/>
        <v>14.407999999999999</v>
      </c>
      <c r="I576" s="94" t="s">
        <v>0</v>
      </c>
      <c r="J576" s="97">
        <v>12</v>
      </c>
      <c r="K576" s="97">
        <f t="shared" si="72"/>
        <v>12</v>
      </c>
      <c r="L576" s="93">
        <f t="shared" si="73"/>
        <v>90</v>
      </c>
      <c r="M576" s="93">
        <f t="shared" si="74"/>
        <v>90</v>
      </c>
      <c r="N576" s="91" t="s">
        <v>1973</v>
      </c>
      <c r="O576" s="48">
        <v>0.32</v>
      </c>
      <c r="P576" s="48">
        <f t="shared" si="75"/>
        <v>0.32</v>
      </c>
      <c r="R576" s="102">
        <f t="shared" si="76"/>
        <v>0</v>
      </c>
      <c r="S576" s="120" t="s">
        <v>2923</v>
      </c>
      <c r="W576" s="139"/>
    </row>
    <row r="577" spans="1:27" x14ac:dyDescent="0.25">
      <c r="A577" s="134">
        <v>195538</v>
      </c>
      <c r="B577" s="134">
        <v>63800191</v>
      </c>
      <c r="C577" s="134">
        <v>1</v>
      </c>
      <c r="D577" s="161"/>
      <c r="E577" s="123" t="s">
        <v>1926</v>
      </c>
      <c r="F577" s="124" t="s">
        <v>22</v>
      </c>
      <c r="G577" s="125">
        <f t="shared" si="77"/>
        <v>14.407999999999999</v>
      </c>
      <c r="H577" s="162">
        <f t="shared" si="71"/>
        <v>14.407999999999999</v>
      </c>
      <c r="I577" s="163" t="s">
        <v>0</v>
      </c>
      <c r="J577" s="164">
        <v>12</v>
      </c>
      <c r="K577" s="164">
        <f t="shared" si="72"/>
        <v>12</v>
      </c>
      <c r="L577" s="165">
        <f t="shared" si="73"/>
        <v>90</v>
      </c>
      <c r="M577" s="165">
        <f t="shared" si="74"/>
        <v>90</v>
      </c>
      <c r="N577" s="129" t="s">
        <v>1973</v>
      </c>
      <c r="O577" s="130">
        <v>0.32</v>
      </c>
      <c r="P577" s="130">
        <f t="shared" si="75"/>
        <v>0.32</v>
      </c>
      <c r="Q577" s="139"/>
      <c r="R577" s="139"/>
      <c r="S577" s="139"/>
      <c r="T577" s="139"/>
      <c r="V577" s="139"/>
      <c r="Z577" s="40"/>
      <c r="AA577" s="202"/>
    </row>
    <row r="578" spans="1:27" x14ac:dyDescent="0.25">
      <c r="A578" s="6">
        <v>96550</v>
      </c>
      <c r="B578" s="6">
        <v>63800213</v>
      </c>
      <c r="C578" s="6">
        <v>6</v>
      </c>
      <c r="D578" s="6"/>
      <c r="E578" s="30" t="s">
        <v>442</v>
      </c>
      <c r="F578" s="20" t="s">
        <v>1317</v>
      </c>
      <c r="G578" s="53">
        <f t="shared" si="77"/>
        <v>25.109000000000002</v>
      </c>
      <c r="H578" s="55">
        <f t="shared" ref="H578:H641" si="78">C578*G578</f>
        <v>150.654</v>
      </c>
      <c r="I578" s="94" t="s">
        <v>0</v>
      </c>
      <c r="J578" s="97">
        <v>20</v>
      </c>
      <c r="K578" s="97">
        <f t="shared" ref="K578:K641" si="79">C578*J578</f>
        <v>120</v>
      </c>
      <c r="L578" s="93">
        <f t="shared" si="73"/>
        <v>150</v>
      </c>
      <c r="M578" s="93">
        <f t="shared" si="74"/>
        <v>900</v>
      </c>
      <c r="N578" s="91" t="s">
        <v>1973</v>
      </c>
      <c r="O578" s="48">
        <v>1.1100000000000001</v>
      </c>
      <c r="P578" s="48">
        <f t="shared" si="75"/>
        <v>6.66</v>
      </c>
      <c r="R578" s="102">
        <f>Q578*1.025</f>
        <v>0</v>
      </c>
      <c r="S578" s="120" t="s">
        <v>2927</v>
      </c>
      <c r="U578" s="139"/>
      <c r="X578" s="131"/>
      <c r="Y578" s="131"/>
    </row>
    <row r="579" spans="1:27" x14ac:dyDescent="0.25">
      <c r="A579" s="6">
        <v>182941</v>
      </c>
      <c r="B579" s="9">
        <v>63800213</v>
      </c>
      <c r="C579" s="9">
        <v>2</v>
      </c>
      <c r="D579" s="38"/>
      <c r="E579" s="30" t="s">
        <v>1923</v>
      </c>
      <c r="F579" s="124" t="s">
        <v>1317</v>
      </c>
      <c r="G579" s="53">
        <f t="shared" si="77"/>
        <v>25.109000000000002</v>
      </c>
      <c r="H579" s="55">
        <f t="shared" si="78"/>
        <v>50.218000000000004</v>
      </c>
      <c r="I579" s="94" t="s">
        <v>0</v>
      </c>
      <c r="J579" s="97">
        <v>20</v>
      </c>
      <c r="K579" s="97">
        <f t="shared" si="79"/>
        <v>40</v>
      </c>
      <c r="L579" s="93">
        <f t="shared" si="73"/>
        <v>150</v>
      </c>
      <c r="M579" s="93">
        <f t="shared" si="74"/>
        <v>300</v>
      </c>
      <c r="N579" s="91" t="s">
        <v>1973</v>
      </c>
      <c r="O579" s="48">
        <v>1.1100000000000001</v>
      </c>
      <c r="P579" s="48">
        <f t="shared" si="75"/>
        <v>2.2200000000000002</v>
      </c>
      <c r="R579" s="102">
        <f>Q579*1.025</f>
        <v>0</v>
      </c>
      <c r="S579" s="120" t="s">
        <v>2928</v>
      </c>
      <c r="U579" s="139"/>
      <c r="X579" s="202"/>
      <c r="Y579" s="202"/>
    </row>
    <row r="580" spans="1:27" ht="14.25" customHeight="1" x14ac:dyDescent="0.25">
      <c r="A580" s="134">
        <v>195538</v>
      </c>
      <c r="B580" s="134">
        <v>63800213</v>
      </c>
      <c r="C580" s="134">
        <v>2</v>
      </c>
      <c r="D580" s="161"/>
      <c r="E580" s="123" t="s">
        <v>1923</v>
      </c>
      <c r="F580" s="124" t="s">
        <v>1317</v>
      </c>
      <c r="G580" s="125">
        <f t="shared" si="77"/>
        <v>25.109000000000002</v>
      </c>
      <c r="H580" s="162">
        <f t="shared" si="78"/>
        <v>50.218000000000004</v>
      </c>
      <c r="I580" s="163" t="s">
        <v>0</v>
      </c>
      <c r="J580" s="164">
        <v>20</v>
      </c>
      <c r="K580" s="164">
        <f t="shared" si="79"/>
        <v>40</v>
      </c>
      <c r="L580" s="165">
        <f t="shared" si="73"/>
        <v>150</v>
      </c>
      <c r="M580" s="165">
        <f t="shared" si="74"/>
        <v>300</v>
      </c>
      <c r="N580" s="129" t="s">
        <v>1973</v>
      </c>
      <c r="O580" s="130">
        <v>1.1100000000000001</v>
      </c>
      <c r="P580" s="130">
        <f t="shared" si="75"/>
        <v>2.2200000000000002</v>
      </c>
      <c r="Q580" s="139"/>
      <c r="R580" s="139"/>
      <c r="S580" s="139"/>
      <c r="T580" s="131"/>
      <c r="U580" s="139"/>
      <c r="W580" s="131"/>
      <c r="X580" s="202"/>
      <c r="Y580" s="202"/>
    </row>
    <row r="581" spans="1:27" x14ac:dyDescent="0.25">
      <c r="A581" s="6">
        <v>132138</v>
      </c>
      <c r="B581" s="6">
        <v>63800215</v>
      </c>
      <c r="C581" s="6">
        <v>2</v>
      </c>
      <c r="D581" s="39"/>
      <c r="E581" s="30" t="s">
        <v>80</v>
      </c>
      <c r="F581" s="20" t="s">
        <v>993</v>
      </c>
      <c r="G581" s="53">
        <f t="shared" si="77"/>
        <v>69.095999999999989</v>
      </c>
      <c r="H581" s="55">
        <f t="shared" si="78"/>
        <v>138.19199999999998</v>
      </c>
      <c r="I581" s="94" t="s">
        <v>67</v>
      </c>
      <c r="J581" s="97">
        <v>56.3</v>
      </c>
      <c r="K581" s="97">
        <f t="shared" si="79"/>
        <v>112.6</v>
      </c>
      <c r="L581" s="93">
        <f t="shared" si="73"/>
        <v>422.25</v>
      </c>
      <c r="M581" s="93">
        <f t="shared" si="74"/>
        <v>844.5</v>
      </c>
      <c r="N581" s="91" t="s">
        <v>1973</v>
      </c>
      <c r="O581" s="48">
        <v>2.29</v>
      </c>
      <c r="P581" s="48">
        <f t="shared" si="75"/>
        <v>4.58</v>
      </c>
      <c r="R581" s="102">
        <f t="shared" ref="R581:R596" si="80">Q581*1.025</f>
        <v>0</v>
      </c>
      <c r="S581" s="120" t="s">
        <v>2974</v>
      </c>
      <c r="V581" s="139"/>
      <c r="W581" s="131"/>
      <c r="AA581" s="139"/>
    </row>
    <row r="582" spans="1:27" x14ac:dyDescent="0.25">
      <c r="A582" s="6">
        <v>169450</v>
      </c>
      <c r="B582" s="6">
        <v>63800215</v>
      </c>
      <c r="C582" s="6">
        <v>2</v>
      </c>
      <c r="D582" s="39"/>
      <c r="E582" s="30" t="s">
        <v>80</v>
      </c>
      <c r="F582" s="20" t="s">
        <v>993</v>
      </c>
      <c r="G582" s="53">
        <f t="shared" si="77"/>
        <v>69.095999999999989</v>
      </c>
      <c r="H582" s="55">
        <f t="shared" si="78"/>
        <v>138.19199999999998</v>
      </c>
      <c r="I582" s="94" t="s">
        <v>974</v>
      </c>
      <c r="J582" s="97">
        <v>56.3</v>
      </c>
      <c r="K582" s="97">
        <f t="shared" si="79"/>
        <v>112.6</v>
      </c>
      <c r="L582" s="93">
        <f t="shared" si="73"/>
        <v>422.25</v>
      </c>
      <c r="M582" s="93">
        <f t="shared" si="74"/>
        <v>844.5</v>
      </c>
      <c r="N582" s="91" t="s">
        <v>1973</v>
      </c>
      <c r="O582" s="48">
        <v>2.29</v>
      </c>
      <c r="P582" s="48">
        <f t="shared" si="75"/>
        <v>4.58</v>
      </c>
      <c r="R582" s="102">
        <f t="shared" si="80"/>
        <v>0</v>
      </c>
      <c r="S582" s="120" t="s">
        <v>2974</v>
      </c>
      <c r="V582" s="40"/>
    </row>
    <row r="583" spans="1:27" x14ac:dyDescent="0.25">
      <c r="A583" s="9">
        <v>181461</v>
      </c>
      <c r="B583" s="9">
        <v>63800215</v>
      </c>
      <c r="C583" s="9">
        <v>2</v>
      </c>
      <c r="D583" s="38"/>
      <c r="E583" s="30" t="s">
        <v>3508</v>
      </c>
      <c r="F583" s="124" t="s">
        <v>993</v>
      </c>
      <c r="G583" s="53">
        <f t="shared" si="77"/>
        <v>69.095999999999989</v>
      </c>
      <c r="H583" s="55">
        <f t="shared" si="78"/>
        <v>138.19199999999998</v>
      </c>
      <c r="I583" s="94" t="s">
        <v>974</v>
      </c>
      <c r="J583" s="97">
        <v>56.3</v>
      </c>
      <c r="K583" s="97">
        <f t="shared" si="79"/>
        <v>112.6</v>
      </c>
      <c r="L583" s="93">
        <f t="shared" si="73"/>
        <v>422.25</v>
      </c>
      <c r="M583" s="93">
        <f t="shared" si="74"/>
        <v>844.5</v>
      </c>
      <c r="N583" s="91" t="s">
        <v>1973</v>
      </c>
      <c r="O583" s="48">
        <v>2.29</v>
      </c>
      <c r="P583" s="48">
        <f t="shared" si="75"/>
        <v>4.58</v>
      </c>
      <c r="R583" s="102">
        <f t="shared" si="80"/>
        <v>0</v>
      </c>
      <c r="S583" s="120" t="s">
        <v>2975</v>
      </c>
      <c r="Z583" s="131"/>
    </row>
    <row r="584" spans="1:27" x14ac:dyDescent="0.25">
      <c r="A584" s="6">
        <v>132138</v>
      </c>
      <c r="B584" s="6">
        <v>63800216</v>
      </c>
      <c r="C584" s="6">
        <v>2</v>
      </c>
      <c r="D584" s="39"/>
      <c r="E584" s="30" t="s">
        <v>81</v>
      </c>
      <c r="F584" s="20" t="s">
        <v>1908</v>
      </c>
      <c r="G584" s="53">
        <f t="shared" si="77"/>
        <v>61.943499999999986</v>
      </c>
      <c r="H584" s="55">
        <f t="shared" si="78"/>
        <v>123.88699999999997</v>
      </c>
      <c r="I584" s="94" t="s">
        <v>67</v>
      </c>
      <c r="J584" s="97">
        <v>48.8</v>
      </c>
      <c r="K584" s="97">
        <f t="shared" si="79"/>
        <v>97.6</v>
      </c>
      <c r="L584" s="93">
        <f t="shared" si="73"/>
        <v>366</v>
      </c>
      <c r="M584" s="93">
        <f t="shared" si="74"/>
        <v>732</v>
      </c>
      <c r="N584" s="91" t="s">
        <v>1973</v>
      </c>
      <c r="O584" s="48">
        <v>3.0649999999999999</v>
      </c>
      <c r="P584" s="48">
        <f t="shared" si="75"/>
        <v>6.13</v>
      </c>
      <c r="R584" s="102">
        <f t="shared" si="80"/>
        <v>0</v>
      </c>
      <c r="S584" s="120" t="s">
        <v>2976</v>
      </c>
      <c r="W584" s="230"/>
      <c r="Z584" s="40"/>
    </row>
    <row r="585" spans="1:27" x14ac:dyDescent="0.25">
      <c r="A585" s="6">
        <v>169450</v>
      </c>
      <c r="B585" s="6">
        <v>63800216</v>
      </c>
      <c r="C585" s="6">
        <v>2</v>
      </c>
      <c r="D585" s="39"/>
      <c r="E585" s="30" t="s">
        <v>81</v>
      </c>
      <c r="F585" s="20" t="s">
        <v>1908</v>
      </c>
      <c r="G585" s="53">
        <f t="shared" si="77"/>
        <v>61.943499999999986</v>
      </c>
      <c r="H585" s="55">
        <f t="shared" si="78"/>
        <v>123.88699999999997</v>
      </c>
      <c r="I585" s="94" t="s">
        <v>974</v>
      </c>
      <c r="J585" s="97">
        <v>48.8</v>
      </c>
      <c r="K585" s="97">
        <f t="shared" si="79"/>
        <v>97.6</v>
      </c>
      <c r="L585" s="93">
        <f t="shared" si="73"/>
        <v>366</v>
      </c>
      <c r="M585" s="93">
        <f t="shared" si="74"/>
        <v>732</v>
      </c>
      <c r="N585" s="91" t="s">
        <v>1973</v>
      </c>
      <c r="O585" s="48">
        <v>3.0649999999999999</v>
      </c>
      <c r="P585" s="48">
        <f t="shared" si="75"/>
        <v>6.13</v>
      </c>
      <c r="R585" s="102">
        <f t="shared" si="80"/>
        <v>0</v>
      </c>
      <c r="S585" s="120" t="s">
        <v>2976</v>
      </c>
      <c r="V585" s="139"/>
      <c r="AA585" s="230"/>
    </row>
    <row r="586" spans="1:27" x14ac:dyDescent="0.25">
      <c r="A586" s="9">
        <v>181461</v>
      </c>
      <c r="B586" s="9">
        <v>63800216</v>
      </c>
      <c r="C586" s="9">
        <v>2</v>
      </c>
      <c r="D586" s="38"/>
      <c r="E586" s="30" t="s">
        <v>3509</v>
      </c>
      <c r="F586" s="124" t="s">
        <v>1908</v>
      </c>
      <c r="G586" s="53">
        <f t="shared" si="77"/>
        <v>61.943499999999986</v>
      </c>
      <c r="H586" s="55">
        <f t="shared" si="78"/>
        <v>123.88699999999997</v>
      </c>
      <c r="I586" s="94" t="s">
        <v>974</v>
      </c>
      <c r="J586" s="97">
        <v>48.8</v>
      </c>
      <c r="K586" s="97">
        <f t="shared" si="79"/>
        <v>97.6</v>
      </c>
      <c r="L586" s="93">
        <f t="shared" si="73"/>
        <v>366</v>
      </c>
      <c r="M586" s="93">
        <f t="shared" si="74"/>
        <v>732</v>
      </c>
      <c r="N586" s="91" t="s">
        <v>1973</v>
      </c>
      <c r="O586" s="48">
        <v>3.0649999999999999</v>
      </c>
      <c r="P586" s="48">
        <f t="shared" si="75"/>
        <v>6.13</v>
      </c>
      <c r="R586" s="102">
        <f t="shared" si="80"/>
        <v>0</v>
      </c>
      <c r="S586" s="120" t="s">
        <v>2977</v>
      </c>
      <c r="U586" s="139"/>
      <c r="AA586" s="40"/>
    </row>
    <row r="587" spans="1:27" x14ac:dyDescent="0.25">
      <c r="A587" s="6">
        <v>550</v>
      </c>
      <c r="B587" s="6">
        <v>63800217</v>
      </c>
      <c r="C587" s="6">
        <v>4</v>
      </c>
      <c r="D587" s="6"/>
      <c r="E587" s="30" t="s">
        <v>82</v>
      </c>
      <c r="F587" s="124" t="s">
        <v>1470</v>
      </c>
      <c r="G587" s="53">
        <f t="shared" ref="G587:G596" si="81">J587*1.15</f>
        <v>7.5324999999999989</v>
      </c>
      <c r="H587" s="55">
        <f t="shared" si="78"/>
        <v>30.129999999999995</v>
      </c>
      <c r="I587" s="15" t="s">
        <v>67</v>
      </c>
      <c r="J587" s="55">
        <v>6.55</v>
      </c>
      <c r="K587" s="55">
        <f t="shared" si="79"/>
        <v>26.2</v>
      </c>
      <c r="L587" s="56">
        <f t="shared" si="73"/>
        <v>49.125</v>
      </c>
      <c r="M587" s="56">
        <f t="shared" si="74"/>
        <v>196.5</v>
      </c>
      <c r="N587" s="38" t="s">
        <v>2028</v>
      </c>
      <c r="O587" s="48">
        <v>4.8000000000000001E-2</v>
      </c>
      <c r="P587" s="48">
        <f t="shared" si="75"/>
        <v>0.192</v>
      </c>
      <c r="R587" s="102">
        <f t="shared" si="80"/>
        <v>0</v>
      </c>
      <c r="S587" s="120" t="s">
        <v>2978</v>
      </c>
      <c r="V587" s="139"/>
    </row>
    <row r="588" spans="1:27" x14ac:dyDescent="0.25">
      <c r="A588" s="9">
        <v>181461</v>
      </c>
      <c r="B588" s="9">
        <v>63800217</v>
      </c>
      <c r="C588" s="9">
        <v>4</v>
      </c>
      <c r="D588" s="38"/>
      <c r="E588" s="30" t="s">
        <v>82</v>
      </c>
      <c r="F588" s="20" t="s">
        <v>1470</v>
      </c>
      <c r="G588" s="53">
        <f t="shared" si="81"/>
        <v>7.5324999999999989</v>
      </c>
      <c r="H588" s="55">
        <f t="shared" si="78"/>
        <v>30.129999999999995</v>
      </c>
      <c r="I588" s="15" t="s">
        <v>974</v>
      </c>
      <c r="J588" s="55">
        <v>6.55</v>
      </c>
      <c r="K588" s="55">
        <f t="shared" si="79"/>
        <v>26.2</v>
      </c>
      <c r="L588" s="56">
        <f t="shared" si="73"/>
        <v>49.125</v>
      </c>
      <c r="M588" s="56">
        <f t="shared" si="74"/>
        <v>196.5</v>
      </c>
      <c r="N588" s="38" t="s">
        <v>2028</v>
      </c>
      <c r="O588" s="48">
        <v>4.8000000000000001E-2</v>
      </c>
      <c r="P588" s="48">
        <f t="shared" si="75"/>
        <v>0.192</v>
      </c>
      <c r="Q588" s="103"/>
      <c r="R588" s="102">
        <f t="shared" si="80"/>
        <v>0</v>
      </c>
      <c r="S588" s="120" t="s">
        <v>2978</v>
      </c>
      <c r="U588" s="139"/>
    </row>
    <row r="589" spans="1:27" x14ac:dyDescent="0.25">
      <c r="A589" s="6">
        <v>96155</v>
      </c>
      <c r="B589" s="6">
        <v>63800234</v>
      </c>
      <c r="C589" s="6">
        <v>1</v>
      </c>
      <c r="D589" s="6"/>
      <c r="E589" s="30" t="s">
        <v>88</v>
      </c>
      <c r="F589" s="20" t="s">
        <v>443</v>
      </c>
      <c r="G589" s="53">
        <f t="shared" si="81"/>
        <v>4.0249999999999995</v>
      </c>
      <c r="H589" s="55">
        <f t="shared" si="78"/>
        <v>4.0249999999999995</v>
      </c>
      <c r="I589" s="15" t="s">
        <v>67</v>
      </c>
      <c r="J589" s="55">
        <v>3.5</v>
      </c>
      <c r="K589" s="55">
        <f t="shared" si="79"/>
        <v>3.5</v>
      </c>
      <c r="L589" s="56">
        <f t="shared" si="73"/>
        <v>26.25</v>
      </c>
      <c r="M589" s="56">
        <f t="shared" si="74"/>
        <v>26.25</v>
      </c>
      <c r="N589" s="38"/>
      <c r="O589" s="48"/>
      <c r="P589" s="48">
        <f t="shared" si="75"/>
        <v>0</v>
      </c>
      <c r="R589" s="102">
        <f t="shared" si="80"/>
        <v>0</v>
      </c>
      <c r="S589" s="120" t="s">
        <v>3005</v>
      </c>
      <c r="W589" s="202"/>
      <c r="X589" s="139"/>
      <c r="Y589" s="139"/>
      <c r="Z589" s="131"/>
    </row>
    <row r="590" spans="1:27" x14ac:dyDescent="0.25">
      <c r="A590" s="6">
        <v>105245</v>
      </c>
      <c r="B590" s="6">
        <v>63800237</v>
      </c>
      <c r="C590" s="6">
        <v>1</v>
      </c>
      <c r="D590" s="39"/>
      <c r="E590" s="30" t="s">
        <v>598</v>
      </c>
      <c r="F590" s="20" t="s">
        <v>599</v>
      </c>
      <c r="G590" s="53">
        <f t="shared" si="81"/>
        <v>69</v>
      </c>
      <c r="H590" s="55">
        <f t="shared" si="78"/>
        <v>69</v>
      </c>
      <c r="I590" s="15" t="s">
        <v>152</v>
      </c>
      <c r="J590" s="55">
        <v>60</v>
      </c>
      <c r="K590" s="55">
        <f t="shared" si="79"/>
        <v>60</v>
      </c>
      <c r="L590" s="56">
        <f t="shared" si="73"/>
        <v>450</v>
      </c>
      <c r="M590" s="56">
        <f t="shared" si="74"/>
        <v>450</v>
      </c>
      <c r="N590" s="38"/>
      <c r="O590" s="48"/>
      <c r="P590" s="48">
        <f t="shared" si="75"/>
        <v>0</v>
      </c>
      <c r="R590" s="102">
        <f t="shared" si="80"/>
        <v>0</v>
      </c>
      <c r="S590" s="120" t="s">
        <v>3008</v>
      </c>
      <c r="W590" s="202"/>
      <c r="Z590" s="139"/>
      <c r="AA590" s="139"/>
    </row>
    <row r="591" spans="1:27" x14ac:dyDescent="0.25">
      <c r="A591" s="6">
        <v>105245</v>
      </c>
      <c r="B591" s="6">
        <v>63800238</v>
      </c>
      <c r="C591" s="6">
        <v>1</v>
      </c>
      <c r="D591" s="39"/>
      <c r="E591" s="30" t="s">
        <v>600</v>
      </c>
      <c r="F591" s="20" t="s">
        <v>599</v>
      </c>
      <c r="G591" s="53">
        <f t="shared" si="81"/>
        <v>69</v>
      </c>
      <c r="H591" s="55">
        <f t="shared" si="78"/>
        <v>69</v>
      </c>
      <c r="I591" s="15" t="s">
        <v>152</v>
      </c>
      <c r="J591" s="55">
        <v>60</v>
      </c>
      <c r="K591" s="55">
        <f t="shared" si="79"/>
        <v>60</v>
      </c>
      <c r="L591" s="56">
        <f t="shared" si="73"/>
        <v>450</v>
      </c>
      <c r="M591" s="56">
        <f t="shared" si="74"/>
        <v>450</v>
      </c>
      <c r="N591" s="38"/>
      <c r="O591" s="130"/>
      <c r="P591" s="48">
        <f t="shared" si="75"/>
        <v>0</v>
      </c>
      <c r="Q591" s="103"/>
      <c r="R591" s="102">
        <f t="shared" si="80"/>
        <v>0</v>
      </c>
      <c r="S591" s="120" t="s">
        <v>3009</v>
      </c>
      <c r="V591" s="131"/>
      <c r="W591" s="202"/>
      <c r="Z591" s="139"/>
    </row>
    <row r="592" spans="1:27" x14ac:dyDescent="0.25">
      <c r="A592" s="6">
        <v>680</v>
      </c>
      <c r="B592" s="6">
        <v>63800239</v>
      </c>
      <c r="C592" s="6">
        <v>2</v>
      </c>
      <c r="D592" s="6"/>
      <c r="E592" s="30" t="s">
        <v>54</v>
      </c>
      <c r="F592" s="20" t="s">
        <v>1769</v>
      </c>
      <c r="G592" s="53">
        <f t="shared" si="81"/>
        <v>9.1999999999999993</v>
      </c>
      <c r="H592" s="55">
        <f t="shared" si="78"/>
        <v>18.399999999999999</v>
      </c>
      <c r="I592" s="15" t="s">
        <v>0</v>
      </c>
      <c r="J592" s="55">
        <v>8</v>
      </c>
      <c r="K592" s="55">
        <f t="shared" si="79"/>
        <v>16</v>
      </c>
      <c r="L592" s="56">
        <f t="shared" si="73"/>
        <v>60</v>
      </c>
      <c r="M592" s="57">
        <f t="shared" si="74"/>
        <v>120</v>
      </c>
      <c r="N592" s="38"/>
      <c r="O592" s="48"/>
      <c r="P592" s="48">
        <f t="shared" si="75"/>
        <v>0</v>
      </c>
      <c r="Q592" s="103"/>
      <c r="R592" s="102">
        <f t="shared" si="80"/>
        <v>0</v>
      </c>
      <c r="S592" s="120" t="s">
        <v>3007</v>
      </c>
      <c r="V592" s="131"/>
      <c r="W592" s="230"/>
    </row>
    <row r="593" spans="1:27" x14ac:dyDescent="0.25">
      <c r="A593" s="6">
        <v>105245</v>
      </c>
      <c r="B593" s="6">
        <v>63800239</v>
      </c>
      <c r="C593" s="6">
        <v>2</v>
      </c>
      <c r="D593" s="39"/>
      <c r="E593" s="30" t="s">
        <v>54</v>
      </c>
      <c r="F593" s="20" t="s">
        <v>1769</v>
      </c>
      <c r="G593" s="53">
        <f t="shared" si="81"/>
        <v>6.0720000000000001</v>
      </c>
      <c r="H593" s="55">
        <f t="shared" si="78"/>
        <v>12.144</v>
      </c>
      <c r="I593" s="15" t="s">
        <v>67</v>
      </c>
      <c r="J593" s="55">
        <v>5.28</v>
      </c>
      <c r="K593" s="55">
        <f t="shared" si="79"/>
        <v>10.56</v>
      </c>
      <c r="L593" s="56">
        <f t="shared" si="73"/>
        <v>39.6</v>
      </c>
      <c r="M593" s="56">
        <f t="shared" si="74"/>
        <v>79.2</v>
      </c>
      <c r="N593" s="38"/>
      <c r="O593" s="48"/>
      <c r="P593" s="48">
        <f t="shared" si="75"/>
        <v>0</v>
      </c>
      <c r="Q593" s="103"/>
      <c r="R593" s="102">
        <f t="shared" si="80"/>
        <v>0</v>
      </c>
      <c r="S593" s="120" t="s">
        <v>3007</v>
      </c>
      <c r="X593" s="131"/>
      <c r="Y593" s="131"/>
    </row>
    <row r="594" spans="1:27" x14ac:dyDescent="0.25">
      <c r="A594" s="6">
        <v>107937</v>
      </c>
      <c r="B594" s="6">
        <v>63800240</v>
      </c>
      <c r="C594" s="6">
        <v>4</v>
      </c>
      <c r="D594" s="39"/>
      <c r="E594" s="30" t="s">
        <v>1158</v>
      </c>
      <c r="F594" s="20" t="s">
        <v>1159</v>
      </c>
      <c r="G594" s="53">
        <f t="shared" si="81"/>
        <v>35.074999999999996</v>
      </c>
      <c r="H594" s="55">
        <f t="shared" si="78"/>
        <v>140.29999999999998</v>
      </c>
      <c r="I594" s="15" t="s">
        <v>152</v>
      </c>
      <c r="J594" s="55">
        <v>30.5</v>
      </c>
      <c r="K594" s="55">
        <f t="shared" si="79"/>
        <v>122</v>
      </c>
      <c r="L594" s="56">
        <f t="shared" si="73"/>
        <v>228.75</v>
      </c>
      <c r="M594" s="56">
        <f t="shared" si="74"/>
        <v>915</v>
      </c>
      <c r="N594" s="38"/>
      <c r="O594" s="48"/>
      <c r="P594" s="48">
        <f t="shared" si="75"/>
        <v>0</v>
      </c>
      <c r="R594" s="102">
        <f t="shared" si="80"/>
        <v>0</v>
      </c>
      <c r="S594" s="120" t="s">
        <v>3016</v>
      </c>
      <c r="U594" s="139"/>
      <c r="X594" s="139"/>
      <c r="Y594" s="139"/>
    </row>
    <row r="595" spans="1:27" ht="14.25" customHeight="1" x14ac:dyDescent="0.25">
      <c r="A595" s="6">
        <v>96550</v>
      </c>
      <c r="B595" s="6">
        <v>63800249</v>
      </c>
      <c r="C595" s="6">
        <v>3</v>
      </c>
      <c r="D595" s="6"/>
      <c r="E595" s="30" t="s">
        <v>90</v>
      </c>
      <c r="F595" s="20" t="s">
        <v>444</v>
      </c>
      <c r="G595" s="53">
        <f t="shared" si="81"/>
        <v>2.1849999999999996</v>
      </c>
      <c r="H595" s="55">
        <f t="shared" si="78"/>
        <v>6.5549999999999988</v>
      </c>
      <c r="I595" s="15" t="s">
        <v>67</v>
      </c>
      <c r="J595" s="55">
        <v>1.9</v>
      </c>
      <c r="K595" s="55">
        <f t="shared" si="79"/>
        <v>5.6999999999999993</v>
      </c>
      <c r="L595" s="56">
        <f t="shared" si="73"/>
        <v>14.25</v>
      </c>
      <c r="M595" s="56">
        <f t="shared" si="74"/>
        <v>42.75</v>
      </c>
      <c r="N595" s="38"/>
      <c r="O595" s="48">
        <v>5.0000000000000001E-3</v>
      </c>
      <c r="P595" s="48">
        <f t="shared" si="75"/>
        <v>1.4999999999999999E-2</v>
      </c>
      <c r="R595" s="102">
        <f t="shared" si="80"/>
        <v>0</v>
      </c>
      <c r="S595" s="120" t="s">
        <v>3029</v>
      </c>
      <c r="Z595" s="131"/>
      <c r="AA595" s="131"/>
    </row>
    <row r="596" spans="1:27" x14ac:dyDescent="0.25">
      <c r="A596" s="6">
        <v>175232</v>
      </c>
      <c r="B596" s="6">
        <v>63800249</v>
      </c>
      <c r="C596" s="6">
        <v>1</v>
      </c>
      <c r="D596" s="39"/>
      <c r="E596" s="30" t="s">
        <v>90</v>
      </c>
      <c r="F596" s="20" t="s">
        <v>444</v>
      </c>
      <c r="G596" s="53">
        <f t="shared" si="81"/>
        <v>2.1849999999999996</v>
      </c>
      <c r="H596" s="55">
        <f t="shared" si="78"/>
        <v>2.1849999999999996</v>
      </c>
      <c r="I596" s="15" t="s">
        <v>974</v>
      </c>
      <c r="J596" s="55">
        <v>1.9</v>
      </c>
      <c r="K596" s="55">
        <f t="shared" si="79"/>
        <v>1.9</v>
      </c>
      <c r="L596" s="56">
        <f t="shared" si="73"/>
        <v>14.25</v>
      </c>
      <c r="M596" s="56">
        <f t="shared" si="74"/>
        <v>14.25</v>
      </c>
      <c r="N596" s="38"/>
      <c r="O596" s="48">
        <v>5.0000000000000001E-3</v>
      </c>
      <c r="P596" s="48">
        <f t="shared" si="75"/>
        <v>5.0000000000000001E-3</v>
      </c>
      <c r="R596" s="102">
        <f t="shared" si="80"/>
        <v>0</v>
      </c>
      <c r="S596" s="120" t="s">
        <v>3029</v>
      </c>
      <c r="Z596" s="131"/>
      <c r="AA596" s="139"/>
    </row>
    <row r="597" spans="1:27" ht="14.25" customHeight="1" x14ac:dyDescent="0.25">
      <c r="A597" s="134">
        <v>195538</v>
      </c>
      <c r="B597" s="134">
        <v>63800249</v>
      </c>
      <c r="C597" s="134">
        <v>2</v>
      </c>
      <c r="D597" s="161"/>
      <c r="E597" s="123" t="s">
        <v>4051</v>
      </c>
      <c r="F597" s="124" t="s">
        <v>444</v>
      </c>
      <c r="G597" s="187">
        <f>J597*1.15+O597*2.5</f>
        <v>2.1974999999999998</v>
      </c>
      <c r="H597" s="162">
        <f t="shared" si="78"/>
        <v>4.3949999999999996</v>
      </c>
      <c r="I597" s="163" t="s">
        <v>974</v>
      </c>
      <c r="J597" s="164">
        <v>1.9</v>
      </c>
      <c r="K597" s="164">
        <f t="shared" si="79"/>
        <v>3.8</v>
      </c>
      <c r="L597" s="165">
        <f t="shared" si="73"/>
        <v>14.25</v>
      </c>
      <c r="M597" s="165">
        <f t="shared" si="74"/>
        <v>28.5</v>
      </c>
      <c r="N597" s="129" t="s">
        <v>1973</v>
      </c>
      <c r="O597" s="130">
        <v>5.0000000000000001E-3</v>
      </c>
      <c r="P597" s="130">
        <f t="shared" si="75"/>
        <v>0.01</v>
      </c>
      <c r="Q597" s="131"/>
      <c r="R597" s="139"/>
      <c r="S597" s="139"/>
      <c r="T597" s="139"/>
      <c r="V597" s="40"/>
      <c r="X597" s="131"/>
      <c r="Y597" s="131"/>
      <c r="Z597" s="40"/>
      <c r="AA597" s="131"/>
    </row>
    <row r="598" spans="1:27" x14ac:dyDescent="0.25">
      <c r="A598" s="6">
        <v>600004437</v>
      </c>
      <c r="B598" s="6">
        <v>63800256</v>
      </c>
      <c r="C598" s="6">
        <v>2</v>
      </c>
      <c r="D598" s="19"/>
      <c r="E598" s="30" t="s">
        <v>739</v>
      </c>
      <c r="F598" s="124" t="s">
        <v>1170</v>
      </c>
      <c r="G598" s="70">
        <f>J598*1.2</f>
        <v>98.399999999999991</v>
      </c>
      <c r="H598" s="55">
        <f t="shared" si="78"/>
        <v>196.79999999999998</v>
      </c>
      <c r="I598" s="15" t="s">
        <v>152</v>
      </c>
      <c r="J598" s="55">
        <v>82</v>
      </c>
      <c r="K598" s="55">
        <f t="shared" si="79"/>
        <v>164</v>
      </c>
      <c r="L598" s="56">
        <f t="shared" si="73"/>
        <v>615</v>
      </c>
      <c r="M598" s="56">
        <f t="shared" si="74"/>
        <v>1230</v>
      </c>
      <c r="N598" s="38"/>
      <c r="O598" s="48"/>
      <c r="P598" s="48">
        <f t="shared" si="75"/>
        <v>0</v>
      </c>
      <c r="R598" s="102">
        <f>Q598*1.025</f>
        <v>0</v>
      </c>
      <c r="W598" s="139"/>
      <c r="AA598" s="131"/>
    </row>
    <row r="599" spans="1:27" x14ac:dyDescent="0.25">
      <c r="A599" s="6">
        <v>780</v>
      </c>
      <c r="B599" s="6">
        <v>63800258</v>
      </c>
      <c r="C599" s="6">
        <v>2</v>
      </c>
      <c r="D599" s="6"/>
      <c r="E599" s="30" t="s">
        <v>97</v>
      </c>
      <c r="F599" s="132" t="s">
        <v>1173</v>
      </c>
      <c r="G599" s="53">
        <f>J599*1.15</f>
        <v>7.4174999999999995</v>
      </c>
      <c r="H599" s="55">
        <f t="shared" si="78"/>
        <v>14.834999999999999</v>
      </c>
      <c r="I599" s="15" t="s">
        <v>67</v>
      </c>
      <c r="J599" s="55">
        <v>6.45</v>
      </c>
      <c r="K599" s="55">
        <f t="shared" si="79"/>
        <v>12.9</v>
      </c>
      <c r="L599" s="56">
        <f t="shared" si="73"/>
        <v>48.375</v>
      </c>
      <c r="M599" s="56">
        <f t="shared" si="74"/>
        <v>96.75</v>
      </c>
      <c r="N599" s="38"/>
      <c r="O599" s="48">
        <v>0.26</v>
      </c>
      <c r="P599" s="48">
        <f t="shared" si="75"/>
        <v>0.52</v>
      </c>
      <c r="R599" s="102">
        <f>Q599*1.025</f>
        <v>0</v>
      </c>
      <c r="S599" s="120" t="s">
        <v>3050</v>
      </c>
      <c r="V599" s="139"/>
      <c r="X599" s="217"/>
      <c r="Y599" s="217"/>
      <c r="AA599" s="131"/>
    </row>
    <row r="600" spans="1:27" x14ac:dyDescent="0.25">
      <c r="A600" s="6">
        <v>107937</v>
      </c>
      <c r="B600" s="6">
        <v>63800258</v>
      </c>
      <c r="C600" s="6">
        <v>4</v>
      </c>
      <c r="D600" s="39"/>
      <c r="E600" s="30" t="s">
        <v>97</v>
      </c>
      <c r="F600" s="8" t="s">
        <v>1173</v>
      </c>
      <c r="G600" s="53">
        <f>J600*1.15</f>
        <v>9.5104999999999986</v>
      </c>
      <c r="H600" s="55">
        <f t="shared" si="78"/>
        <v>38.041999999999994</v>
      </c>
      <c r="I600" s="15" t="s">
        <v>67</v>
      </c>
      <c r="J600" s="55">
        <v>8.27</v>
      </c>
      <c r="K600" s="55">
        <f t="shared" si="79"/>
        <v>33.08</v>
      </c>
      <c r="L600" s="56">
        <f t="shared" si="73"/>
        <v>62.024999999999999</v>
      </c>
      <c r="M600" s="56">
        <f t="shared" si="74"/>
        <v>248.1</v>
      </c>
      <c r="N600" s="38"/>
      <c r="O600" s="48">
        <v>0.26</v>
      </c>
      <c r="P600" s="48">
        <f t="shared" si="75"/>
        <v>1.04</v>
      </c>
      <c r="R600" s="102">
        <f>Q600*1.025</f>
        <v>0</v>
      </c>
      <c r="S600" s="120" t="s">
        <v>3050</v>
      </c>
      <c r="V600" s="131"/>
      <c r="W600" s="139"/>
      <c r="X600" s="139"/>
      <c r="Y600" s="139"/>
      <c r="Z600" s="139"/>
      <c r="AA600" s="131"/>
    </row>
    <row r="601" spans="1:27" ht="14.25" customHeight="1" x14ac:dyDescent="0.25">
      <c r="A601" s="6">
        <v>165725</v>
      </c>
      <c r="B601" s="6">
        <v>63800258</v>
      </c>
      <c r="C601" s="6">
        <v>4</v>
      </c>
      <c r="D601" s="39"/>
      <c r="E601" s="30" t="s">
        <v>97</v>
      </c>
      <c r="F601" s="8" t="s">
        <v>1173</v>
      </c>
      <c r="G601" s="55">
        <f>J601*1.15</f>
        <v>9.5104999999999986</v>
      </c>
      <c r="H601" s="55">
        <f t="shared" si="78"/>
        <v>38.041999999999994</v>
      </c>
      <c r="I601" s="15" t="s">
        <v>974</v>
      </c>
      <c r="J601" s="55">
        <v>8.27</v>
      </c>
      <c r="K601" s="55">
        <f t="shared" si="79"/>
        <v>33.08</v>
      </c>
      <c r="L601" s="56">
        <f t="shared" si="73"/>
        <v>62.024999999999999</v>
      </c>
      <c r="M601" s="56">
        <f t="shared" si="74"/>
        <v>248.1</v>
      </c>
      <c r="N601" s="38"/>
      <c r="O601" s="130">
        <v>0.26</v>
      </c>
      <c r="P601" s="48">
        <f t="shared" si="75"/>
        <v>1.04</v>
      </c>
      <c r="R601" s="102">
        <f>Q601*1.025</f>
        <v>0</v>
      </c>
      <c r="S601" s="120" t="s">
        <v>3050</v>
      </c>
      <c r="V601" s="139"/>
    </row>
    <row r="602" spans="1:27" x14ac:dyDescent="0.25">
      <c r="A602" s="134">
        <v>195538</v>
      </c>
      <c r="B602" s="121">
        <v>63800258</v>
      </c>
      <c r="C602" s="121">
        <v>2</v>
      </c>
      <c r="D602" s="161"/>
      <c r="E602" s="123" t="s">
        <v>1932</v>
      </c>
      <c r="F602" s="132" t="s">
        <v>1173</v>
      </c>
      <c r="G602" s="125">
        <f>J602*1.15+O602*1.9</f>
        <v>10.004499999999998</v>
      </c>
      <c r="H602" s="162">
        <f t="shared" si="78"/>
        <v>20.008999999999997</v>
      </c>
      <c r="I602" s="163" t="s">
        <v>974</v>
      </c>
      <c r="J602" s="164">
        <v>8.27</v>
      </c>
      <c r="K602" s="164">
        <f t="shared" si="79"/>
        <v>16.54</v>
      </c>
      <c r="L602" s="165">
        <f t="shared" si="73"/>
        <v>62.024999999999999</v>
      </c>
      <c r="M602" s="165">
        <f t="shared" si="74"/>
        <v>124.05</v>
      </c>
      <c r="N602" s="129" t="s">
        <v>1973</v>
      </c>
      <c r="O602" s="130">
        <v>0.26</v>
      </c>
      <c r="P602" s="130">
        <f t="shared" si="75"/>
        <v>0.52</v>
      </c>
      <c r="Q602" s="139"/>
      <c r="R602" s="131"/>
      <c r="S602" s="120" t="s">
        <v>3051</v>
      </c>
      <c r="T602" s="131"/>
    </row>
    <row r="603" spans="1:27" x14ac:dyDescent="0.25">
      <c r="A603" s="6">
        <v>96550</v>
      </c>
      <c r="B603" s="6">
        <v>63800259</v>
      </c>
      <c r="C603" s="6">
        <v>2</v>
      </c>
      <c r="D603" s="6"/>
      <c r="E603" s="30" t="s">
        <v>27</v>
      </c>
      <c r="F603" s="8" t="s">
        <v>1768</v>
      </c>
      <c r="G603" s="53">
        <f>J603*1.15</f>
        <v>20.929999999999996</v>
      </c>
      <c r="H603" s="55">
        <f t="shared" si="78"/>
        <v>41.859999999999992</v>
      </c>
      <c r="I603" s="15" t="s">
        <v>0</v>
      </c>
      <c r="J603" s="55">
        <v>18.2</v>
      </c>
      <c r="K603" s="55">
        <f t="shared" si="79"/>
        <v>36.4</v>
      </c>
      <c r="L603" s="56">
        <f t="shared" si="73"/>
        <v>136.5</v>
      </c>
      <c r="M603" s="56">
        <f t="shared" si="74"/>
        <v>273</v>
      </c>
      <c r="N603" s="38"/>
      <c r="O603" s="48">
        <v>0.20499999999999999</v>
      </c>
      <c r="P603" s="48">
        <f t="shared" si="75"/>
        <v>0.41</v>
      </c>
      <c r="Q603" s="103"/>
      <c r="R603" s="102">
        <f>Q603*1.025</f>
        <v>0</v>
      </c>
      <c r="S603" s="120" t="s">
        <v>3052</v>
      </c>
      <c r="X603" s="131"/>
      <c r="Y603" s="131"/>
    </row>
    <row r="604" spans="1:27" x14ac:dyDescent="0.25">
      <c r="A604" s="134">
        <v>195538</v>
      </c>
      <c r="B604" s="121">
        <v>63800259</v>
      </c>
      <c r="C604" s="121">
        <v>1</v>
      </c>
      <c r="D604" s="161"/>
      <c r="E604" s="123" t="s">
        <v>2077</v>
      </c>
      <c r="F604" s="132" t="s">
        <v>1768</v>
      </c>
      <c r="G604" s="125">
        <f>J604*1.15+O604*1.9</f>
        <v>21.319499999999998</v>
      </c>
      <c r="H604" s="162">
        <f t="shared" si="78"/>
        <v>21.319499999999998</v>
      </c>
      <c r="I604" s="163" t="s">
        <v>0</v>
      </c>
      <c r="J604" s="164">
        <v>18.2</v>
      </c>
      <c r="K604" s="164">
        <f t="shared" si="79"/>
        <v>18.2</v>
      </c>
      <c r="L604" s="165">
        <f t="shared" si="73"/>
        <v>136.5</v>
      </c>
      <c r="M604" s="165">
        <f t="shared" si="74"/>
        <v>136.5</v>
      </c>
      <c r="N604" s="129" t="s">
        <v>1973</v>
      </c>
      <c r="O604" s="130">
        <v>0.20499999999999999</v>
      </c>
      <c r="P604" s="130">
        <f t="shared" si="75"/>
        <v>0.20499999999999999</v>
      </c>
      <c r="Q604" s="139"/>
      <c r="R604" s="139"/>
      <c r="S604" s="120" t="s">
        <v>3053</v>
      </c>
      <c r="T604" s="139"/>
      <c r="U604" s="139"/>
      <c r="W604" s="139"/>
    </row>
    <row r="605" spans="1:27" x14ac:dyDescent="0.25">
      <c r="A605" s="6">
        <v>96550</v>
      </c>
      <c r="B605" s="6">
        <v>63800261</v>
      </c>
      <c r="C605" s="6">
        <v>4</v>
      </c>
      <c r="D605" s="6"/>
      <c r="E605" s="30" t="s">
        <v>93</v>
      </c>
      <c r="F605" s="124" t="s">
        <v>445</v>
      </c>
      <c r="G605" s="53">
        <f>J605*1.15</f>
        <v>2.3689999999999998</v>
      </c>
      <c r="H605" s="55">
        <f t="shared" si="78"/>
        <v>9.4759999999999991</v>
      </c>
      <c r="I605" s="15" t="s">
        <v>67</v>
      </c>
      <c r="J605" s="55">
        <v>2.06</v>
      </c>
      <c r="K605" s="55">
        <f t="shared" si="79"/>
        <v>8.24</v>
      </c>
      <c r="L605" s="56">
        <f t="shared" si="73"/>
        <v>15.450000000000001</v>
      </c>
      <c r="M605" s="56">
        <f t="shared" si="74"/>
        <v>61.800000000000004</v>
      </c>
      <c r="N605" s="38"/>
      <c r="O605" s="130">
        <v>7.0000000000000007E-2</v>
      </c>
      <c r="P605" s="48">
        <f t="shared" si="75"/>
        <v>0.28000000000000003</v>
      </c>
      <c r="R605" s="102">
        <f>Q605*1.025</f>
        <v>0</v>
      </c>
      <c r="S605" s="120" t="s">
        <v>3036</v>
      </c>
      <c r="W605" s="131"/>
      <c r="X605" s="139"/>
      <c r="Y605" s="139"/>
    </row>
    <row r="606" spans="1:27" x14ac:dyDescent="0.25">
      <c r="A606" s="9">
        <v>181461</v>
      </c>
      <c r="B606" s="9">
        <v>63800261</v>
      </c>
      <c r="C606" s="9">
        <v>2</v>
      </c>
      <c r="D606" s="38"/>
      <c r="E606" s="30" t="s">
        <v>93</v>
      </c>
      <c r="F606" s="20" t="s">
        <v>445</v>
      </c>
      <c r="G606" s="53">
        <f>J606*1.15</f>
        <v>2.3689999999999998</v>
      </c>
      <c r="H606" s="55">
        <f t="shared" si="78"/>
        <v>4.7379999999999995</v>
      </c>
      <c r="I606" s="15" t="s">
        <v>974</v>
      </c>
      <c r="J606" s="55">
        <v>2.06</v>
      </c>
      <c r="K606" s="55">
        <f t="shared" si="79"/>
        <v>4.12</v>
      </c>
      <c r="L606" s="56">
        <f t="shared" si="73"/>
        <v>15.450000000000001</v>
      </c>
      <c r="M606" s="56">
        <f t="shared" si="74"/>
        <v>30.900000000000002</v>
      </c>
      <c r="N606" s="38"/>
      <c r="O606" s="130">
        <v>7.0000000000000007E-2</v>
      </c>
      <c r="P606" s="48">
        <f t="shared" si="75"/>
        <v>0.14000000000000001</v>
      </c>
      <c r="R606" s="102">
        <f>Q606*1.025</f>
        <v>0</v>
      </c>
      <c r="S606" s="120" t="s">
        <v>3036</v>
      </c>
      <c r="V606" s="139"/>
      <c r="X606" s="230"/>
      <c r="Y606" s="230"/>
    </row>
    <row r="607" spans="1:27" x14ac:dyDescent="0.25">
      <c r="A607" s="6">
        <v>810</v>
      </c>
      <c r="B607" s="6">
        <v>63800264</v>
      </c>
      <c r="C607" s="6">
        <v>2</v>
      </c>
      <c r="D607" s="6"/>
      <c r="E607" s="30" t="s">
        <v>96</v>
      </c>
      <c r="F607" s="20" t="s">
        <v>1171</v>
      </c>
      <c r="G607" s="53">
        <f>J607*1.15</f>
        <v>15.524999999999999</v>
      </c>
      <c r="H607" s="55">
        <f t="shared" si="78"/>
        <v>31.049999999999997</v>
      </c>
      <c r="I607" s="15" t="s">
        <v>67</v>
      </c>
      <c r="J607" s="55">
        <v>13.5</v>
      </c>
      <c r="K607" s="55">
        <f t="shared" si="79"/>
        <v>27</v>
      </c>
      <c r="L607" s="56">
        <f t="shared" si="73"/>
        <v>101.25</v>
      </c>
      <c r="M607" s="56">
        <f t="shared" si="74"/>
        <v>202.5</v>
      </c>
      <c r="N607" s="38"/>
      <c r="O607" s="130">
        <v>0.36</v>
      </c>
      <c r="P607" s="48">
        <f t="shared" si="75"/>
        <v>0.72</v>
      </c>
      <c r="R607" s="102">
        <f>Q607*1.025</f>
        <v>0</v>
      </c>
      <c r="S607" s="120" t="s">
        <v>3045</v>
      </c>
      <c r="T607" s="40"/>
      <c r="X607" s="139"/>
      <c r="Y607" s="139"/>
    </row>
    <row r="608" spans="1:27" x14ac:dyDescent="0.25">
      <c r="A608" s="6">
        <v>165725</v>
      </c>
      <c r="B608" s="9">
        <v>63800264</v>
      </c>
      <c r="C608" s="9">
        <v>4</v>
      </c>
      <c r="D608" s="39"/>
      <c r="E608" s="30" t="s">
        <v>96</v>
      </c>
      <c r="F608" s="20" t="s">
        <v>1171</v>
      </c>
      <c r="G608" s="53">
        <f>J608*1.15</f>
        <v>15.524999999999999</v>
      </c>
      <c r="H608" s="55">
        <f t="shared" si="78"/>
        <v>62.099999999999994</v>
      </c>
      <c r="I608" s="15" t="s">
        <v>974</v>
      </c>
      <c r="J608" s="55">
        <v>13.5</v>
      </c>
      <c r="K608" s="55">
        <f t="shared" si="79"/>
        <v>54</v>
      </c>
      <c r="L608" s="56">
        <f t="shared" si="73"/>
        <v>101.25</v>
      </c>
      <c r="M608" s="56">
        <f t="shared" si="74"/>
        <v>405</v>
      </c>
      <c r="N608" s="38"/>
      <c r="O608" s="48">
        <v>0.36</v>
      </c>
      <c r="P608" s="48">
        <f t="shared" si="75"/>
        <v>1.44</v>
      </c>
      <c r="R608" s="102">
        <f>Q608*1.025</f>
        <v>0</v>
      </c>
      <c r="S608" s="120" t="s">
        <v>3045</v>
      </c>
      <c r="X608" s="131"/>
      <c r="Y608" s="131"/>
    </row>
    <row r="609" spans="1:27" x14ac:dyDescent="0.25">
      <c r="A609" s="134">
        <v>195538</v>
      </c>
      <c r="B609" s="121">
        <v>63800264</v>
      </c>
      <c r="C609" s="121">
        <v>2</v>
      </c>
      <c r="D609" s="161"/>
      <c r="E609" s="123" t="s">
        <v>1919</v>
      </c>
      <c r="F609" s="124" t="s">
        <v>1171</v>
      </c>
      <c r="G609" s="125">
        <f>J609*1.15+O609*1.9</f>
        <v>16.209</v>
      </c>
      <c r="H609" s="162">
        <f t="shared" si="78"/>
        <v>32.417999999999999</v>
      </c>
      <c r="I609" s="163" t="s">
        <v>974</v>
      </c>
      <c r="J609" s="164">
        <v>13.5</v>
      </c>
      <c r="K609" s="164">
        <f t="shared" si="79"/>
        <v>27</v>
      </c>
      <c r="L609" s="165">
        <f t="shared" si="73"/>
        <v>101.25</v>
      </c>
      <c r="M609" s="165">
        <f t="shared" si="74"/>
        <v>202.5</v>
      </c>
      <c r="N609" s="129" t="s">
        <v>1973</v>
      </c>
      <c r="O609" s="130">
        <v>0.36</v>
      </c>
      <c r="P609" s="130">
        <f t="shared" si="75"/>
        <v>0.72</v>
      </c>
      <c r="Q609" s="139"/>
      <c r="R609" s="139"/>
      <c r="S609" s="120" t="s">
        <v>3046</v>
      </c>
      <c r="T609" s="131"/>
      <c r="V609" s="139"/>
      <c r="W609" s="40"/>
      <c r="X609" s="131"/>
      <c r="Y609" s="131"/>
      <c r="Z609" s="40"/>
    </row>
    <row r="610" spans="1:27" x14ac:dyDescent="0.25">
      <c r="A610" s="6">
        <v>860</v>
      </c>
      <c r="B610" s="6">
        <v>63800270</v>
      </c>
      <c r="C610" s="6">
        <v>2</v>
      </c>
      <c r="D610" s="6"/>
      <c r="E610" s="30" t="s">
        <v>101</v>
      </c>
      <c r="F610" s="20" t="s">
        <v>1174</v>
      </c>
      <c r="G610" s="53">
        <f>J610*1.15</f>
        <v>5.8649999999999993</v>
      </c>
      <c r="H610" s="55">
        <f t="shared" si="78"/>
        <v>11.729999999999999</v>
      </c>
      <c r="I610" s="15" t="s">
        <v>67</v>
      </c>
      <c r="J610" s="55">
        <v>5.0999999999999996</v>
      </c>
      <c r="K610" s="55">
        <f t="shared" si="79"/>
        <v>10.199999999999999</v>
      </c>
      <c r="L610" s="56">
        <f t="shared" si="73"/>
        <v>38.25</v>
      </c>
      <c r="M610" s="56">
        <f t="shared" si="74"/>
        <v>76.5</v>
      </c>
      <c r="N610" s="38"/>
      <c r="O610" s="48">
        <v>0.53</v>
      </c>
      <c r="P610" s="48">
        <f t="shared" si="75"/>
        <v>1.06</v>
      </c>
      <c r="Q610" s="103"/>
      <c r="R610" s="102">
        <f>Q610*1.025</f>
        <v>0</v>
      </c>
      <c r="S610" s="120" t="s">
        <v>3073</v>
      </c>
      <c r="V610" s="202"/>
      <c r="W610" s="217"/>
    </row>
    <row r="611" spans="1:27" x14ac:dyDescent="0.25">
      <c r="A611" s="6">
        <v>179498</v>
      </c>
      <c r="B611" s="6">
        <v>63800270</v>
      </c>
      <c r="C611" s="6">
        <v>4</v>
      </c>
      <c r="D611" s="39"/>
      <c r="E611" s="30" t="s">
        <v>101</v>
      </c>
      <c r="F611" s="20" t="s">
        <v>1174</v>
      </c>
      <c r="G611" s="53">
        <f>J611*1.15</f>
        <v>5.8649999999999993</v>
      </c>
      <c r="H611" s="55">
        <f t="shared" si="78"/>
        <v>23.459999999999997</v>
      </c>
      <c r="I611" s="15" t="s">
        <v>974</v>
      </c>
      <c r="J611" s="55">
        <v>5.0999999999999996</v>
      </c>
      <c r="K611" s="55">
        <f t="shared" si="79"/>
        <v>20.399999999999999</v>
      </c>
      <c r="L611" s="56">
        <f t="shared" si="73"/>
        <v>38.25</v>
      </c>
      <c r="M611" s="56">
        <f t="shared" si="74"/>
        <v>153</v>
      </c>
      <c r="N611" s="38"/>
      <c r="O611" s="48">
        <v>0.53</v>
      </c>
      <c r="P611" s="48">
        <f t="shared" si="75"/>
        <v>2.12</v>
      </c>
      <c r="R611" s="102">
        <f>Q611*1.025</f>
        <v>0</v>
      </c>
      <c r="S611" s="120" t="s">
        <v>3073</v>
      </c>
      <c r="V611" s="139"/>
      <c r="W611" s="139"/>
      <c r="Z611" s="139"/>
    </row>
    <row r="612" spans="1:27" x14ac:dyDescent="0.25">
      <c r="A612" s="134">
        <v>195538</v>
      </c>
      <c r="B612" s="121">
        <v>63800270</v>
      </c>
      <c r="C612" s="121">
        <v>2</v>
      </c>
      <c r="D612" s="161"/>
      <c r="E612" s="123" t="s">
        <v>1934</v>
      </c>
      <c r="F612" s="124" t="s">
        <v>1174</v>
      </c>
      <c r="G612" s="125">
        <f>J612*1.15+O612*1.9</f>
        <v>6.871999999999999</v>
      </c>
      <c r="H612" s="162">
        <f t="shared" si="78"/>
        <v>13.743999999999998</v>
      </c>
      <c r="I612" s="163" t="s">
        <v>974</v>
      </c>
      <c r="J612" s="164">
        <v>5.0999999999999996</v>
      </c>
      <c r="K612" s="164">
        <f t="shared" si="79"/>
        <v>10.199999999999999</v>
      </c>
      <c r="L612" s="165">
        <f t="shared" si="73"/>
        <v>38.25</v>
      </c>
      <c r="M612" s="165">
        <f t="shared" si="74"/>
        <v>76.5</v>
      </c>
      <c r="N612" s="129" t="s">
        <v>1973</v>
      </c>
      <c r="O612" s="130">
        <v>0.53</v>
      </c>
      <c r="P612" s="130">
        <f t="shared" si="75"/>
        <v>1.06</v>
      </c>
      <c r="Q612" s="139"/>
      <c r="R612" s="139"/>
      <c r="S612" s="120" t="s">
        <v>3074</v>
      </c>
      <c r="T612" s="139"/>
      <c r="U612" s="230"/>
    </row>
    <row r="613" spans="1:27" x14ac:dyDescent="0.25">
      <c r="A613" s="6">
        <v>870</v>
      </c>
      <c r="B613" s="6">
        <v>63800271</v>
      </c>
      <c r="C613" s="6">
        <v>2</v>
      </c>
      <c r="D613" s="6"/>
      <c r="E613" s="30" t="s">
        <v>102</v>
      </c>
      <c r="F613" s="20" t="s">
        <v>103</v>
      </c>
      <c r="G613" s="53">
        <f t="shared" ref="G613:G618" si="82">J613*1.15</f>
        <v>12.19</v>
      </c>
      <c r="H613" s="55">
        <f t="shared" si="78"/>
        <v>24.38</v>
      </c>
      <c r="I613" s="15" t="s">
        <v>67</v>
      </c>
      <c r="J613" s="55">
        <v>10.6</v>
      </c>
      <c r="K613" s="55">
        <f t="shared" si="79"/>
        <v>21.2</v>
      </c>
      <c r="L613" s="56">
        <f t="shared" si="73"/>
        <v>79.5</v>
      </c>
      <c r="M613" s="56">
        <f t="shared" si="74"/>
        <v>159</v>
      </c>
      <c r="N613" s="38"/>
      <c r="O613" s="48"/>
      <c r="P613" s="48">
        <f t="shared" si="75"/>
        <v>0</v>
      </c>
      <c r="R613" s="102">
        <f t="shared" ref="R613:R618" si="83">Q613*1.025</f>
        <v>0</v>
      </c>
      <c r="U613" s="131"/>
      <c r="V613" s="139"/>
      <c r="W613" s="139"/>
      <c r="X613" s="139"/>
      <c r="Y613" s="139"/>
    </row>
    <row r="614" spans="1:27" x14ac:dyDescent="0.25">
      <c r="A614" s="6">
        <v>880</v>
      </c>
      <c r="B614" s="6">
        <v>63800272</v>
      </c>
      <c r="C614" s="6">
        <v>2</v>
      </c>
      <c r="D614" s="6"/>
      <c r="E614" s="30" t="s">
        <v>107</v>
      </c>
      <c r="F614" s="20" t="s">
        <v>103</v>
      </c>
      <c r="G614" s="53">
        <f t="shared" si="82"/>
        <v>6.0720000000000001</v>
      </c>
      <c r="H614" s="55">
        <f t="shared" si="78"/>
        <v>12.144</v>
      </c>
      <c r="I614" s="15" t="s">
        <v>67</v>
      </c>
      <c r="J614" s="55">
        <v>5.28</v>
      </c>
      <c r="K614" s="55">
        <f t="shared" si="79"/>
        <v>10.56</v>
      </c>
      <c r="L614" s="56">
        <f t="shared" si="73"/>
        <v>39.6</v>
      </c>
      <c r="M614" s="56">
        <f t="shared" si="74"/>
        <v>79.2</v>
      </c>
      <c r="N614" s="38"/>
      <c r="O614" s="130"/>
      <c r="P614" s="48">
        <f t="shared" si="75"/>
        <v>0</v>
      </c>
      <c r="R614" s="102">
        <f t="shared" si="83"/>
        <v>0</v>
      </c>
      <c r="V614" s="139"/>
      <c r="W614" s="131"/>
      <c r="X614" s="40"/>
      <c r="Y614" s="40"/>
    </row>
    <row r="615" spans="1:27" x14ac:dyDescent="0.25">
      <c r="A615" s="6">
        <v>900</v>
      </c>
      <c r="B615" s="6">
        <v>63800273</v>
      </c>
      <c r="C615" s="6">
        <v>2</v>
      </c>
      <c r="D615" s="6"/>
      <c r="E615" s="30" t="s">
        <v>106</v>
      </c>
      <c r="F615" s="20" t="s">
        <v>1783</v>
      </c>
      <c r="G615" s="53">
        <f t="shared" si="82"/>
        <v>9.5679999999999996</v>
      </c>
      <c r="H615" s="55">
        <f t="shared" si="78"/>
        <v>19.135999999999999</v>
      </c>
      <c r="I615" s="15" t="s">
        <v>67</v>
      </c>
      <c r="J615" s="55">
        <v>8.32</v>
      </c>
      <c r="K615" s="55">
        <f t="shared" si="79"/>
        <v>16.64</v>
      </c>
      <c r="L615" s="56">
        <f t="shared" si="73"/>
        <v>62.400000000000006</v>
      </c>
      <c r="M615" s="57">
        <f t="shared" si="74"/>
        <v>124.80000000000001</v>
      </c>
      <c r="N615" s="38"/>
      <c r="O615" s="48"/>
      <c r="P615" s="48">
        <f t="shared" si="75"/>
        <v>0</v>
      </c>
      <c r="R615" s="102">
        <f t="shared" si="83"/>
        <v>0</v>
      </c>
      <c r="S615" s="120" t="s">
        <v>3076</v>
      </c>
      <c r="U615" s="131"/>
      <c r="V615" s="131"/>
      <c r="W615" s="131"/>
      <c r="X615" s="131"/>
      <c r="Y615" s="131"/>
      <c r="Z615" s="40"/>
    </row>
    <row r="616" spans="1:27" x14ac:dyDescent="0.25">
      <c r="A616" s="6">
        <v>920</v>
      </c>
      <c r="B616" s="6">
        <v>63800275</v>
      </c>
      <c r="C616" s="6">
        <v>2</v>
      </c>
      <c r="D616" s="6"/>
      <c r="E616" s="30" t="s">
        <v>112</v>
      </c>
      <c r="F616" s="20" t="s">
        <v>113</v>
      </c>
      <c r="G616" s="53">
        <f t="shared" si="82"/>
        <v>20.7</v>
      </c>
      <c r="H616" s="55">
        <f t="shared" si="78"/>
        <v>41.4</v>
      </c>
      <c r="I616" s="15" t="s">
        <v>67</v>
      </c>
      <c r="J616" s="55">
        <v>18</v>
      </c>
      <c r="K616" s="55">
        <f t="shared" si="79"/>
        <v>36</v>
      </c>
      <c r="L616" s="56">
        <f t="shared" si="73"/>
        <v>135</v>
      </c>
      <c r="M616" s="56">
        <f t="shared" si="74"/>
        <v>270</v>
      </c>
      <c r="N616" s="38"/>
      <c r="O616" s="130"/>
      <c r="P616" s="48">
        <f t="shared" si="75"/>
        <v>0</v>
      </c>
      <c r="R616" s="102">
        <f t="shared" si="83"/>
        <v>0</v>
      </c>
      <c r="W616" s="139"/>
    </row>
    <row r="617" spans="1:27" x14ac:dyDescent="0.25">
      <c r="A617" s="6">
        <v>154979</v>
      </c>
      <c r="B617" s="6">
        <v>63800276</v>
      </c>
      <c r="C617" s="6">
        <v>2</v>
      </c>
      <c r="D617" s="39"/>
      <c r="E617" s="30" t="s">
        <v>108</v>
      </c>
      <c r="F617" s="124" t="s">
        <v>1175</v>
      </c>
      <c r="G617" s="53">
        <f t="shared" si="82"/>
        <v>5.1749999999999998</v>
      </c>
      <c r="H617" s="55">
        <f t="shared" si="78"/>
        <v>10.35</v>
      </c>
      <c r="I617" s="15" t="s">
        <v>67</v>
      </c>
      <c r="J617" s="55">
        <v>4.5</v>
      </c>
      <c r="K617" s="55">
        <f t="shared" si="79"/>
        <v>9</v>
      </c>
      <c r="L617" s="56">
        <f t="shared" si="73"/>
        <v>33.75</v>
      </c>
      <c r="M617" s="56">
        <f t="shared" si="74"/>
        <v>67.5</v>
      </c>
      <c r="N617" s="38"/>
      <c r="O617" s="48">
        <v>0.63</v>
      </c>
      <c r="P617" s="48">
        <f t="shared" si="75"/>
        <v>1.26</v>
      </c>
      <c r="Q617" s="103"/>
      <c r="R617" s="102">
        <f t="shared" si="83"/>
        <v>0</v>
      </c>
      <c r="S617" s="120" t="s">
        <v>3078</v>
      </c>
      <c r="U617" s="131"/>
      <c r="AA617" s="139"/>
    </row>
    <row r="618" spans="1:27" ht="15.75" customHeight="1" x14ac:dyDescent="0.25">
      <c r="A618" s="6">
        <v>179498</v>
      </c>
      <c r="B618" s="6">
        <v>63800276</v>
      </c>
      <c r="C618" s="6">
        <v>2</v>
      </c>
      <c r="D618" s="39"/>
      <c r="E618" s="30" t="s">
        <v>913</v>
      </c>
      <c r="F618" s="124" t="s">
        <v>1430</v>
      </c>
      <c r="G618" s="55">
        <f t="shared" si="82"/>
        <v>5.1749999999999998</v>
      </c>
      <c r="H618" s="55">
        <f t="shared" si="78"/>
        <v>10.35</v>
      </c>
      <c r="I618" s="15" t="s">
        <v>974</v>
      </c>
      <c r="J618" s="55">
        <v>4.5</v>
      </c>
      <c r="K618" s="55">
        <f t="shared" si="79"/>
        <v>9</v>
      </c>
      <c r="L618" s="56">
        <f t="shared" si="73"/>
        <v>33.75</v>
      </c>
      <c r="M618" s="56">
        <f t="shared" si="74"/>
        <v>67.5</v>
      </c>
      <c r="N618" s="38"/>
      <c r="O618" s="48">
        <v>0.63</v>
      </c>
      <c r="P618" s="48">
        <f t="shared" si="75"/>
        <v>1.26</v>
      </c>
      <c r="R618" s="102">
        <f t="shared" si="83"/>
        <v>0</v>
      </c>
      <c r="S618" s="120" t="s">
        <v>3079</v>
      </c>
      <c r="W618" s="139"/>
      <c r="Z618" s="139"/>
      <c r="AA618" s="139"/>
    </row>
    <row r="619" spans="1:27" x14ac:dyDescent="0.25">
      <c r="A619" s="134">
        <v>195538</v>
      </c>
      <c r="B619" s="121">
        <v>63800276</v>
      </c>
      <c r="C619" s="121">
        <v>1</v>
      </c>
      <c r="D619" s="161"/>
      <c r="E619" s="123" t="s">
        <v>1935</v>
      </c>
      <c r="F619" s="124" t="s">
        <v>1430</v>
      </c>
      <c r="G619" s="125">
        <f>J619*1.15+O619*1.9</f>
        <v>6.3719999999999999</v>
      </c>
      <c r="H619" s="162">
        <f t="shared" si="78"/>
        <v>6.3719999999999999</v>
      </c>
      <c r="I619" s="163" t="s">
        <v>974</v>
      </c>
      <c r="J619" s="164">
        <v>4.5</v>
      </c>
      <c r="K619" s="164">
        <f t="shared" si="79"/>
        <v>4.5</v>
      </c>
      <c r="L619" s="165">
        <f t="shared" si="73"/>
        <v>33.75</v>
      </c>
      <c r="M619" s="165">
        <f t="shared" si="74"/>
        <v>33.75</v>
      </c>
      <c r="N619" s="129" t="s">
        <v>1973</v>
      </c>
      <c r="O619" s="130">
        <v>0.63</v>
      </c>
      <c r="P619" s="130">
        <f t="shared" si="75"/>
        <v>0.63</v>
      </c>
      <c r="Q619" s="139"/>
      <c r="R619" s="139"/>
      <c r="S619" s="120" t="s">
        <v>3080</v>
      </c>
      <c r="T619" s="139"/>
      <c r="W619" s="131"/>
      <c r="X619" s="139"/>
      <c r="Y619" s="139"/>
      <c r="AA619" s="139"/>
    </row>
    <row r="620" spans="1:27" x14ac:dyDescent="0.25">
      <c r="A620" s="6">
        <v>132138</v>
      </c>
      <c r="B620" s="6">
        <v>63800279</v>
      </c>
      <c r="C620" s="6">
        <v>8</v>
      </c>
      <c r="D620" s="39"/>
      <c r="E620" s="30" t="s">
        <v>1177</v>
      </c>
      <c r="F620" s="20" t="s">
        <v>1176</v>
      </c>
      <c r="G620" s="53">
        <f>J620*1.15</f>
        <v>12.19</v>
      </c>
      <c r="H620" s="55">
        <f t="shared" si="78"/>
        <v>97.52</v>
      </c>
      <c r="I620" s="15" t="s">
        <v>67</v>
      </c>
      <c r="J620" s="55">
        <v>10.6</v>
      </c>
      <c r="K620" s="55">
        <f t="shared" si="79"/>
        <v>84.8</v>
      </c>
      <c r="L620" s="56">
        <f t="shared" si="73"/>
        <v>79.5</v>
      </c>
      <c r="M620" s="56">
        <f t="shared" si="74"/>
        <v>636</v>
      </c>
      <c r="N620" s="38"/>
      <c r="O620" s="48">
        <v>0.35</v>
      </c>
      <c r="P620" s="48">
        <f t="shared" si="75"/>
        <v>2.8</v>
      </c>
      <c r="Q620" s="103"/>
      <c r="R620" s="102">
        <f>Q620*1.025</f>
        <v>0</v>
      </c>
      <c r="S620" s="120" t="s">
        <v>3085</v>
      </c>
      <c r="V620" s="139"/>
      <c r="W620" s="131"/>
      <c r="AA620" s="139"/>
    </row>
    <row r="621" spans="1:27" x14ac:dyDescent="0.25">
      <c r="A621" s="6">
        <v>158335</v>
      </c>
      <c r="B621" s="9">
        <v>63800279</v>
      </c>
      <c r="C621" s="9">
        <v>8</v>
      </c>
      <c r="D621" s="38"/>
      <c r="E621" s="30" t="s">
        <v>914</v>
      </c>
      <c r="F621" s="20" t="s">
        <v>1176</v>
      </c>
      <c r="G621" s="53">
        <f>J621*1.15</f>
        <v>12.19</v>
      </c>
      <c r="H621" s="55">
        <f t="shared" si="78"/>
        <v>97.52</v>
      </c>
      <c r="I621" s="15" t="s">
        <v>67</v>
      </c>
      <c r="J621" s="55">
        <v>10.6</v>
      </c>
      <c r="K621" s="55">
        <f t="shared" si="79"/>
        <v>84.8</v>
      </c>
      <c r="L621" s="56">
        <f t="shared" si="73"/>
        <v>79.5</v>
      </c>
      <c r="M621" s="56">
        <f t="shared" si="74"/>
        <v>636</v>
      </c>
      <c r="N621" s="38"/>
      <c r="O621" s="48">
        <v>0.35</v>
      </c>
      <c r="P621" s="48">
        <f t="shared" si="75"/>
        <v>2.8</v>
      </c>
      <c r="R621" s="102">
        <f>Q621*1.025</f>
        <v>0</v>
      </c>
      <c r="S621" s="120" t="s">
        <v>3086</v>
      </c>
      <c r="X621" s="230"/>
      <c r="Y621" s="230"/>
      <c r="AA621" s="139"/>
    </row>
    <row r="622" spans="1:27" x14ac:dyDescent="0.25">
      <c r="A622" s="6">
        <v>173138</v>
      </c>
      <c r="B622" s="9">
        <v>63800279</v>
      </c>
      <c r="C622" s="9">
        <v>4</v>
      </c>
      <c r="D622" s="38"/>
      <c r="E622" s="30" t="s">
        <v>1512</v>
      </c>
      <c r="F622" s="20" t="s">
        <v>1176</v>
      </c>
      <c r="G622" s="53">
        <f>J622*1.15</f>
        <v>12.19</v>
      </c>
      <c r="H622" s="55">
        <f t="shared" si="78"/>
        <v>48.76</v>
      </c>
      <c r="I622" s="15" t="s">
        <v>67</v>
      </c>
      <c r="J622" s="55">
        <v>10.6</v>
      </c>
      <c r="K622" s="55">
        <f t="shared" si="79"/>
        <v>42.4</v>
      </c>
      <c r="L622" s="56">
        <f t="shared" si="73"/>
        <v>79.5</v>
      </c>
      <c r="M622" s="56">
        <f t="shared" si="74"/>
        <v>318</v>
      </c>
      <c r="N622" s="38"/>
      <c r="O622" s="48">
        <v>0.35</v>
      </c>
      <c r="P622" s="48">
        <f t="shared" si="75"/>
        <v>1.4</v>
      </c>
      <c r="R622" s="102">
        <f>Q622*1.025</f>
        <v>0</v>
      </c>
      <c r="S622" s="120" t="s">
        <v>3087</v>
      </c>
      <c r="V622" s="40"/>
      <c r="AA622" s="139"/>
    </row>
    <row r="623" spans="1:27" x14ac:dyDescent="0.25">
      <c r="A623" s="6">
        <v>179498</v>
      </c>
      <c r="B623" s="9">
        <v>63800279</v>
      </c>
      <c r="C623" s="9">
        <v>8</v>
      </c>
      <c r="D623" s="39"/>
      <c r="E623" s="30" t="s">
        <v>1512</v>
      </c>
      <c r="F623" s="124" t="s">
        <v>1176</v>
      </c>
      <c r="G623" s="53">
        <f>J623*1.15</f>
        <v>12.19</v>
      </c>
      <c r="H623" s="55">
        <f t="shared" si="78"/>
        <v>97.52</v>
      </c>
      <c r="I623" s="15" t="s">
        <v>974</v>
      </c>
      <c r="J623" s="55">
        <v>10.6</v>
      </c>
      <c r="K623" s="55">
        <f t="shared" si="79"/>
        <v>84.8</v>
      </c>
      <c r="L623" s="56">
        <f t="shared" si="73"/>
        <v>79.5</v>
      </c>
      <c r="M623" s="56">
        <f t="shared" si="74"/>
        <v>636</v>
      </c>
      <c r="N623" s="38"/>
      <c r="O623" s="130">
        <v>0.35</v>
      </c>
      <c r="P623" s="48">
        <f t="shared" si="75"/>
        <v>2.8</v>
      </c>
      <c r="R623" s="102">
        <f>Q623*1.025</f>
        <v>0</v>
      </c>
      <c r="S623" s="120" t="s">
        <v>3087</v>
      </c>
      <c r="Z623" s="139"/>
    </row>
    <row r="624" spans="1:27" x14ac:dyDescent="0.25">
      <c r="A624" s="134">
        <v>195538</v>
      </c>
      <c r="B624" s="121">
        <v>63800279</v>
      </c>
      <c r="C624" s="280">
        <v>4</v>
      </c>
      <c r="D624" s="161"/>
      <c r="E624" s="123" t="s">
        <v>1933</v>
      </c>
      <c r="F624" s="124" t="s">
        <v>1176</v>
      </c>
      <c r="G624" s="125">
        <f>J624*1.15+O624*1.9</f>
        <v>12.854999999999999</v>
      </c>
      <c r="H624" s="162">
        <f t="shared" si="78"/>
        <v>51.419999999999995</v>
      </c>
      <c r="I624" s="163" t="s">
        <v>974</v>
      </c>
      <c r="J624" s="164">
        <v>10.6</v>
      </c>
      <c r="K624" s="164">
        <f t="shared" si="79"/>
        <v>42.4</v>
      </c>
      <c r="L624" s="165">
        <f t="shared" si="73"/>
        <v>79.5</v>
      </c>
      <c r="M624" s="165">
        <f t="shared" si="74"/>
        <v>318</v>
      </c>
      <c r="N624" s="129" t="s">
        <v>1973</v>
      </c>
      <c r="O624" s="130">
        <v>0.35</v>
      </c>
      <c r="P624" s="130">
        <f t="shared" si="75"/>
        <v>1.4</v>
      </c>
      <c r="Q624" s="139"/>
      <c r="R624" s="139"/>
      <c r="S624" s="120" t="s">
        <v>3088</v>
      </c>
      <c r="T624" s="139"/>
      <c r="U624" s="131"/>
      <c r="W624" s="131"/>
    </row>
    <row r="625" spans="1:27" x14ac:dyDescent="0.25">
      <c r="A625" s="6">
        <v>930</v>
      </c>
      <c r="B625" s="6">
        <v>63800279</v>
      </c>
      <c r="C625" s="6">
        <v>2</v>
      </c>
      <c r="D625" s="6"/>
      <c r="E625" s="30" t="s">
        <v>111</v>
      </c>
      <c r="F625" s="20" t="s">
        <v>4745</v>
      </c>
      <c r="G625" s="53">
        <f>J625*1.15</f>
        <v>12.19</v>
      </c>
      <c r="H625" s="55">
        <f t="shared" si="78"/>
        <v>24.38</v>
      </c>
      <c r="I625" s="15" t="s">
        <v>67</v>
      </c>
      <c r="J625" s="55">
        <v>10.6</v>
      </c>
      <c r="K625" s="55">
        <f t="shared" si="79"/>
        <v>21.2</v>
      </c>
      <c r="L625" s="56">
        <f t="shared" ref="L625:L688" si="84">J625*7.5</f>
        <v>79.5</v>
      </c>
      <c r="M625" s="56">
        <f t="shared" ref="M625:M688" si="85">C625*L625</f>
        <v>159</v>
      </c>
      <c r="N625" s="38"/>
      <c r="O625" s="48">
        <v>0.35</v>
      </c>
      <c r="P625" s="48">
        <f t="shared" si="75"/>
        <v>0.7</v>
      </c>
      <c r="Q625" s="103"/>
      <c r="R625" s="102">
        <f t="shared" ref="R625:R630" si="86">Q625*1.025</f>
        <v>0</v>
      </c>
      <c r="S625" s="120" t="s">
        <v>3084</v>
      </c>
      <c r="W625" s="40"/>
      <c r="Z625" s="131"/>
    </row>
    <row r="626" spans="1:27" x14ac:dyDescent="0.25">
      <c r="A626" s="6">
        <v>179498</v>
      </c>
      <c r="B626" s="6">
        <v>63800288</v>
      </c>
      <c r="C626" s="6">
        <v>8</v>
      </c>
      <c r="D626" s="39"/>
      <c r="E626" s="30" t="s">
        <v>661</v>
      </c>
      <c r="F626" s="8" t="s">
        <v>662</v>
      </c>
      <c r="G626" s="55">
        <f>J626*1.15</f>
        <v>1.2649999999999999</v>
      </c>
      <c r="H626" s="55">
        <f t="shared" si="78"/>
        <v>10.119999999999999</v>
      </c>
      <c r="I626" s="15" t="s">
        <v>974</v>
      </c>
      <c r="J626" s="55">
        <v>1.1000000000000001</v>
      </c>
      <c r="K626" s="55">
        <f t="shared" si="79"/>
        <v>8.8000000000000007</v>
      </c>
      <c r="L626" s="56">
        <f t="shared" si="84"/>
        <v>8.25</v>
      </c>
      <c r="M626" s="56">
        <f t="shared" si="85"/>
        <v>66</v>
      </c>
      <c r="N626" s="38"/>
      <c r="O626" s="48">
        <v>1.2999999999999999E-2</v>
      </c>
      <c r="P626" s="48">
        <f t="shared" si="75"/>
        <v>0.104</v>
      </c>
      <c r="R626" s="102">
        <f t="shared" si="86"/>
        <v>0</v>
      </c>
      <c r="S626" s="120" t="s">
        <v>3134</v>
      </c>
      <c r="T626" s="40"/>
      <c r="U626" s="139"/>
      <c r="W626" s="131"/>
      <c r="X626" s="40"/>
      <c r="Y626" s="40"/>
    </row>
    <row r="627" spans="1:27" x14ac:dyDescent="0.25">
      <c r="A627" s="6">
        <v>191185</v>
      </c>
      <c r="B627" s="6">
        <v>63800288</v>
      </c>
      <c r="C627" s="6">
        <v>8</v>
      </c>
      <c r="D627" s="39"/>
      <c r="E627" s="30" t="s">
        <v>3510</v>
      </c>
      <c r="F627" s="132" t="s">
        <v>662</v>
      </c>
      <c r="G627" s="107">
        <f>J627*1.15+O627*1.9</f>
        <v>1.2896999999999998</v>
      </c>
      <c r="H627" s="55">
        <f t="shared" si="78"/>
        <v>10.317599999999999</v>
      </c>
      <c r="I627" s="94" t="s">
        <v>974</v>
      </c>
      <c r="J627" s="97">
        <v>1.1000000000000001</v>
      </c>
      <c r="K627" s="97">
        <f t="shared" si="79"/>
        <v>8.8000000000000007</v>
      </c>
      <c r="L627" s="93">
        <f t="shared" si="84"/>
        <v>8.25</v>
      </c>
      <c r="M627" s="93">
        <f t="shared" si="85"/>
        <v>66</v>
      </c>
      <c r="N627" s="91" t="s">
        <v>1973</v>
      </c>
      <c r="O627" s="48">
        <v>1.2999999999999999E-2</v>
      </c>
      <c r="P627" s="48">
        <f t="shared" si="75"/>
        <v>0.104</v>
      </c>
      <c r="Q627" s="40"/>
      <c r="R627" s="102">
        <f t="shared" si="86"/>
        <v>0</v>
      </c>
      <c r="S627" s="120" t="s">
        <v>3135</v>
      </c>
      <c r="X627" s="139"/>
      <c r="Y627" s="139"/>
    </row>
    <row r="628" spans="1:27" x14ac:dyDescent="0.25">
      <c r="A628" s="6">
        <v>107937</v>
      </c>
      <c r="B628" s="6">
        <v>63800288</v>
      </c>
      <c r="C628" s="6">
        <v>8</v>
      </c>
      <c r="D628" s="39"/>
      <c r="E628" s="30" t="s">
        <v>661</v>
      </c>
      <c r="F628" s="124" t="s">
        <v>984</v>
      </c>
      <c r="G628" s="53">
        <f>J628*1.15</f>
        <v>1.2649999999999999</v>
      </c>
      <c r="H628" s="55">
        <f t="shared" si="78"/>
        <v>10.119999999999999</v>
      </c>
      <c r="I628" s="15" t="s">
        <v>67</v>
      </c>
      <c r="J628" s="55">
        <v>1.1000000000000001</v>
      </c>
      <c r="K628" s="55">
        <f t="shared" si="79"/>
        <v>8.8000000000000007</v>
      </c>
      <c r="L628" s="56">
        <f t="shared" si="84"/>
        <v>8.25</v>
      </c>
      <c r="M628" s="56">
        <f t="shared" si="85"/>
        <v>66</v>
      </c>
      <c r="N628" s="38"/>
      <c r="O628" s="48">
        <v>1.2999999999999999E-2</v>
      </c>
      <c r="P628" s="48">
        <f t="shared" ref="P628:P691" si="87">O628*C628</f>
        <v>0.104</v>
      </c>
      <c r="R628" s="102">
        <f t="shared" si="86"/>
        <v>0</v>
      </c>
      <c r="S628" s="120" t="s">
        <v>3134</v>
      </c>
      <c r="Z628" s="139"/>
      <c r="AA628" s="40"/>
    </row>
    <row r="629" spans="1:27" x14ac:dyDescent="0.25">
      <c r="A629" s="6">
        <v>96550</v>
      </c>
      <c r="B629" s="6">
        <v>63800301</v>
      </c>
      <c r="C629" s="6">
        <v>12</v>
      </c>
      <c r="D629" s="6"/>
      <c r="E629" s="30" t="s">
        <v>117</v>
      </c>
      <c r="F629" s="8" t="s">
        <v>1184</v>
      </c>
      <c r="G629" s="53">
        <f>J629*1.15</f>
        <v>6.5549999999999997</v>
      </c>
      <c r="H629" s="55">
        <f t="shared" si="78"/>
        <v>78.66</v>
      </c>
      <c r="I629" s="15" t="s">
        <v>67</v>
      </c>
      <c r="J629" s="55">
        <v>5.7</v>
      </c>
      <c r="K629" s="55">
        <f t="shared" si="79"/>
        <v>68.400000000000006</v>
      </c>
      <c r="L629" s="56">
        <f t="shared" si="84"/>
        <v>42.75</v>
      </c>
      <c r="M629" s="56">
        <f t="shared" si="85"/>
        <v>513</v>
      </c>
      <c r="N629" s="38"/>
      <c r="O629" s="48">
        <v>0.13700000000000001</v>
      </c>
      <c r="P629" s="48">
        <f t="shared" si="87"/>
        <v>1.6440000000000001</v>
      </c>
      <c r="R629" s="102">
        <f t="shared" si="86"/>
        <v>0</v>
      </c>
      <c r="S629" s="120" t="s">
        <v>3189</v>
      </c>
      <c r="U629" s="139"/>
      <c r="X629" s="139"/>
      <c r="Y629" s="139"/>
      <c r="Z629" s="131"/>
    </row>
    <row r="630" spans="1:27" x14ac:dyDescent="0.25">
      <c r="A630" s="6">
        <v>165725</v>
      </c>
      <c r="B630" s="6">
        <v>63800301</v>
      </c>
      <c r="C630" s="6">
        <v>12</v>
      </c>
      <c r="D630" s="39"/>
      <c r="E630" s="30" t="s">
        <v>117</v>
      </c>
      <c r="F630" s="8" t="s">
        <v>1184</v>
      </c>
      <c r="G630" s="55">
        <f>J630*1.15</f>
        <v>6.5549999999999997</v>
      </c>
      <c r="H630" s="55">
        <f t="shared" si="78"/>
        <v>78.66</v>
      </c>
      <c r="I630" s="15" t="s">
        <v>974</v>
      </c>
      <c r="J630" s="55">
        <v>5.7</v>
      </c>
      <c r="K630" s="55">
        <f t="shared" si="79"/>
        <v>68.400000000000006</v>
      </c>
      <c r="L630" s="56">
        <f t="shared" si="84"/>
        <v>42.75</v>
      </c>
      <c r="M630" s="56">
        <f t="shared" si="85"/>
        <v>513</v>
      </c>
      <c r="N630" s="38"/>
      <c r="O630" s="130">
        <v>0.13700000000000001</v>
      </c>
      <c r="P630" s="48">
        <f t="shared" si="87"/>
        <v>1.6440000000000001</v>
      </c>
      <c r="R630" s="102">
        <f t="shared" si="86"/>
        <v>0</v>
      </c>
      <c r="S630" s="120" t="s">
        <v>3189</v>
      </c>
      <c r="X630" s="131"/>
      <c r="Y630" s="131"/>
    </row>
    <row r="631" spans="1:27" x14ac:dyDescent="0.25">
      <c r="A631" s="134">
        <v>195538</v>
      </c>
      <c r="B631" s="121">
        <v>63800301</v>
      </c>
      <c r="C631" s="121">
        <v>4</v>
      </c>
      <c r="D631" s="161"/>
      <c r="E631" s="123" t="s">
        <v>1998</v>
      </c>
      <c r="F631" s="132" t="s">
        <v>1184</v>
      </c>
      <c r="G631" s="125">
        <f>J631*1.15+O631*1.9</f>
        <v>6.8152999999999997</v>
      </c>
      <c r="H631" s="162">
        <f t="shared" si="78"/>
        <v>27.261199999999999</v>
      </c>
      <c r="I631" s="163" t="s">
        <v>974</v>
      </c>
      <c r="J631" s="164">
        <v>5.7</v>
      </c>
      <c r="K631" s="164">
        <f t="shared" si="79"/>
        <v>22.8</v>
      </c>
      <c r="L631" s="165">
        <f t="shared" si="84"/>
        <v>42.75</v>
      </c>
      <c r="M631" s="165">
        <f t="shared" si="85"/>
        <v>171</v>
      </c>
      <c r="N631" s="129" t="s">
        <v>1973</v>
      </c>
      <c r="O631" s="130">
        <v>0.13700000000000001</v>
      </c>
      <c r="P631" s="130">
        <f t="shared" si="87"/>
        <v>0.54800000000000004</v>
      </c>
      <c r="Q631" s="139"/>
      <c r="R631" s="139"/>
      <c r="S631" s="120" t="s">
        <v>3190</v>
      </c>
      <c r="T631" s="139"/>
      <c r="V631" s="131"/>
      <c r="W631" s="40"/>
      <c r="X631" s="139"/>
      <c r="Y631" s="139"/>
      <c r="AA631" s="139"/>
    </row>
    <row r="632" spans="1:27" x14ac:dyDescent="0.25">
      <c r="A632" s="6">
        <v>1000</v>
      </c>
      <c r="B632" s="6">
        <v>63800309</v>
      </c>
      <c r="C632" s="6">
        <v>4</v>
      </c>
      <c r="D632" s="6"/>
      <c r="E632" s="30" t="s">
        <v>118</v>
      </c>
      <c r="F632" s="20" t="s">
        <v>119</v>
      </c>
      <c r="G632" s="53">
        <f>J632*1.15</f>
        <v>6.0949999999999998</v>
      </c>
      <c r="H632" s="55">
        <f t="shared" si="78"/>
        <v>24.38</v>
      </c>
      <c r="I632" s="15" t="s">
        <v>67</v>
      </c>
      <c r="J632" s="55">
        <v>5.3</v>
      </c>
      <c r="K632" s="55">
        <f t="shared" si="79"/>
        <v>21.2</v>
      </c>
      <c r="L632" s="56">
        <f t="shared" si="84"/>
        <v>39.75</v>
      </c>
      <c r="M632" s="57">
        <f t="shared" si="85"/>
        <v>159</v>
      </c>
      <c r="N632" s="38"/>
      <c r="O632" s="48"/>
      <c r="P632" s="48">
        <f t="shared" si="87"/>
        <v>0</v>
      </c>
      <c r="R632" s="102">
        <f t="shared" ref="R632:R641" si="88">Q632*1.025</f>
        <v>0</v>
      </c>
      <c r="AA632" s="131"/>
    </row>
    <row r="633" spans="1:27" x14ac:dyDescent="0.25">
      <c r="A633" s="6">
        <v>1010</v>
      </c>
      <c r="B633" s="6">
        <v>63800310</v>
      </c>
      <c r="C633" s="6">
        <v>4</v>
      </c>
      <c r="D633" s="6"/>
      <c r="E633" s="30" t="s">
        <v>120</v>
      </c>
      <c r="F633" s="124" t="s">
        <v>119</v>
      </c>
      <c r="G633" s="53">
        <f>J633*1.15</f>
        <v>27.024999999999999</v>
      </c>
      <c r="H633" s="55">
        <f t="shared" si="78"/>
        <v>108.1</v>
      </c>
      <c r="I633" s="15" t="s">
        <v>67</v>
      </c>
      <c r="J633" s="55">
        <v>23.5</v>
      </c>
      <c r="K633" s="55">
        <f t="shared" si="79"/>
        <v>94</v>
      </c>
      <c r="L633" s="56">
        <f t="shared" si="84"/>
        <v>176.25</v>
      </c>
      <c r="M633" s="56">
        <f t="shared" si="85"/>
        <v>705</v>
      </c>
      <c r="N633" s="38"/>
      <c r="O633" s="48"/>
      <c r="P633" s="48">
        <f t="shared" si="87"/>
        <v>0</v>
      </c>
      <c r="R633" s="102">
        <f t="shared" si="88"/>
        <v>0</v>
      </c>
      <c r="V633" s="230"/>
    </row>
    <row r="634" spans="1:27" x14ac:dyDescent="0.25">
      <c r="A634" s="6">
        <v>1020</v>
      </c>
      <c r="B634" s="6">
        <v>63800311</v>
      </c>
      <c r="C634" s="6">
        <v>4</v>
      </c>
      <c r="D634" s="6"/>
      <c r="E634" s="30" t="s">
        <v>121</v>
      </c>
      <c r="F634" s="20" t="s">
        <v>983</v>
      </c>
      <c r="G634" s="53">
        <f>J634*1.15</f>
        <v>3.5189999999999997</v>
      </c>
      <c r="H634" s="55">
        <f t="shared" si="78"/>
        <v>14.075999999999999</v>
      </c>
      <c r="I634" s="15" t="s">
        <v>67</v>
      </c>
      <c r="J634" s="55">
        <v>3.06</v>
      </c>
      <c r="K634" s="55">
        <f t="shared" si="79"/>
        <v>12.24</v>
      </c>
      <c r="L634" s="56">
        <f t="shared" si="84"/>
        <v>22.95</v>
      </c>
      <c r="M634" s="56">
        <f t="shared" si="85"/>
        <v>91.8</v>
      </c>
      <c r="N634" s="38"/>
      <c r="O634" s="48"/>
      <c r="P634" s="48">
        <f t="shared" si="87"/>
        <v>0</v>
      </c>
      <c r="R634" s="102">
        <f t="shared" si="88"/>
        <v>0</v>
      </c>
      <c r="U634" s="139"/>
      <c r="X634" s="131"/>
      <c r="Y634" s="131"/>
    </row>
    <row r="635" spans="1:27" x14ac:dyDescent="0.25">
      <c r="A635" s="6">
        <v>1030</v>
      </c>
      <c r="B635" s="6">
        <v>63800312</v>
      </c>
      <c r="C635" s="6">
        <v>4</v>
      </c>
      <c r="D635" s="6"/>
      <c r="E635" s="30" t="s">
        <v>122</v>
      </c>
      <c r="F635" s="20" t="s">
        <v>119</v>
      </c>
      <c r="G635" s="53">
        <f>J635*1.15</f>
        <v>4.6574999999999998</v>
      </c>
      <c r="H635" s="55">
        <f t="shared" si="78"/>
        <v>18.63</v>
      </c>
      <c r="I635" s="15" t="s">
        <v>67</v>
      </c>
      <c r="J635" s="55">
        <v>4.05</v>
      </c>
      <c r="K635" s="55">
        <f t="shared" si="79"/>
        <v>16.2</v>
      </c>
      <c r="L635" s="56">
        <f t="shared" si="84"/>
        <v>30.375</v>
      </c>
      <c r="M635" s="57">
        <f t="shared" si="85"/>
        <v>121.5</v>
      </c>
      <c r="N635" s="38"/>
      <c r="O635" s="48"/>
      <c r="P635" s="48">
        <f t="shared" si="87"/>
        <v>0</v>
      </c>
      <c r="R635" s="102">
        <f t="shared" si="88"/>
        <v>0</v>
      </c>
      <c r="U635" s="139"/>
      <c r="X635" s="139"/>
      <c r="Y635" s="139"/>
      <c r="Z635" s="139"/>
      <c r="AA635" s="139"/>
    </row>
    <row r="636" spans="1:27" x14ac:dyDescent="0.25">
      <c r="A636" s="6">
        <v>96155</v>
      </c>
      <c r="B636" s="6">
        <v>63800313</v>
      </c>
      <c r="C636" s="6">
        <v>6</v>
      </c>
      <c r="D636" s="6"/>
      <c r="E636" s="30" t="s">
        <v>124</v>
      </c>
      <c r="F636" s="20" t="s">
        <v>446</v>
      </c>
      <c r="G636" s="53">
        <f>J636*1.15</f>
        <v>2.7139999999999995</v>
      </c>
      <c r="H636" s="55">
        <f t="shared" si="78"/>
        <v>16.283999999999999</v>
      </c>
      <c r="I636" s="15" t="s">
        <v>67</v>
      </c>
      <c r="J636" s="55">
        <v>2.36</v>
      </c>
      <c r="K636" s="55">
        <f t="shared" si="79"/>
        <v>14.16</v>
      </c>
      <c r="L636" s="56">
        <f t="shared" si="84"/>
        <v>17.7</v>
      </c>
      <c r="M636" s="57">
        <f t="shared" si="85"/>
        <v>106.19999999999999</v>
      </c>
      <c r="N636" s="38"/>
      <c r="O636" s="130"/>
      <c r="P636" s="48">
        <f t="shared" si="87"/>
        <v>0</v>
      </c>
      <c r="Q636" s="103"/>
      <c r="R636" s="102">
        <f t="shared" si="88"/>
        <v>0</v>
      </c>
      <c r="S636" s="120" t="s">
        <v>3207</v>
      </c>
      <c r="X636" s="139"/>
      <c r="Y636" s="139"/>
      <c r="Z636" s="139"/>
      <c r="AA636" s="139"/>
    </row>
    <row r="637" spans="1:27" x14ac:dyDescent="0.25">
      <c r="A637" s="6">
        <v>96155</v>
      </c>
      <c r="B637" s="6">
        <v>63800314</v>
      </c>
      <c r="C637" s="6">
        <v>6</v>
      </c>
      <c r="D637" s="6"/>
      <c r="E637" s="30" t="s">
        <v>125</v>
      </c>
      <c r="F637" s="20" t="s">
        <v>447</v>
      </c>
      <c r="G637" s="53">
        <f t="shared" ref="G637:G642" si="89">J637*1.15+O637*1.9</f>
        <v>2.7595999999999994</v>
      </c>
      <c r="H637" s="55">
        <f t="shared" si="78"/>
        <v>16.557599999999997</v>
      </c>
      <c r="I637" s="94" t="s">
        <v>67</v>
      </c>
      <c r="J637" s="97">
        <v>2.36</v>
      </c>
      <c r="K637" s="97">
        <f t="shared" si="79"/>
        <v>14.16</v>
      </c>
      <c r="L637" s="93">
        <f t="shared" si="84"/>
        <v>17.7</v>
      </c>
      <c r="M637" s="93">
        <f t="shared" si="85"/>
        <v>106.19999999999999</v>
      </c>
      <c r="N637" s="91" t="s">
        <v>1973</v>
      </c>
      <c r="O637" s="130">
        <v>2.4E-2</v>
      </c>
      <c r="P637" s="48">
        <f t="shared" si="87"/>
        <v>0.14400000000000002</v>
      </c>
      <c r="Q637" s="103"/>
      <c r="R637" s="102">
        <f t="shared" si="88"/>
        <v>0</v>
      </c>
      <c r="S637" s="120" t="s">
        <v>3208</v>
      </c>
      <c r="W637" s="40"/>
      <c r="Z637" s="139"/>
    </row>
    <row r="638" spans="1:27" x14ac:dyDescent="0.25">
      <c r="A638" s="6">
        <v>175232</v>
      </c>
      <c r="B638" s="6">
        <v>63800314</v>
      </c>
      <c r="C638" s="6">
        <v>4</v>
      </c>
      <c r="D638" s="39"/>
      <c r="E638" s="30" t="s">
        <v>125</v>
      </c>
      <c r="F638" s="132" t="s">
        <v>447</v>
      </c>
      <c r="G638" s="53">
        <f t="shared" si="89"/>
        <v>2.7595999999999994</v>
      </c>
      <c r="H638" s="55">
        <f t="shared" si="78"/>
        <v>11.038399999999998</v>
      </c>
      <c r="I638" s="94" t="s">
        <v>974</v>
      </c>
      <c r="J638" s="97">
        <v>2.36</v>
      </c>
      <c r="K638" s="97">
        <f t="shared" si="79"/>
        <v>9.44</v>
      </c>
      <c r="L638" s="93">
        <f t="shared" si="84"/>
        <v>17.7</v>
      </c>
      <c r="M638" s="93">
        <f t="shared" si="85"/>
        <v>70.8</v>
      </c>
      <c r="N638" s="91" t="s">
        <v>1973</v>
      </c>
      <c r="O638" s="48">
        <v>2.4E-2</v>
      </c>
      <c r="P638" s="48">
        <f t="shared" si="87"/>
        <v>9.6000000000000002E-2</v>
      </c>
      <c r="R638" s="102">
        <f t="shared" si="88"/>
        <v>0</v>
      </c>
      <c r="S638" s="120" t="s">
        <v>3208</v>
      </c>
      <c r="W638" s="139"/>
      <c r="X638" s="40"/>
      <c r="Y638" s="40"/>
      <c r="AA638" s="40"/>
    </row>
    <row r="639" spans="1:27" x14ac:dyDescent="0.25">
      <c r="A639" s="9">
        <v>181461</v>
      </c>
      <c r="B639" s="9">
        <v>63800314</v>
      </c>
      <c r="C639" s="9">
        <v>6</v>
      </c>
      <c r="D639" s="38"/>
      <c r="E639" s="30" t="s">
        <v>3511</v>
      </c>
      <c r="F639" s="8" t="s">
        <v>447</v>
      </c>
      <c r="G639" s="53">
        <f t="shared" si="89"/>
        <v>2.7595999999999994</v>
      </c>
      <c r="H639" s="55">
        <f t="shared" si="78"/>
        <v>16.557599999999997</v>
      </c>
      <c r="I639" s="94" t="s">
        <v>974</v>
      </c>
      <c r="J639" s="97">
        <v>2.36</v>
      </c>
      <c r="K639" s="97">
        <f t="shared" si="79"/>
        <v>14.16</v>
      </c>
      <c r="L639" s="93">
        <f t="shared" si="84"/>
        <v>17.7</v>
      </c>
      <c r="M639" s="93">
        <f t="shared" si="85"/>
        <v>106.19999999999999</v>
      </c>
      <c r="N639" s="91" t="s">
        <v>1973</v>
      </c>
      <c r="O639" s="48">
        <v>2.4E-2</v>
      </c>
      <c r="P639" s="48">
        <f t="shared" si="87"/>
        <v>0.14400000000000002</v>
      </c>
      <c r="R639" s="102">
        <f t="shared" si="88"/>
        <v>0</v>
      </c>
      <c r="S639" s="120" t="s">
        <v>3209</v>
      </c>
      <c r="X639" s="139"/>
      <c r="Y639" s="139"/>
    </row>
    <row r="640" spans="1:27" ht="14.25" customHeight="1" x14ac:dyDescent="0.25">
      <c r="A640" s="6">
        <v>96550</v>
      </c>
      <c r="B640" s="6">
        <v>63800316</v>
      </c>
      <c r="C640" s="6">
        <v>4</v>
      </c>
      <c r="D640" s="6"/>
      <c r="E640" s="30" t="s">
        <v>36</v>
      </c>
      <c r="F640" s="20" t="s">
        <v>1471</v>
      </c>
      <c r="G640" s="53">
        <f t="shared" si="89"/>
        <v>46.3</v>
      </c>
      <c r="H640" s="55">
        <f t="shared" si="78"/>
        <v>185.2</v>
      </c>
      <c r="I640" s="94" t="s">
        <v>0</v>
      </c>
      <c r="J640" s="97">
        <v>32</v>
      </c>
      <c r="K640" s="97">
        <f t="shared" si="79"/>
        <v>128</v>
      </c>
      <c r="L640" s="93">
        <f t="shared" si="84"/>
        <v>240</v>
      </c>
      <c r="M640" s="93">
        <f t="shared" si="85"/>
        <v>960</v>
      </c>
      <c r="N640" s="91" t="s">
        <v>1973</v>
      </c>
      <c r="O640" s="48">
        <v>5</v>
      </c>
      <c r="P640" s="48">
        <f t="shared" si="87"/>
        <v>20</v>
      </c>
      <c r="Q640" s="103"/>
      <c r="R640" s="102">
        <f t="shared" si="88"/>
        <v>0</v>
      </c>
      <c r="S640" s="120" t="s">
        <v>3235</v>
      </c>
      <c r="V640" s="131"/>
      <c r="W640" s="139"/>
      <c r="Z640" s="139"/>
    </row>
    <row r="641" spans="1:27" x14ac:dyDescent="0.25">
      <c r="A641" s="6">
        <v>178327</v>
      </c>
      <c r="B641" s="6">
        <v>63800316</v>
      </c>
      <c r="C641" s="6">
        <v>2</v>
      </c>
      <c r="D641" s="38"/>
      <c r="E641" s="30" t="s">
        <v>36</v>
      </c>
      <c r="F641" s="124" t="s">
        <v>1471</v>
      </c>
      <c r="G641" s="53">
        <f t="shared" si="89"/>
        <v>46.3</v>
      </c>
      <c r="H641" s="55">
        <f t="shared" si="78"/>
        <v>92.6</v>
      </c>
      <c r="I641" s="94" t="s">
        <v>974</v>
      </c>
      <c r="J641" s="97">
        <v>32</v>
      </c>
      <c r="K641" s="97">
        <f t="shared" si="79"/>
        <v>64</v>
      </c>
      <c r="L641" s="93">
        <f t="shared" si="84"/>
        <v>240</v>
      </c>
      <c r="M641" s="93">
        <f t="shared" si="85"/>
        <v>480</v>
      </c>
      <c r="N641" s="91" t="s">
        <v>1973</v>
      </c>
      <c r="O641" s="48">
        <v>5</v>
      </c>
      <c r="P641" s="48">
        <f t="shared" si="87"/>
        <v>10</v>
      </c>
      <c r="R641" s="102">
        <f t="shared" si="88"/>
        <v>0</v>
      </c>
      <c r="S641" s="120" t="s">
        <v>3235</v>
      </c>
    </row>
    <row r="642" spans="1:27" x14ac:dyDescent="0.25">
      <c r="A642" s="134">
        <v>195538</v>
      </c>
      <c r="B642" s="121">
        <v>63800316</v>
      </c>
      <c r="C642" s="121">
        <v>2</v>
      </c>
      <c r="D642" s="161"/>
      <c r="E642" s="123" t="s">
        <v>1940</v>
      </c>
      <c r="F642" s="124" t="s">
        <v>1471</v>
      </c>
      <c r="G642" s="125">
        <f t="shared" si="89"/>
        <v>46.3</v>
      </c>
      <c r="H642" s="125">
        <f t="shared" ref="H642:H705" si="90">C642*G642</f>
        <v>92.6</v>
      </c>
      <c r="I642" s="126" t="s">
        <v>0</v>
      </c>
      <c r="J642" s="127">
        <v>32</v>
      </c>
      <c r="K642" s="127">
        <f t="shared" ref="K642:K705" si="91">C642*J642</f>
        <v>64</v>
      </c>
      <c r="L642" s="128">
        <f t="shared" si="84"/>
        <v>240</v>
      </c>
      <c r="M642" s="128">
        <f t="shared" si="85"/>
        <v>480</v>
      </c>
      <c r="N642" s="129" t="s">
        <v>1973</v>
      </c>
      <c r="O642" s="130">
        <v>5</v>
      </c>
      <c r="P642" s="130">
        <f t="shared" si="87"/>
        <v>10</v>
      </c>
      <c r="Q642" s="139"/>
      <c r="R642" s="139"/>
      <c r="S642" s="120" t="s">
        <v>3236</v>
      </c>
      <c r="T642" s="139"/>
      <c r="V642" s="139"/>
      <c r="W642" s="139"/>
      <c r="X642" s="139"/>
      <c r="Y642" s="139"/>
    </row>
    <row r="643" spans="1:27" x14ac:dyDescent="0.25">
      <c r="A643" s="6">
        <v>96550</v>
      </c>
      <c r="B643" s="6">
        <v>63800318</v>
      </c>
      <c r="C643" s="6">
        <v>8</v>
      </c>
      <c r="D643" s="6"/>
      <c r="E643" s="30" t="s">
        <v>37</v>
      </c>
      <c r="F643" s="20" t="s">
        <v>1764</v>
      </c>
      <c r="G643" s="53">
        <f>J643*1.15+O643*2.45</f>
        <v>91.165000000000006</v>
      </c>
      <c r="H643" s="55">
        <f t="shared" si="90"/>
        <v>729.32</v>
      </c>
      <c r="I643" s="94" t="s">
        <v>0</v>
      </c>
      <c r="J643" s="97">
        <v>65</v>
      </c>
      <c r="K643" s="97">
        <f t="shared" si="91"/>
        <v>520</v>
      </c>
      <c r="L643" s="93">
        <f t="shared" si="84"/>
        <v>487.5</v>
      </c>
      <c r="M643" s="93">
        <f t="shared" si="85"/>
        <v>3900</v>
      </c>
      <c r="N643" s="91" t="s">
        <v>1974</v>
      </c>
      <c r="O643" s="48">
        <v>6.7</v>
      </c>
      <c r="P643" s="48">
        <f t="shared" si="87"/>
        <v>53.6</v>
      </c>
      <c r="Q643" s="103"/>
      <c r="R643" s="102">
        <f>Q643*1.025</f>
        <v>0</v>
      </c>
      <c r="S643" s="120" t="s">
        <v>3237</v>
      </c>
      <c r="V643" s="131"/>
      <c r="AA643" s="139"/>
    </row>
    <row r="644" spans="1:27" x14ac:dyDescent="0.25">
      <c r="A644" s="134">
        <v>195538</v>
      </c>
      <c r="B644" s="121">
        <v>63800318</v>
      </c>
      <c r="C644" s="121">
        <v>4</v>
      </c>
      <c r="D644" s="161"/>
      <c r="E644" s="123" t="s">
        <v>1941</v>
      </c>
      <c r="F644" s="124" t="s">
        <v>1764</v>
      </c>
      <c r="G644" s="125">
        <f>J644*1.15+O644*2.45</f>
        <v>91.165000000000006</v>
      </c>
      <c r="H644" s="125">
        <f t="shared" si="90"/>
        <v>364.66</v>
      </c>
      <c r="I644" s="126" t="s">
        <v>0</v>
      </c>
      <c r="J644" s="127">
        <v>65</v>
      </c>
      <c r="K644" s="127">
        <f t="shared" si="91"/>
        <v>260</v>
      </c>
      <c r="L644" s="128">
        <f t="shared" si="84"/>
        <v>487.5</v>
      </c>
      <c r="M644" s="128">
        <f t="shared" si="85"/>
        <v>1950</v>
      </c>
      <c r="N644" s="129" t="s">
        <v>1973</v>
      </c>
      <c r="O644" s="130">
        <v>6.7</v>
      </c>
      <c r="P644" s="130">
        <f t="shared" si="87"/>
        <v>26.8</v>
      </c>
      <c r="Q644" s="139"/>
      <c r="R644" s="139"/>
      <c r="S644" s="120" t="s">
        <v>3238</v>
      </c>
      <c r="T644" s="139"/>
      <c r="U644" s="139"/>
      <c r="X644" s="131"/>
      <c r="Y644" s="131"/>
      <c r="AA644" s="139"/>
    </row>
    <row r="645" spans="1:27" x14ac:dyDescent="0.25">
      <c r="A645" s="6">
        <v>440</v>
      </c>
      <c r="B645" s="6">
        <v>63800319</v>
      </c>
      <c r="C645" s="6">
        <v>1</v>
      </c>
      <c r="D645" s="6"/>
      <c r="E645" s="30" t="s">
        <v>51</v>
      </c>
      <c r="F645" s="20" t="s">
        <v>49</v>
      </c>
      <c r="G645" s="53">
        <f>J645*1.15</f>
        <v>86.25</v>
      </c>
      <c r="H645" s="55">
        <f t="shared" si="90"/>
        <v>86.25</v>
      </c>
      <c r="I645" s="15" t="s">
        <v>0</v>
      </c>
      <c r="J645" s="55">
        <v>75</v>
      </c>
      <c r="K645" s="55">
        <f t="shared" si="91"/>
        <v>75</v>
      </c>
      <c r="L645" s="56">
        <f t="shared" si="84"/>
        <v>562.5</v>
      </c>
      <c r="M645" s="56">
        <f t="shared" si="85"/>
        <v>562.5</v>
      </c>
      <c r="N645" s="38"/>
      <c r="O645" s="130"/>
      <c r="P645" s="48">
        <f t="shared" si="87"/>
        <v>0</v>
      </c>
      <c r="R645" s="102">
        <f>Q645*1.025</f>
        <v>0</v>
      </c>
      <c r="S645" s="120" t="s">
        <v>3298</v>
      </c>
      <c r="U645" s="131"/>
      <c r="W645" s="131"/>
      <c r="AA645" s="139"/>
    </row>
    <row r="646" spans="1:27" x14ac:dyDescent="0.25">
      <c r="A646" s="6">
        <v>96550</v>
      </c>
      <c r="B646" s="6">
        <v>63800320</v>
      </c>
      <c r="C646" s="6">
        <v>4</v>
      </c>
      <c r="D646" s="6"/>
      <c r="E646" s="30" t="s">
        <v>52</v>
      </c>
      <c r="F646" s="124" t="s">
        <v>1021</v>
      </c>
      <c r="G646" s="53">
        <f>J646*1.15+O646*2.45</f>
        <v>21.424999999999997</v>
      </c>
      <c r="H646" s="55">
        <f t="shared" si="90"/>
        <v>85.699999999999989</v>
      </c>
      <c r="I646" s="94" t="s">
        <v>0</v>
      </c>
      <c r="J646" s="97">
        <v>16.5</v>
      </c>
      <c r="K646" s="97">
        <f t="shared" si="91"/>
        <v>66</v>
      </c>
      <c r="L646" s="93">
        <f t="shared" si="84"/>
        <v>123.75</v>
      </c>
      <c r="M646" s="93">
        <f t="shared" si="85"/>
        <v>495</v>
      </c>
      <c r="N646" s="91" t="s">
        <v>1974</v>
      </c>
      <c r="O646" s="48">
        <v>1</v>
      </c>
      <c r="P646" s="48">
        <f t="shared" si="87"/>
        <v>4</v>
      </c>
      <c r="Q646" s="103"/>
      <c r="R646" s="102">
        <f>Q646*1.025</f>
        <v>0</v>
      </c>
      <c r="S646" s="120" t="s">
        <v>3299</v>
      </c>
      <c r="U646" s="131"/>
      <c r="W646" s="139"/>
    </row>
    <row r="647" spans="1:27" x14ac:dyDescent="0.25">
      <c r="A647" s="134">
        <v>195538</v>
      </c>
      <c r="B647" s="121">
        <v>63800320</v>
      </c>
      <c r="C647" s="121">
        <v>2</v>
      </c>
      <c r="D647" s="161"/>
      <c r="E647" s="123" t="s">
        <v>1943</v>
      </c>
      <c r="F647" s="124" t="s">
        <v>1021</v>
      </c>
      <c r="G647" s="125">
        <f>J647*1.15+O647*1.9</f>
        <v>20.874999999999996</v>
      </c>
      <c r="H647" s="125">
        <f t="shared" si="90"/>
        <v>41.749999999999993</v>
      </c>
      <c r="I647" s="126" t="s">
        <v>0</v>
      </c>
      <c r="J647" s="127">
        <v>16.5</v>
      </c>
      <c r="K647" s="127">
        <f t="shared" si="91"/>
        <v>33</v>
      </c>
      <c r="L647" s="128">
        <f t="shared" si="84"/>
        <v>123.75</v>
      </c>
      <c r="M647" s="128">
        <f t="shared" si="85"/>
        <v>247.5</v>
      </c>
      <c r="N647" s="129" t="s">
        <v>1973</v>
      </c>
      <c r="O647" s="130">
        <v>1</v>
      </c>
      <c r="P647" s="130">
        <f t="shared" si="87"/>
        <v>2</v>
      </c>
      <c r="Q647" s="139"/>
      <c r="R647" s="131"/>
      <c r="S647" s="120" t="s">
        <v>3300</v>
      </c>
      <c r="T647" s="131"/>
      <c r="U647" s="139"/>
      <c r="W647" s="139"/>
      <c r="Z647" s="40"/>
    </row>
    <row r="648" spans="1:27" x14ac:dyDescent="0.25">
      <c r="A648" s="6">
        <v>96550</v>
      </c>
      <c r="B648" s="6">
        <v>63800321</v>
      </c>
      <c r="C648" s="6">
        <v>2</v>
      </c>
      <c r="D648" s="6"/>
      <c r="E648" s="30" t="s">
        <v>38</v>
      </c>
      <c r="F648" s="124" t="s">
        <v>1472</v>
      </c>
      <c r="G648" s="53">
        <f t="shared" ref="G648:G669" si="92">J648*1.15+O648*2.45</f>
        <v>11.282499999999999</v>
      </c>
      <c r="H648" s="55">
        <f t="shared" si="90"/>
        <v>22.564999999999998</v>
      </c>
      <c r="I648" s="94" t="s">
        <v>0</v>
      </c>
      <c r="J648" s="97">
        <v>8</v>
      </c>
      <c r="K648" s="97">
        <f t="shared" si="91"/>
        <v>16</v>
      </c>
      <c r="L648" s="93">
        <f t="shared" si="84"/>
        <v>60</v>
      </c>
      <c r="M648" s="93">
        <f t="shared" si="85"/>
        <v>120</v>
      </c>
      <c r="N648" s="91" t="s">
        <v>1974</v>
      </c>
      <c r="O648" s="48">
        <v>0.85</v>
      </c>
      <c r="P648" s="48">
        <f t="shared" si="87"/>
        <v>1.7</v>
      </c>
      <c r="Q648" s="103"/>
      <c r="R648" s="102">
        <f>Q648*1.025</f>
        <v>0</v>
      </c>
      <c r="S648" s="120" t="s">
        <v>3239</v>
      </c>
      <c r="V648" s="40"/>
      <c r="Z648" s="139"/>
      <c r="AA648" s="139"/>
    </row>
    <row r="649" spans="1:27" x14ac:dyDescent="0.25">
      <c r="A649" s="134">
        <v>195538</v>
      </c>
      <c r="B649" s="121">
        <v>63800321</v>
      </c>
      <c r="C649" s="121">
        <v>1</v>
      </c>
      <c r="D649" s="161"/>
      <c r="E649" s="123" t="s">
        <v>1946</v>
      </c>
      <c r="F649" s="124" t="s">
        <v>1472</v>
      </c>
      <c r="G649" s="125">
        <f t="shared" si="92"/>
        <v>11.282499999999999</v>
      </c>
      <c r="H649" s="125">
        <f t="shared" si="90"/>
        <v>11.282499999999999</v>
      </c>
      <c r="I649" s="126" t="s">
        <v>0</v>
      </c>
      <c r="J649" s="127">
        <v>8</v>
      </c>
      <c r="K649" s="127">
        <f t="shared" si="91"/>
        <v>8</v>
      </c>
      <c r="L649" s="128">
        <f t="shared" si="84"/>
        <v>60</v>
      </c>
      <c r="M649" s="128">
        <f t="shared" si="85"/>
        <v>60</v>
      </c>
      <c r="N649" s="129" t="s">
        <v>1973</v>
      </c>
      <c r="O649" s="130">
        <v>0.85</v>
      </c>
      <c r="P649" s="130">
        <f t="shared" si="87"/>
        <v>0.85</v>
      </c>
      <c r="Q649" s="139"/>
      <c r="R649" s="139"/>
      <c r="S649" s="120" t="s">
        <v>3240</v>
      </c>
      <c r="T649" s="139"/>
      <c r="V649" s="230"/>
      <c r="W649" s="40"/>
      <c r="Z649" s="40"/>
    </row>
    <row r="650" spans="1:27" x14ac:dyDescent="0.25">
      <c r="A650" s="6">
        <v>96550</v>
      </c>
      <c r="B650" s="6">
        <v>63800322</v>
      </c>
      <c r="C650" s="6">
        <v>2</v>
      </c>
      <c r="D650" s="6"/>
      <c r="E650" s="30" t="s">
        <v>39</v>
      </c>
      <c r="F650" s="20" t="s">
        <v>1473</v>
      </c>
      <c r="G650" s="53">
        <f t="shared" si="92"/>
        <v>15.956</v>
      </c>
      <c r="H650" s="55">
        <f t="shared" si="90"/>
        <v>31.911999999999999</v>
      </c>
      <c r="I650" s="94" t="s">
        <v>0</v>
      </c>
      <c r="J650" s="97">
        <v>12</v>
      </c>
      <c r="K650" s="97">
        <f t="shared" si="91"/>
        <v>24</v>
      </c>
      <c r="L650" s="93">
        <f t="shared" si="84"/>
        <v>90</v>
      </c>
      <c r="M650" s="93">
        <f t="shared" si="85"/>
        <v>180</v>
      </c>
      <c r="N650" s="91" t="s">
        <v>1974</v>
      </c>
      <c r="O650" s="48">
        <v>0.88</v>
      </c>
      <c r="P650" s="48">
        <f t="shared" si="87"/>
        <v>1.76</v>
      </c>
      <c r="Q650" s="103"/>
      <c r="R650" s="102">
        <f>Q650*1.025</f>
        <v>0</v>
      </c>
      <c r="S650" s="120" t="s">
        <v>3241</v>
      </c>
      <c r="U650" s="40"/>
      <c r="W650" s="139"/>
      <c r="X650" s="139"/>
      <c r="Y650" s="139"/>
      <c r="Z650" s="139"/>
    </row>
    <row r="651" spans="1:27" ht="16.5" customHeight="1" x14ac:dyDescent="0.25">
      <c r="A651" s="134">
        <v>195538</v>
      </c>
      <c r="B651" s="121">
        <v>63800322</v>
      </c>
      <c r="C651" s="121">
        <v>1</v>
      </c>
      <c r="D651" s="161"/>
      <c r="E651" s="123" t="s">
        <v>1947</v>
      </c>
      <c r="F651" s="124" t="s">
        <v>1473</v>
      </c>
      <c r="G651" s="125">
        <f t="shared" si="92"/>
        <v>15.956</v>
      </c>
      <c r="H651" s="125">
        <f t="shared" si="90"/>
        <v>15.956</v>
      </c>
      <c r="I651" s="126" t="s">
        <v>0</v>
      </c>
      <c r="J651" s="127">
        <v>12</v>
      </c>
      <c r="K651" s="127">
        <f t="shared" si="91"/>
        <v>12</v>
      </c>
      <c r="L651" s="128">
        <f t="shared" si="84"/>
        <v>90</v>
      </c>
      <c r="M651" s="128">
        <f t="shared" si="85"/>
        <v>90</v>
      </c>
      <c r="N651" s="129" t="s">
        <v>1973</v>
      </c>
      <c r="O651" s="130">
        <v>0.88</v>
      </c>
      <c r="P651" s="130">
        <f t="shared" si="87"/>
        <v>0.88</v>
      </c>
      <c r="Q651" s="131"/>
      <c r="R651" s="131"/>
      <c r="S651" s="120" t="s">
        <v>3242</v>
      </c>
      <c r="T651" s="131"/>
      <c r="X651" s="139"/>
      <c r="Y651" s="139"/>
    </row>
    <row r="652" spans="1:27" x14ac:dyDescent="0.25">
      <c r="A652" s="6">
        <v>96550</v>
      </c>
      <c r="B652" s="6">
        <v>63800323</v>
      </c>
      <c r="C652" s="6">
        <v>2</v>
      </c>
      <c r="D652" s="6"/>
      <c r="E652" s="30" t="s">
        <v>40</v>
      </c>
      <c r="F652" s="20" t="s">
        <v>1473</v>
      </c>
      <c r="G652" s="53">
        <f t="shared" si="92"/>
        <v>15.7845</v>
      </c>
      <c r="H652" s="55">
        <f t="shared" si="90"/>
        <v>31.568999999999999</v>
      </c>
      <c r="I652" s="94" t="s">
        <v>0</v>
      </c>
      <c r="J652" s="97">
        <v>12</v>
      </c>
      <c r="K652" s="97">
        <f t="shared" si="91"/>
        <v>24</v>
      </c>
      <c r="L652" s="93">
        <f t="shared" si="84"/>
        <v>90</v>
      </c>
      <c r="M652" s="93">
        <f t="shared" si="85"/>
        <v>180</v>
      </c>
      <c r="N652" s="91" t="s">
        <v>1974</v>
      </c>
      <c r="O652" s="48">
        <v>0.81</v>
      </c>
      <c r="P652" s="48">
        <f t="shared" si="87"/>
        <v>1.62</v>
      </c>
      <c r="R652" s="102">
        <f>Q652*1.025</f>
        <v>0</v>
      </c>
      <c r="S652" s="120" t="s">
        <v>3243</v>
      </c>
      <c r="U652" s="131"/>
      <c r="X652" s="131"/>
      <c r="Y652" s="131"/>
      <c r="Z652" s="139"/>
      <c r="AA652" s="131"/>
    </row>
    <row r="653" spans="1:27" x14ac:dyDescent="0.25">
      <c r="A653" s="134">
        <v>195538</v>
      </c>
      <c r="B653" s="121">
        <v>63800323</v>
      </c>
      <c r="C653" s="121">
        <v>1</v>
      </c>
      <c r="D653" s="161"/>
      <c r="E653" s="123" t="s">
        <v>1948</v>
      </c>
      <c r="F653" s="124" t="s">
        <v>1473</v>
      </c>
      <c r="G653" s="125">
        <f t="shared" si="92"/>
        <v>15.7845</v>
      </c>
      <c r="H653" s="125">
        <f t="shared" si="90"/>
        <v>15.7845</v>
      </c>
      <c r="I653" s="126" t="s">
        <v>0</v>
      </c>
      <c r="J653" s="127">
        <v>12</v>
      </c>
      <c r="K653" s="127">
        <f t="shared" si="91"/>
        <v>12</v>
      </c>
      <c r="L653" s="128">
        <f t="shared" si="84"/>
        <v>90</v>
      </c>
      <c r="M653" s="128">
        <f t="shared" si="85"/>
        <v>90</v>
      </c>
      <c r="N653" s="129" t="s">
        <v>1973</v>
      </c>
      <c r="O653" s="130">
        <v>0.81</v>
      </c>
      <c r="P653" s="130">
        <f t="shared" si="87"/>
        <v>0.81</v>
      </c>
      <c r="Q653" s="131"/>
      <c r="R653" s="131"/>
      <c r="S653" s="246" t="s">
        <v>3244</v>
      </c>
      <c r="T653" s="131"/>
      <c r="U653" s="202"/>
      <c r="W653" s="139"/>
      <c r="X653" s="131"/>
      <c r="Y653" s="131"/>
      <c r="AA653" s="131"/>
    </row>
    <row r="654" spans="1:27" x14ac:dyDescent="0.25">
      <c r="A654" s="6">
        <v>96550</v>
      </c>
      <c r="B654" s="6">
        <v>63800324</v>
      </c>
      <c r="C654" s="6">
        <v>8</v>
      </c>
      <c r="D654" s="6"/>
      <c r="E654" s="30" t="s">
        <v>126</v>
      </c>
      <c r="F654" s="20" t="s">
        <v>1474</v>
      </c>
      <c r="G654" s="53">
        <f t="shared" si="92"/>
        <v>6.1665000000000001</v>
      </c>
      <c r="H654" s="55">
        <f t="shared" si="90"/>
        <v>49.332000000000001</v>
      </c>
      <c r="I654" s="94" t="s">
        <v>67</v>
      </c>
      <c r="J654" s="97">
        <v>5</v>
      </c>
      <c r="K654" s="97">
        <f t="shared" si="91"/>
        <v>40</v>
      </c>
      <c r="L654" s="93">
        <f t="shared" si="84"/>
        <v>37.5</v>
      </c>
      <c r="M654" s="93">
        <f t="shared" si="85"/>
        <v>300</v>
      </c>
      <c r="N654" s="129" t="s">
        <v>1973</v>
      </c>
      <c r="O654" s="48">
        <v>0.17</v>
      </c>
      <c r="P654" s="48">
        <f t="shared" si="87"/>
        <v>1.36</v>
      </c>
      <c r="Q654" s="103"/>
      <c r="R654" s="102">
        <f>Q654*1.025</f>
        <v>0</v>
      </c>
      <c r="S654" s="120" t="s">
        <v>3246</v>
      </c>
      <c r="U654" s="139"/>
      <c r="X654" s="131"/>
      <c r="Y654" s="131"/>
      <c r="AA654" s="131"/>
    </row>
    <row r="655" spans="1:27" x14ac:dyDescent="0.25">
      <c r="A655" s="121">
        <v>158335</v>
      </c>
      <c r="B655" s="121">
        <v>63800324</v>
      </c>
      <c r="C655" s="121">
        <v>8</v>
      </c>
      <c r="D655" s="122"/>
      <c r="E655" s="123" t="s">
        <v>126</v>
      </c>
      <c r="F655" s="124" t="s">
        <v>1474</v>
      </c>
      <c r="G655" s="187">
        <f t="shared" si="92"/>
        <v>6.1665000000000001</v>
      </c>
      <c r="H655" s="162">
        <f t="shared" si="90"/>
        <v>49.332000000000001</v>
      </c>
      <c r="I655" s="163" t="s">
        <v>974</v>
      </c>
      <c r="J655" s="164">
        <v>5</v>
      </c>
      <c r="K655" s="164">
        <f t="shared" si="91"/>
        <v>40</v>
      </c>
      <c r="L655" s="165">
        <f t="shared" si="84"/>
        <v>37.5</v>
      </c>
      <c r="M655" s="165">
        <f t="shared" si="85"/>
        <v>300</v>
      </c>
      <c r="N655" s="129" t="s">
        <v>1973</v>
      </c>
      <c r="O655" s="130">
        <v>0.17</v>
      </c>
      <c r="P655" s="130">
        <f t="shared" si="87"/>
        <v>1.36</v>
      </c>
      <c r="Q655" s="274"/>
      <c r="R655" s="194">
        <f>Q655*1.025</f>
        <v>0</v>
      </c>
      <c r="S655" s="246" t="s">
        <v>3246</v>
      </c>
      <c r="T655" s="131"/>
      <c r="W655" s="131"/>
      <c r="X655" s="131"/>
      <c r="Y655" s="131"/>
      <c r="AA655" s="131"/>
    </row>
    <row r="656" spans="1:27" x14ac:dyDescent="0.25">
      <c r="A656" s="9">
        <v>181461</v>
      </c>
      <c r="B656" s="9">
        <v>63800324</v>
      </c>
      <c r="C656" s="9">
        <v>4</v>
      </c>
      <c r="D656" s="38"/>
      <c r="E656" s="30" t="s">
        <v>1949</v>
      </c>
      <c r="F656" s="20" t="s">
        <v>1474</v>
      </c>
      <c r="G656" s="53">
        <f t="shared" si="92"/>
        <v>6.1665000000000001</v>
      </c>
      <c r="H656" s="55">
        <f t="shared" si="90"/>
        <v>24.666</v>
      </c>
      <c r="I656" s="94" t="s">
        <v>0</v>
      </c>
      <c r="J656" s="97">
        <v>5</v>
      </c>
      <c r="K656" s="97">
        <f t="shared" si="91"/>
        <v>20</v>
      </c>
      <c r="L656" s="93">
        <f t="shared" si="84"/>
        <v>37.5</v>
      </c>
      <c r="M656" s="93">
        <f t="shared" si="85"/>
        <v>150</v>
      </c>
      <c r="N656" s="129" t="s">
        <v>1973</v>
      </c>
      <c r="O656" s="48">
        <v>0.17</v>
      </c>
      <c r="P656" s="48">
        <f t="shared" si="87"/>
        <v>0.68</v>
      </c>
      <c r="Q656" s="103"/>
      <c r="R656" s="102">
        <f>Q656*1.025</f>
        <v>0</v>
      </c>
      <c r="S656" s="120" t="s">
        <v>3247</v>
      </c>
      <c r="U656" s="131"/>
      <c r="X656" s="131"/>
      <c r="Y656" s="131"/>
      <c r="AA656" s="131"/>
    </row>
    <row r="657" spans="1:27" x14ac:dyDescent="0.25">
      <c r="A657" s="134">
        <v>195538</v>
      </c>
      <c r="B657" s="121">
        <v>63800324</v>
      </c>
      <c r="C657" s="121">
        <v>4</v>
      </c>
      <c r="D657" s="161"/>
      <c r="E657" s="123" t="s">
        <v>1949</v>
      </c>
      <c r="F657" s="124" t="s">
        <v>1474</v>
      </c>
      <c r="G657" s="125">
        <f t="shared" si="92"/>
        <v>6.1665000000000001</v>
      </c>
      <c r="H657" s="125">
        <f t="shared" si="90"/>
        <v>24.666</v>
      </c>
      <c r="I657" s="126" t="s">
        <v>974</v>
      </c>
      <c r="J657" s="127">
        <v>5</v>
      </c>
      <c r="K657" s="127">
        <f t="shared" si="91"/>
        <v>20</v>
      </c>
      <c r="L657" s="128">
        <f t="shared" si="84"/>
        <v>37.5</v>
      </c>
      <c r="M657" s="128">
        <f t="shared" si="85"/>
        <v>150</v>
      </c>
      <c r="N657" s="129" t="s">
        <v>1973</v>
      </c>
      <c r="O657" s="130">
        <v>0.17</v>
      </c>
      <c r="P657" s="130">
        <f t="shared" si="87"/>
        <v>0.68</v>
      </c>
      <c r="Q657" s="139"/>
      <c r="R657" s="139"/>
      <c r="S657" s="120" t="s">
        <v>3247</v>
      </c>
      <c r="T657" s="139"/>
      <c r="Z657" s="139"/>
    </row>
    <row r="658" spans="1:27" x14ac:dyDescent="0.25">
      <c r="A658" s="6">
        <v>96550</v>
      </c>
      <c r="B658" s="6">
        <v>63800325</v>
      </c>
      <c r="C658" s="6">
        <v>4</v>
      </c>
      <c r="D658" s="6"/>
      <c r="E658" s="30" t="s">
        <v>43</v>
      </c>
      <c r="F658" s="124" t="s">
        <v>44</v>
      </c>
      <c r="G658" s="53">
        <f t="shared" si="92"/>
        <v>26.720999999999997</v>
      </c>
      <c r="H658" s="55">
        <f t="shared" si="90"/>
        <v>106.88399999999999</v>
      </c>
      <c r="I658" s="94" t="s">
        <v>0</v>
      </c>
      <c r="J658" s="97">
        <v>22</v>
      </c>
      <c r="K658" s="97">
        <f t="shared" si="91"/>
        <v>88</v>
      </c>
      <c r="L658" s="93">
        <f t="shared" si="84"/>
        <v>165</v>
      </c>
      <c r="M658" s="93">
        <f t="shared" si="85"/>
        <v>660</v>
      </c>
      <c r="N658" s="91" t="s">
        <v>1974</v>
      </c>
      <c r="O658" s="130">
        <v>0.57999999999999996</v>
      </c>
      <c r="P658" s="48">
        <f t="shared" si="87"/>
        <v>2.3199999999999998</v>
      </c>
      <c r="R658" s="102">
        <f>Q658*1.025</f>
        <v>0</v>
      </c>
      <c r="S658" s="120" t="s">
        <v>3248</v>
      </c>
      <c r="U658" s="139"/>
      <c r="W658" s="40"/>
      <c r="Z658" s="202"/>
    </row>
    <row r="659" spans="1:27" x14ac:dyDescent="0.25">
      <c r="A659" s="9">
        <v>181461</v>
      </c>
      <c r="B659" s="9">
        <v>63800325</v>
      </c>
      <c r="C659" s="9">
        <v>2</v>
      </c>
      <c r="D659" s="38"/>
      <c r="E659" s="30" t="s">
        <v>3512</v>
      </c>
      <c r="F659" s="20" t="s">
        <v>44</v>
      </c>
      <c r="G659" s="53">
        <f t="shared" si="92"/>
        <v>26.720999999999997</v>
      </c>
      <c r="H659" s="55">
        <f t="shared" si="90"/>
        <v>53.441999999999993</v>
      </c>
      <c r="I659" s="94" t="s">
        <v>0</v>
      </c>
      <c r="J659" s="97">
        <v>22</v>
      </c>
      <c r="K659" s="97">
        <f t="shared" si="91"/>
        <v>44</v>
      </c>
      <c r="L659" s="93">
        <f t="shared" si="84"/>
        <v>165</v>
      </c>
      <c r="M659" s="93">
        <f t="shared" si="85"/>
        <v>330</v>
      </c>
      <c r="N659" s="91" t="s">
        <v>1974</v>
      </c>
      <c r="O659" s="48">
        <v>0.57999999999999996</v>
      </c>
      <c r="P659" s="48">
        <f t="shared" si="87"/>
        <v>1.1599999999999999</v>
      </c>
      <c r="R659" s="102">
        <f>Q659*1.025</f>
        <v>0</v>
      </c>
      <c r="S659" s="120" t="s">
        <v>3249</v>
      </c>
      <c r="Z659" s="230"/>
    </row>
    <row r="660" spans="1:27" x14ac:dyDescent="0.25">
      <c r="A660" s="134">
        <v>195538</v>
      </c>
      <c r="B660" s="121">
        <v>63800325</v>
      </c>
      <c r="C660" s="121">
        <v>2</v>
      </c>
      <c r="D660" s="161"/>
      <c r="E660" s="123" t="s">
        <v>3512</v>
      </c>
      <c r="F660" s="124" t="s">
        <v>44</v>
      </c>
      <c r="G660" s="187">
        <f t="shared" si="92"/>
        <v>26.720999999999997</v>
      </c>
      <c r="H660" s="162">
        <f t="shared" si="90"/>
        <v>53.441999999999993</v>
      </c>
      <c r="I660" s="163" t="s">
        <v>0</v>
      </c>
      <c r="J660" s="164">
        <v>22</v>
      </c>
      <c r="K660" s="164">
        <f t="shared" si="91"/>
        <v>44</v>
      </c>
      <c r="L660" s="165">
        <f t="shared" si="84"/>
        <v>165</v>
      </c>
      <c r="M660" s="165">
        <f t="shared" si="85"/>
        <v>330</v>
      </c>
      <c r="N660" s="129" t="s">
        <v>1973</v>
      </c>
      <c r="O660" s="130">
        <v>0.57999999999999996</v>
      </c>
      <c r="P660" s="130">
        <f t="shared" si="87"/>
        <v>1.1599999999999999</v>
      </c>
      <c r="Q660" s="139"/>
      <c r="R660" s="139"/>
      <c r="S660" s="120" t="s">
        <v>3249</v>
      </c>
      <c r="T660" s="139"/>
      <c r="W660" s="40"/>
      <c r="Z660" s="230"/>
    </row>
    <row r="661" spans="1:27" x14ac:dyDescent="0.25">
      <c r="A661" s="6">
        <v>96550</v>
      </c>
      <c r="B661" s="6">
        <v>63800326</v>
      </c>
      <c r="C661" s="6">
        <v>2</v>
      </c>
      <c r="D661" s="6"/>
      <c r="E661" s="30" t="s">
        <v>57</v>
      </c>
      <c r="F661" s="20" t="s">
        <v>44</v>
      </c>
      <c r="G661" s="53">
        <f t="shared" si="92"/>
        <v>30.170999999999996</v>
      </c>
      <c r="H661" s="55">
        <f t="shared" si="90"/>
        <v>60.341999999999992</v>
      </c>
      <c r="I661" s="94" t="s">
        <v>0</v>
      </c>
      <c r="J661" s="97">
        <v>25</v>
      </c>
      <c r="K661" s="97">
        <f t="shared" si="91"/>
        <v>50</v>
      </c>
      <c r="L661" s="93">
        <f t="shared" si="84"/>
        <v>187.5</v>
      </c>
      <c r="M661" s="93">
        <f t="shared" si="85"/>
        <v>375</v>
      </c>
      <c r="N661" s="91" t="s">
        <v>1974</v>
      </c>
      <c r="O661" s="48">
        <v>0.57999999999999996</v>
      </c>
      <c r="P661" s="48">
        <f t="shared" si="87"/>
        <v>1.1599999999999999</v>
      </c>
      <c r="R661" s="102">
        <f>Q661*1.025</f>
        <v>0</v>
      </c>
      <c r="S661" s="120" t="s">
        <v>3250</v>
      </c>
    </row>
    <row r="662" spans="1:27" x14ac:dyDescent="0.25">
      <c r="A662" s="134">
        <v>195538</v>
      </c>
      <c r="B662" s="121">
        <v>63800326</v>
      </c>
      <c r="C662" s="121">
        <v>1</v>
      </c>
      <c r="D662" s="161"/>
      <c r="E662" s="123" t="s">
        <v>4052</v>
      </c>
      <c r="F662" s="124" t="s">
        <v>44</v>
      </c>
      <c r="G662" s="187">
        <f t="shared" si="92"/>
        <v>30.170999999999996</v>
      </c>
      <c r="H662" s="162">
        <f t="shared" si="90"/>
        <v>30.170999999999996</v>
      </c>
      <c r="I662" s="163" t="s">
        <v>0</v>
      </c>
      <c r="J662" s="164">
        <v>25</v>
      </c>
      <c r="K662" s="164">
        <f t="shared" si="91"/>
        <v>25</v>
      </c>
      <c r="L662" s="165">
        <f t="shared" si="84"/>
        <v>187.5</v>
      </c>
      <c r="M662" s="165">
        <f t="shared" si="85"/>
        <v>187.5</v>
      </c>
      <c r="N662" s="129" t="s">
        <v>1973</v>
      </c>
      <c r="O662" s="130">
        <v>0.57999999999999996</v>
      </c>
      <c r="P662" s="130">
        <f t="shared" si="87"/>
        <v>0.57999999999999996</v>
      </c>
      <c r="Q662" s="139"/>
      <c r="R662" s="139"/>
      <c r="S662" s="120" t="s">
        <v>3251</v>
      </c>
      <c r="T662" s="131"/>
      <c r="V662" s="139"/>
      <c r="X662" s="131"/>
      <c r="Y662" s="131"/>
    </row>
    <row r="663" spans="1:27" x14ac:dyDescent="0.25">
      <c r="A663" s="6">
        <v>96550</v>
      </c>
      <c r="B663" s="6">
        <v>63800327</v>
      </c>
      <c r="C663" s="6">
        <v>2</v>
      </c>
      <c r="D663" s="6"/>
      <c r="E663" s="30" t="s">
        <v>58</v>
      </c>
      <c r="F663" s="20" t="s">
        <v>44</v>
      </c>
      <c r="G663" s="53">
        <f t="shared" si="92"/>
        <v>30.170999999999996</v>
      </c>
      <c r="H663" s="55">
        <f t="shared" si="90"/>
        <v>60.341999999999992</v>
      </c>
      <c r="I663" s="94" t="s">
        <v>0</v>
      </c>
      <c r="J663" s="97">
        <v>25</v>
      </c>
      <c r="K663" s="97">
        <f t="shared" si="91"/>
        <v>50</v>
      </c>
      <c r="L663" s="93">
        <f t="shared" si="84"/>
        <v>187.5</v>
      </c>
      <c r="M663" s="93">
        <f t="shared" si="85"/>
        <v>375</v>
      </c>
      <c r="N663" s="91" t="s">
        <v>1974</v>
      </c>
      <c r="O663" s="48">
        <v>0.57999999999999996</v>
      </c>
      <c r="P663" s="48">
        <f t="shared" si="87"/>
        <v>1.1599999999999999</v>
      </c>
      <c r="R663" s="102">
        <f>Q663*1.025</f>
        <v>0</v>
      </c>
      <c r="S663" s="120" t="s">
        <v>3252</v>
      </c>
      <c r="V663" s="131"/>
      <c r="W663" s="131"/>
      <c r="X663" s="139"/>
      <c r="Y663" s="139"/>
    </row>
    <row r="664" spans="1:27" x14ac:dyDescent="0.25">
      <c r="A664" s="134">
        <v>195538</v>
      </c>
      <c r="B664" s="121">
        <v>63800327</v>
      </c>
      <c r="C664" s="121">
        <v>1</v>
      </c>
      <c r="D664" s="161"/>
      <c r="E664" s="123" t="s">
        <v>4053</v>
      </c>
      <c r="F664" s="124" t="s">
        <v>44</v>
      </c>
      <c r="G664" s="187">
        <f t="shared" si="92"/>
        <v>30.170999999999996</v>
      </c>
      <c r="H664" s="162">
        <f t="shared" si="90"/>
        <v>30.170999999999996</v>
      </c>
      <c r="I664" s="163" t="s">
        <v>0</v>
      </c>
      <c r="J664" s="164">
        <v>25</v>
      </c>
      <c r="K664" s="164">
        <f t="shared" si="91"/>
        <v>25</v>
      </c>
      <c r="L664" s="165">
        <f t="shared" si="84"/>
        <v>187.5</v>
      </c>
      <c r="M664" s="165">
        <f t="shared" si="85"/>
        <v>187.5</v>
      </c>
      <c r="N664" s="129" t="s">
        <v>1973</v>
      </c>
      <c r="O664" s="130">
        <v>0.57999999999999996</v>
      </c>
      <c r="P664" s="130">
        <f t="shared" si="87"/>
        <v>0.57999999999999996</v>
      </c>
      <c r="Q664" s="139"/>
      <c r="R664" s="139"/>
      <c r="S664" s="120" t="s">
        <v>3253</v>
      </c>
      <c r="T664" s="139"/>
      <c r="U664" s="139"/>
      <c r="V664" s="131"/>
      <c r="W664" s="131"/>
      <c r="AA664" s="131"/>
    </row>
    <row r="665" spans="1:27" x14ac:dyDescent="0.25">
      <c r="A665" s="6">
        <v>96550</v>
      </c>
      <c r="B665" s="6">
        <v>63800328</v>
      </c>
      <c r="C665" s="6">
        <v>4</v>
      </c>
      <c r="D665" s="6"/>
      <c r="E665" s="30" t="s">
        <v>127</v>
      </c>
      <c r="F665" s="124" t="s">
        <v>4251</v>
      </c>
      <c r="G665" s="53">
        <f t="shared" si="92"/>
        <v>12.693750000000001</v>
      </c>
      <c r="H665" s="55">
        <f t="shared" si="90"/>
        <v>50.775000000000006</v>
      </c>
      <c r="I665" s="94" t="s">
        <v>67</v>
      </c>
      <c r="J665" s="97">
        <v>6.66</v>
      </c>
      <c r="K665" s="97">
        <f t="shared" si="91"/>
        <v>26.64</v>
      </c>
      <c r="L665" s="93">
        <f t="shared" si="84"/>
        <v>49.95</v>
      </c>
      <c r="M665" s="93">
        <f t="shared" si="85"/>
        <v>199.8</v>
      </c>
      <c r="N665" s="91" t="s">
        <v>1974</v>
      </c>
      <c r="O665" s="48">
        <v>2.0550000000000002</v>
      </c>
      <c r="P665" s="48">
        <f t="shared" si="87"/>
        <v>8.2200000000000006</v>
      </c>
      <c r="R665" s="102">
        <f>Q665*1.025</f>
        <v>0</v>
      </c>
      <c r="S665" s="120" t="s">
        <v>3254</v>
      </c>
      <c r="W665" s="131"/>
      <c r="X665" s="139"/>
      <c r="Y665" s="139"/>
    </row>
    <row r="666" spans="1:27" x14ac:dyDescent="0.25">
      <c r="A666" s="6">
        <v>178327</v>
      </c>
      <c r="B666" s="6">
        <v>63800328</v>
      </c>
      <c r="C666" s="6">
        <v>2</v>
      </c>
      <c r="D666" s="38"/>
      <c r="E666" s="30" t="s">
        <v>127</v>
      </c>
      <c r="F666" s="124" t="s">
        <v>4251</v>
      </c>
      <c r="G666" s="53">
        <f t="shared" si="92"/>
        <v>12.693750000000001</v>
      </c>
      <c r="H666" s="55">
        <f t="shared" si="90"/>
        <v>25.387500000000003</v>
      </c>
      <c r="I666" s="94" t="s">
        <v>974</v>
      </c>
      <c r="J666" s="97">
        <v>6.66</v>
      </c>
      <c r="K666" s="97">
        <f t="shared" si="91"/>
        <v>13.32</v>
      </c>
      <c r="L666" s="93">
        <f t="shared" si="84"/>
        <v>49.95</v>
      </c>
      <c r="M666" s="93">
        <f t="shared" si="85"/>
        <v>99.9</v>
      </c>
      <c r="N666" s="91" t="s">
        <v>1974</v>
      </c>
      <c r="O666" s="130">
        <v>2.0550000000000002</v>
      </c>
      <c r="P666" s="48">
        <f t="shared" si="87"/>
        <v>4.1100000000000003</v>
      </c>
      <c r="R666" s="102">
        <f>Q666*1.025</f>
        <v>0</v>
      </c>
      <c r="S666" s="120" t="s">
        <v>3254</v>
      </c>
      <c r="U666" s="40"/>
      <c r="W666" s="131"/>
      <c r="X666" s="139"/>
      <c r="Y666" s="139"/>
      <c r="Z666" s="131"/>
    </row>
    <row r="667" spans="1:27" x14ac:dyDescent="0.25">
      <c r="A667" s="134">
        <v>195538</v>
      </c>
      <c r="B667" s="121">
        <v>63800328</v>
      </c>
      <c r="C667" s="121">
        <v>2</v>
      </c>
      <c r="D667" s="161"/>
      <c r="E667" s="123" t="s">
        <v>4054</v>
      </c>
      <c r="F667" s="124" t="s">
        <v>4251</v>
      </c>
      <c r="G667" s="187">
        <f t="shared" si="92"/>
        <v>12.693750000000001</v>
      </c>
      <c r="H667" s="162">
        <f t="shared" si="90"/>
        <v>25.387500000000003</v>
      </c>
      <c r="I667" s="163" t="s">
        <v>974</v>
      </c>
      <c r="J667" s="164">
        <v>6.66</v>
      </c>
      <c r="K667" s="164">
        <f t="shared" si="91"/>
        <v>13.32</v>
      </c>
      <c r="L667" s="165">
        <f t="shared" si="84"/>
        <v>49.95</v>
      </c>
      <c r="M667" s="165">
        <f t="shared" si="85"/>
        <v>99.9</v>
      </c>
      <c r="N667" s="129" t="s">
        <v>1973</v>
      </c>
      <c r="O667" s="130">
        <v>2.0550000000000002</v>
      </c>
      <c r="P667" s="130">
        <f t="shared" si="87"/>
        <v>4.1100000000000003</v>
      </c>
      <c r="Q667" s="131"/>
      <c r="R667" s="131"/>
      <c r="S667" s="120" t="s">
        <v>3255</v>
      </c>
      <c r="T667" s="131"/>
      <c r="W667" s="202"/>
    </row>
    <row r="668" spans="1:27" x14ac:dyDescent="0.25">
      <c r="A668" s="6">
        <v>96550</v>
      </c>
      <c r="B668" s="6">
        <v>63800329</v>
      </c>
      <c r="C668" s="6">
        <v>4</v>
      </c>
      <c r="D668" s="6"/>
      <c r="E668" s="30" t="s">
        <v>128</v>
      </c>
      <c r="F668" s="20" t="s">
        <v>4252</v>
      </c>
      <c r="G668" s="53">
        <f t="shared" si="92"/>
        <v>12.1645</v>
      </c>
      <c r="H668" s="55">
        <f t="shared" si="90"/>
        <v>48.658000000000001</v>
      </c>
      <c r="I668" s="94" t="s">
        <v>67</v>
      </c>
      <c r="J668" s="97">
        <v>6.53</v>
      </c>
      <c r="K668" s="97">
        <f t="shared" si="91"/>
        <v>26.12</v>
      </c>
      <c r="L668" s="93">
        <f t="shared" si="84"/>
        <v>48.975000000000001</v>
      </c>
      <c r="M668" s="93">
        <f t="shared" si="85"/>
        <v>195.9</v>
      </c>
      <c r="N668" s="91" t="s">
        <v>1974</v>
      </c>
      <c r="O668" s="48">
        <v>1.9</v>
      </c>
      <c r="P668" s="48">
        <f t="shared" si="87"/>
        <v>7.6</v>
      </c>
      <c r="Q668" s="103"/>
      <c r="R668" s="102">
        <f>Q668*1.025</f>
        <v>0</v>
      </c>
      <c r="S668" s="120" t="s">
        <v>3256</v>
      </c>
      <c r="U668" s="139"/>
      <c r="Z668" s="40"/>
      <c r="AA668" s="139"/>
    </row>
    <row r="669" spans="1:27" x14ac:dyDescent="0.25">
      <c r="A669" s="6">
        <v>178327</v>
      </c>
      <c r="B669" s="6">
        <v>63800329</v>
      </c>
      <c r="C669" s="6">
        <v>2</v>
      </c>
      <c r="D669" s="38"/>
      <c r="E669" s="30" t="s">
        <v>128</v>
      </c>
      <c r="F669" s="124" t="s">
        <v>4252</v>
      </c>
      <c r="G669" s="53">
        <f t="shared" si="92"/>
        <v>12.1645</v>
      </c>
      <c r="H669" s="55">
        <f t="shared" si="90"/>
        <v>24.329000000000001</v>
      </c>
      <c r="I669" s="94" t="s">
        <v>974</v>
      </c>
      <c r="J669" s="97">
        <v>6.53</v>
      </c>
      <c r="K669" s="97">
        <f t="shared" si="91"/>
        <v>13.06</v>
      </c>
      <c r="L669" s="93">
        <f t="shared" si="84"/>
        <v>48.975000000000001</v>
      </c>
      <c r="M669" s="93">
        <f t="shared" si="85"/>
        <v>97.95</v>
      </c>
      <c r="N669" s="91" t="s">
        <v>1974</v>
      </c>
      <c r="O669" s="130">
        <v>1.9</v>
      </c>
      <c r="P669" s="48">
        <f t="shared" si="87"/>
        <v>3.8</v>
      </c>
      <c r="R669" s="102">
        <f>Q669*1.025</f>
        <v>0</v>
      </c>
      <c r="S669" s="120" t="s">
        <v>3256</v>
      </c>
    </row>
    <row r="670" spans="1:27" x14ac:dyDescent="0.25">
      <c r="A670" s="134">
        <v>195538</v>
      </c>
      <c r="B670" s="121">
        <v>63800329</v>
      </c>
      <c r="C670" s="121">
        <v>2</v>
      </c>
      <c r="D670" s="161"/>
      <c r="E670" s="123" t="s">
        <v>1945</v>
      </c>
      <c r="F670" s="124" t="s">
        <v>4252</v>
      </c>
      <c r="G670" s="125">
        <f>J670*1.15+O670*1.9</f>
        <v>11.1195</v>
      </c>
      <c r="H670" s="125">
        <f t="shared" si="90"/>
        <v>22.239000000000001</v>
      </c>
      <c r="I670" s="126" t="s">
        <v>974</v>
      </c>
      <c r="J670" s="127">
        <v>6.53</v>
      </c>
      <c r="K670" s="127">
        <f t="shared" si="91"/>
        <v>13.06</v>
      </c>
      <c r="L670" s="128">
        <f t="shared" si="84"/>
        <v>48.975000000000001</v>
      </c>
      <c r="M670" s="128">
        <f t="shared" si="85"/>
        <v>97.95</v>
      </c>
      <c r="N670" s="129" t="s">
        <v>1973</v>
      </c>
      <c r="O670" s="130">
        <v>1.9</v>
      </c>
      <c r="P670" s="130">
        <f t="shared" si="87"/>
        <v>3.8</v>
      </c>
      <c r="Q670" s="139"/>
      <c r="R670" s="139"/>
      <c r="S670" s="120" t="s">
        <v>3257</v>
      </c>
      <c r="T670" s="202"/>
      <c r="AA670" s="139"/>
    </row>
    <row r="671" spans="1:27" x14ac:dyDescent="0.25">
      <c r="A671" s="6">
        <v>96550</v>
      </c>
      <c r="B671" s="6">
        <v>63800330</v>
      </c>
      <c r="C671" s="6">
        <v>4</v>
      </c>
      <c r="D671" s="6"/>
      <c r="E671" s="30" t="s">
        <v>134</v>
      </c>
      <c r="F671" s="20" t="s">
        <v>448</v>
      </c>
      <c r="G671" s="53">
        <f t="shared" ref="G671:G687" si="93">J671*1.15+O671*2.45</f>
        <v>2.7677174999999998</v>
      </c>
      <c r="H671" s="55">
        <f t="shared" si="90"/>
        <v>11.070869999999999</v>
      </c>
      <c r="I671" s="94" t="s">
        <v>67</v>
      </c>
      <c r="J671" s="97">
        <v>2.4</v>
      </c>
      <c r="K671" s="97">
        <f t="shared" si="91"/>
        <v>9.6</v>
      </c>
      <c r="L671" s="93">
        <f t="shared" si="84"/>
        <v>18</v>
      </c>
      <c r="M671" s="93">
        <f t="shared" si="85"/>
        <v>72</v>
      </c>
      <c r="N671" s="91" t="s">
        <v>1974</v>
      </c>
      <c r="O671" s="48">
        <v>3.15E-3</v>
      </c>
      <c r="P671" s="48">
        <f t="shared" si="87"/>
        <v>1.26E-2</v>
      </c>
      <c r="R671" s="102">
        <f>Q671*1.025</f>
        <v>0</v>
      </c>
      <c r="S671" s="120" t="s">
        <v>3275</v>
      </c>
      <c r="V671" s="131"/>
    </row>
    <row r="672" spans="1:27" x14ac:dyDescent="0.25">
      <c r="A672" s="6">
        <v>178327</v>
      </c>
      <c r="B672" s="6">
        <v>63800330</v>
      </c>
      <c r="C672" s="6">
        <v>2</v>
      </c>
      <c r="D672" s="38"/>
      <c r="E672" s="30" t="s">
        <v>134</v>
      </c>
      <c r="F672" s="20" t="s">
        <v>448</v>
      </c>
      <c r="G672" s="53">
        <f t="shared" si="93"/>
        <v>2.7677174999999998</v>
      </c>
      <c r="H672" s="55">
        <f t="shared" si="90"/>
        <v>5.5354349999999997</v>
      </c>
      <c r="I672" s="94" t="s">
        <v>974</v>
      </c>
      <c r="J672" s="97">
        <v>2.4</v>
      </c>
      <c r="K672" s="97">
        <f t="shared" si="91"/>
        <v>4.8</v>
      </c>
      <c r="L672" s="93">
        <f t="shared" si="84"/>
        <v>18</v>
      </c>
      <c r="M672" s="93">
        <f t="shared" si="85"/>
        <v>36</v>
      </c>
      <c r="N672" s="91" t="s">
        <v>1974</v>
      </c>
      <c r="O672" s="48">
        <v>3.15E-3</v>
      </c>
      <c r="P672" s="48">
        <f t="shared" si="87"/>
        <v>6.3E-3</v>
      </c>
      <c r="R672" s="102">
        <f>Q672*1.025</f>
        <v>0</v>
      </c>
      <c r="S672" s="120" t="s">
        <v>3275</v>
      </c>
      <c r="X672" s="40"/>
      <c r="Y672" s="40"/>
      <c r="AA672" s="131"/>
    </row>
    <row r="673" spans="1:27" x14ac:dyDescent="0.25">
      <c r="A673" s="134">
        <v>195538</v>
      </c>
      <c r="B673" s="121">
        <v>63800330</v>
      </c>
      <c r="C673" s="121">
        <v>2</v>
      </c>
      <c r="D673" s="161"/>
      <c r="E673" s="123" t="s">
        <v>1944</v>
      </c>
      <c r="F673" s="124" t="s">
        <v>448</v>
      </c>
      <c r="G673" s="125">
        <f t="shared" si="93"/>
        <v>2.7677174999999998</v>
      </c>
      <c r="H673" s="125">
        <f t="shared" si="90"/>
        <v>5.5354349999999997</v>
      </c>
      <c r="I673" s="126" t="s">
        <v>974</v>
      </c>
      <c r="J673" s="127">
        <v>2.4</v>
      </c>
      <c r="K673" s="127">
        <f t="shared" si="91"/>
        <v>4.8</v>
      </c>
      <c r="L673" s="128">
        <f t="shared" si="84"/>
        <v>18</v>
      </c>
      <c r="M673" s="128">
        <f t="shared" si="85"/>
        <v>36</v>
      </c>
      <c r="N673" s="129" t="s">
        <v>1973</v>
      </c>
      <c r="O673" s="130">
        <v>3.15E-3</v>
      </c>
      <c r="P673" s="130">
        <f t="shared" si="87"/>
        <v>6.3E-3</v>
      </c>
      <c r="Q673" s="139"/>
      <c r="R673" s="139"/>
      <c r="S673" s="120" t="s">
        <v>3276</v>
      </c>
      <c r="T673" s="131"/>
      <c r="W673" s="139"/>
      <c r="X673" s="131"/>
      <c r="Y673" s="131"/>
      <c r="AA673" s="131"/>
    </row>
    <row r="674" spans="1:27" x14ac:dyDescent="0.25">
      <c r="A674" s="6">
        <v>96550</v>
      </c>
      <c r="B674" s="6">
        <v>63800331</v>
      </c>
      <c r="C674" s="6">
        <v>8</v>
      </c>
      <c r="D674" s="6"/>
      <c r="E674" s="30" t="s">
        <v>129</v>
      </c>
      <c r="F674" s="20" t="s">
        <v>1477</v>
      </c>
      <c r="G674" s="53">
        <f t="shared" si="93"/>
        <v>60.958999999999996</v>
      </c>
      <c r="H674" s="55">
        <f t="shared" si="90"/>
        <v>487.67199999999997</v>
      </c>
      <c r="I674" s="94" t="s">
        <v>67</v>
      </c>
      <c r="J674" s="97">
        <v>47</v>
      </c>
      <c r="K674" s="97">
        <f t="shared" si="91"/>
        <v>376</v>
      </c>
      <c r="L674" s="93">
        <f t="shared" si="84"/>
        <v>352.5</v>
      </c>
      <c r="M674" s="101">
        <f t="shared" si="85"/>
        <v>2820</v>
      </c>
      <c r="N674" s="91" t="s">
        <v>1974</v>
      </c>
      <c r="O674" s="130">
        <v>2.82</v>
      </c>
      <c r="P674" s="48">
        <f t="shared" si="87"/>
        <v>22.56</v>
      </c>
      <c r="R674" s="102">
        <f>Q674*1.025</f>
        <v>0</v>
      </c>
      <c r="S674" s="120" t="s">
        <v>3258</v>
      </c>
      <c r="V674" s="131"/>
      <c r="W674" s="131"/>
      <c r="X674" s="139"/>
      <c r="Y674" s="139"/>
      <c r="AA674" s="131"/>
    </row>
    <row r="675" spans="1:27" x14ac:dyDescent="0.25">
      <c r="A675" s="9">
        <v>158335</v>
      </c>
      <c r="B675" s="9">
        <v>63800331</v>
      </c>
      <c r="C675" s="9">
        <v>8</v>
      </c>
      <c r="D675" s="38"/>
      <c r="E675" s="30" t="s">
        <v>129</v>
      </c>
      <c r="F675" s="124" t="s">
        <v>1477</v>
      </c>
      <c r="G675" s="53">
        <f t="shared" si="93"/>
        <v>60.958999999999996</v>
      </c>
      <c r="H675" s="55">
        <f t="shared" si="90"/>
        <v>487.67199999999997</v>
      </c>
      <c r="I675" s="94" t="s">
        <v>974</v>
      </c>
      <c r="J675" s="97">
        <v>47</v>
      </c>
      <c r="K675" s="97">
        <f t="shared" si="91"/>
        <v>376</v>
      </c>
      <c r="L675" s="93">
        <f t="shared" si="84"/>
        <v>352.5</v>
      </c>
      <c r="M675" s="93">
        <f t="shared" si="85"/>
        <v>2820</v>
      </c>
      <c r="N675" s="91" t="s">
        <v>1974</v>
      </c>
      <c r="O675" s="48">
        <v>2.82</v>
      </c>
      <c r="P675" s="48">
        <f t="shared" si="87"/>
        <v>22.56</v>
      </c>
      <c r="R675" s="102">
        <f>Q675*1.025</f>
        <v>0</v>
      </c>
      <c r="S675" s="120" t="s">
        <v>3258</v>
      </c>
      <c r="V675" s="131"/>
      <c r="X675" s="139"/>
      <c r="Y675" s="139"/>
      <c r="Z675" s="202"/>
    </row>
    <row r="676" spans="1:27" x14ac:dyDescent="0.25">
      <c r="A676" s="134">
        <v>195538</v>
      </c>
      <c r="B676" s="121">
        <v>63800331</v>
      </c>
      <c r="C676" s="121">
        <v>4</v>
      </c>
      <c r="D676" s="161"/>
      <c r="E676" s="123" t="s">
        <v>1950</v>
      </c>
      <c r="F676" s="124" t="s">
        <v>1477</v>
      </c>
      <c r="G676" s="125">
        <f t="shared" si="93"/>
        <v>60.958999999999996</v>
      </c>
      <c r="H676" s="125">
        <f t="shared" si="90"/>
        <v>243.83599999999998</v>
      </c>
      <c r="I676" s="126" t="s">
        <v>974</v>
      </c>
      <c r="J676" s="127">
        <v>47</v>
      </c>
      <c r="K676" s="127">
        <f t="shared" si="91"/>
        <v>188</v>
      </c>
      <c r="L676" s="128">
        <f t="shared" si="84"/>
        <v>352.5</v>
      </c>
      <c r="M676" s="128">
        <f t="shared" si="85"/>
        <v>1410</v>
      </c>
      <c r="N676" s="129" t="s">
        <v>1973</v>
      </c>
      <c r="O676" s="130">
        <v>2.82</v>
      </c>
      <c r="P676" s="130">
        <f t="shared" si="87"/>
        <v>11.28</v>
      </c>
      <c r="Q676" s="188"/>
      <c r="R676" s="194">
        <f>Q676*1.025</f>
        <v>0</v>
      </c>
      <c r="S676" s="246" t="s">
        <v>3259</v>
      </c>
      <c r="T676" s="131"/>
      <c r="W676" s="139"/>
    </row>
    <row r="677" spans="1:27" x14ac:dyDescent="0.25">
      <c r="A677" s="6">
        <v>96550</v>
      </c>
      <c r="B677" s="6">
        <v>63800332</v>
      </c>
      <c r="C677" s="6">
        <v>8</v>
      </c>
      <c r="D677" s="6"/>
      <c r="E677" s="30" t="s">
        <v>171</v>
      </c>
      <c r="F677" s="20" t="s">
        <v>1476</v>
      </c>
      <c r="G677" s="53">
        <f t="shared" si="93"/>
        <v>18.9895</v>
      </c>
      <c r="H677" s="55">
        <f t="shared" si="90"/>
        <v>151.916</v>
      </c>
      <c r="I677" s="94" t="s">
        <v>152</v>
      </c>
      <c r="J677" s="97">
        <v>15</v>
      </c>
      <c r="K677" s="97">
        <f t="shared" si="91"/>
        <v>120</v>
      </c>
      <c r="L677" s="93">
        <f t="shared" si="84"/>
        <v>112.5</v>
      </c>
      <c r="M677" s="101">
        <f t="shared" si="85"/>
        <v>900</v>
      </c>
      <c r="N677" s="91" t="s">
        <v>1974</v>
      </c>
      <c r="O677" s="48">
        <v>0.71</v>
      </c>
      <c r="P677" s="48">
        <f t="shared" si="87"/>
        <v>5.68</v>
      </c>
      <c r="Q677" s="103"/>
      <c r="R677" s="102">
        <f>Q677*1.025</f>
        <v>0</v>
      </c>
      <c r="S677" s="120" t="s">
        <v>3266</v>
      </c>
      <c r="V677" s="131"/>
      <c r="AA677" s="40"/>
    </row>
    <row r="678" spans="1:27" s="36" customFormat="1" x14ac:dyDescent="0.25">
      <c r="A678" s="134">
        <v>195538</v>
      </c>
      <c r="B678" s="121">
        <v>63800332</v>
      </c>
      <c r="C678" s="121">
        <v>4</v>
      </c>
      <c r="D678" s="161"/>
      <c r="E678" s="123" t="s">
        <v>1954</v>
      </c>
      <c r="F678" s="124" t="s">
        <v>1476</v>
      </c>
      <c r="G678" s="125">
        <f t="shared" si="93"/>
        <v>18.9895</v>
      </c>
      <c r="H678" s="125">
        <f t="shared" si="90"/>
        <v>75.957999999999998</v>
      </c>
      <c r="I678" s="126" t="s">
        <v>152</v>
      </c>
      <c r="J678" s="127">
        <v>15</v>
      </c>
      <c r="K678" s="127">
        <f t="shared" si="91"/>
        <v>60</v>
      </c>
      <c r="L678" s="128">
        <f t="shared" si="84"/>
        <v>112.5</v>
      </c>
      <c r="M678" s="128">
        <f t="shared" si="85"/>
        <v>450</v>
      </c>
      <c r="N678" s="129" t="s">
        <v>1973</v>
      </c>
      <c r="O678" s="130">
        <v>0.71</v>
      </c>
      <c r="P678" s="130">
        <f t="shared" si="87"/>
        <v>2.84</v>
      </c>
      <c r="Q678" s="131"/>
      <c r="R678" s="131"/>
      <c r="S678" s="120" t="s">
        <v>3267</v>
      </c>
      <c r="T678" s="131"/>
      <c r="U678" s="37"/>
      <c r="V678" s="37"/>
      <c r="W678" s="37"/>
      <c r="X678" s="37"/>
      <c r="Y678" s="37"/>
      <c r="AA678" s="37"/>
    </row>
    <row r="679" spans="1:27" x14ac:dyDescent="0.25">
      <c r="A679" s="6">
        <v>96550</v>
      </c>
      <c r="B679" s="6">
        <v>63800333</v>
      </c>
      <c r="C679" s="6">
        <v>8</v>
      </c>
      <c r="D679" s="6"/>
      <c r="E679" s="30" t="s">
        <v>132</v>
      </c>
      <c r="F679" s="20" t="s">
        <v>1479</v>
      </c>
      <c r="G679" s="53">
        <f t="shared" si="93"/>
        <v>32.230499999999999</v>
      </c>
      <c r="H679" s="55">
        <f t="shared" si="90"/>
        <v>257.84399999999999</v>
      </c>
      <c r="I679" s="94" t="s">
        <v>67</v>
      </c>
      <c r="J679" s="97">
        <v>24</v>
      </c>
      <c r="K679" s="97">
        <f t="shared" si="91"/>
        <v>192</v>
      </c>
      <c r="L679" s="93">
        <f t="shared" si="84"/>
        <v>180</v>
      </c>
      <c r="M679" s="101">
        <f t="shared" si="85"/>
        <v>1440</v>
      </c>
      <c r="N679" s="91" t="s">
        <v>1974</v>
      </c>
      <c r="O679" s="48">
        <v>1.89</v>
      </c>
      <c r="P679" s="48">
        <f t="shared" si="87"/>
        <v>15.12</v>
      </c>
      <c r="R679" s="102">
        <f>Q679*1.025</f>
        <v>0</v>
      </c>
      <c r="S679" s="120" t="s">
        <v>3264</v>
      </c>
    </row>
    <row r="680" spans="1:27" ht="15.75" customHeight="1" x14ac:dyDescent="0.25">
      <c r="A680" s="9">
        <v>158335</v>
      </c>
      <c r="B680" s="9">
        <v>63800333</v>
      </c>
      <c r="C680" s="9">
        <v>8</v>
      </c>
      <c r="D680" s="38"/>
      <c r="E680" s="30" t="s">
        <v>132</v>
      </c>
      <c r="F680" s="20" t="s">
        <v>1479</v>
      </c>
      <c r="G680" s="53">
        <f t="shared" si="93"/>
        <v>32.230499999999999</v>
      </c>
      <c r="H680" s="55">
        <f t="shared" si="90"/>
        <v>257.84399999999999</v>
      </c>
      <c r="I680" s="94" t="s">
        <v>974</v>
      </c>
      <c r="J680" s="97">
        <v>24</v>
      </c>
      <c r="K680" s="97">
        <f t="shared" si="91"/>
        <v>192</v>
      </c>
      <c r="L680" s="93">
        <f t="shared" si="84"/>
        <v>180</v>
      </c>
      <c r="M680" s="93">
        <f t="shared" si="85"/>
        <v>1440</v>
      </c>
      <c r="N680" s="91" t="s">
        <v>1974</v>
      </c>
      <c r="O680" s="48">
        <v>1.89</v>
      </c>
      <c r="P680" s="48">
        <f t="shared" si="87"/>
        <v>15.12</v>
      </c>
      <c r="R680" s="102">
        <f>Q680*1.025</f>
        <v>0</v>
      </c>
      <c r="S680" s="120" t="s">
        <v>3264</v>
      </c>
      <c r="W680" s="131"/>
      <c r="X680" s="139"/>
      <c r="Y680" s="139"/>
      <c r="AA680" s="131"/>
    </row>
    <row r="681" spans="1:27" x14ac:dyDescent="0.25">
      <c r="A681" s="134">
        <v>195538</v>
      </c>
      <c r="B681" s="121">
        <v>63800333</v>
      </c>
      <c r="C681" s="121">
        <v>4</v>
      </c>
      <c r="D681" s="161"/>
      <c r="E681" s="123" t="s">
        <v>1953</v>
      </c>
      <c r="F681" s="124" t="s">
        <v>1479</v>
      </c>
      <c r="G681" s="125">
        <f t="shared" si="93"/>
        <v>32.230499999999999</v>
      </c>
      <c r="H681" s="125">
        <f t="shared" si="90"/>
        <v>128.922</v>
      </c>
      <c r="I681" s="126" t="s">
        <v>974</v>
      </c>
      <c r="J681" s="127">
        <v>24</v>
      </c>
      <c r="K681" s="127">
        <f t="shared" si="91"/>
        <v>96</v>
      </c>
      <c r="L681" s="128">
        <f t="shared" si="84"/>
        <v>180</v>
      </c>
      <c r="M681" s="128">
        <f t="shared" si="85"/>
        <v>720</v>
      </c>
      <c r="N681" s="129" t="s">
        <v>1973</v>
      </c>
      <c r="O681" s="130">
        <v>1.89</v>
      </c>
      <c r="P681" s="130">
        <f t="shared" si="87"/>
        <v>7.56</v>
      </c>
      <c r="Q681" s="131"/>
      <c r="R681" s="131"/>
      <c r="S681" s="120" t="s">
        <v>3265</v>
      </c>
      <c r="T681" s="131"/>
      <c r="W681" s="131"/>
      <c r="AA681" s="131"/>
    </row>
    <row r="682" spans="1:27" x14ac:dyDescent="0.25">
      <c r="A682" s="6">
        <v>96550</v>
      </c>
      <c r="B682" s="6">
        <v>63800334</v>
      </c>
      <c r="C682" s="6">
        <v>8</v>
      </c>
      <c r="D682" s="6"/>
      <c r="E682" s="30" t="s">
        <v>130</v>
      </c>
      <c r="F682" s="20" t="s">
        <v>1478</v>
      </c>
      <c r="G682" s="53">
        <f t="shared" si="93"/>
        <v>21.202999999999999</v>
      </c>
      <c r="H682" s="55">
        <f t="shared" si="90"/>
        <v>169.624</v>
      </c>
      <c r="I682" s="94" t="s">
        <v>67</v>
      </c>
      <c r="J682" s="97">
        <v>17.5</v>
      </c>
      <c r="K682" s="97">
        <f t="shared" si="91"/>
        <v>140</v>
      </c>
      <c r="L682" s="93">
        <f t="shared" si="84"/>
        <v>131.25</v>
      </c>
      <c r="M682" s="101">
        <f t="shared" si="85"/>
        <v>1050</v>
      </c>
      <c r="N682" s="91" t="s">
        <v>1974</v>
      </c>
      <c r="O682" s="48">
        <v>0.44</v>
      </c>
      <c r="P682" s="48">
        <f t="shared" si="87"/>
        <v>3.52</v>
      </c>
      <c r="R682" s="102">
        <f t="shared" ref="R682:R689" si="94">Q682*1.025</f>
        <v>0</v>
      </c>
      <c r="S682" s="120" t="s">
        <v>3260</v>
      </c>
      <c r="V682" s="139"/>
      <c r="AA682" s="131"/>
    </row>
    <row r="683" spans="1:27" x14ac:dyDescent="0.25">
      <c r="A683" s="9">
        <v>158335</v>
      </c>
      <c r="B683" s="9">
        <v>63800334</v>
      </c>
      <c r="C683" s="9">
        <v>8</v>
      </c>
      <c r="D683" s="38"/>
      <c r="E683" s="30" t="s">
        <v>130</v>
      </c>
      <c r="F683" s="20" t="s">
        <v>1478</v>
      </c>
      <c r="G683" s="53">
        <f t="shared" si="93"/>
        <v>21.202999999999999</v>
      </c>
      <c r="H683" s="55">
        <f t="shared" si="90"/>
        <v>169.624</v>
      </c>
      <c r="I683" s="94" t="s">
        <v>974</v>
      </c>
      <c r="J683" s="97">
        <v>17.5</v>
      </c>
      <c r="K683" s="97">
        <f t="shared" si="91"/>
        <v>140</v>
      </c>
      <c r="L683" s="93">
        <f t="shared" si="84"/>
        <v>131.25</v>
      </c>
      <c r="M683" s="93">
        <f t="shared" si="85"/>
        <v>1050</v>
      </c>
      <c r="N683" s="91" t="s">
        <v>1974</v>
      </c>
      <c r="O683" s="48">
        <v>0.44</v>
      </c>
      <c r="P683" s="48">
        <f t="shared" si="87"/>
        <v>3.52</v>
      </c>
      <c r="R683" s="102">
        <f t="shared" si="94"/>
        <v>0</v>
      </c>
      <c r="S683" s="120" t="s">
        <v>3260</v>
      </c>
      <c r="U683" s="139"/>
      <c r="W683" s="40"/>
      <c r="X683" s="131"/>
      <c r="Y683" s="131"/>
    </row>
    <row r="684" spans="1:27" x14ac:dyDescent="0.25">
      <c r="A684" s="134">
        <v>195538</v>
      </c>
      <c r="B684" s="121">
        <v>63800334</v>
      </c>
      <c r="C684" s="121">
        <v>4</v>
      </c>
      <c r="D684" s="161"/>
      <c r="E684" s="123" t="s">
        <v>1951</v>
      </c>
      <c r="F684" s="124" t="s">
        <v>1478</v>
      </c>
      <c r="G684" s="125">
        <f t="shared" si="93"/>
        <v>21.202999999999999</v>
      </c>
      <c r="H684" s="125">
        <f t="shared" si="90"/>
        <v>84.811999999999998</v>
      </c>
      <c r="I684" s="126" t="s">
        <v>974</v>
      </c>
      <c r="J684" s="127">
        <v>17.5</v>
      </c>
      <c r="K684" s="127">
        <f t="shared" si="91"/>
        <v>70</v>
      </c>
      <c r="L684" s="128">
        <f t="shared" si="84"/>
        <v>131.25</v>
      </c>
      <c r="M684" s="128">
        <f t="shared" si="85"/>
        <v>525</v>
      </c>
      <c r="N684" s="129" t="s">
        <v>1973</v>
      </c>
      <c r="O684" s="130">
        <v>0.44</v>
      </c>
      <c r="P684" s="130">
        <f t="shared" si="87"/>
        <v>1.76</v>
      </c>
      <c r="Q684" s="188"/>
      <c r="R684" s="194">
        <f t="shared" si="94"/>
        <v>0</v>
      </c>
      <c r="S684" s="120" t="s">
        <v>3261</v>
      </c>
      <c r="T684" s="131"/>
      <c r="W684" s="131"/>
      <c r="Z684" s="139"/>
    </row>
    <row r="685" spans="1:27" x14ac:dyDescent="0.25">
      <c r="A685" s="6">
        <v>96550</v>
      </c>
      <c r="B685" s="6">
        <v>63800335</v>
      </c>
      <c r="C685" s="6">
        <v>8</v>
      </c>
      <c r="D685" s="6"/>
      <c r="E685" s="30" t="s">
        <v>131</v>
      </c>
      <c r="F685" s="124" t="s">
        <v>1478</v>
      </c>
      <c r="G685" s="53">
        <f t="shared" si="93"/>
        <v>21.202999999999999</v>
      </c>
      <c r="H685" s="55">
        <f t="shared" si="90"/>
        <v>169.624</v>
      </c>
      <c r="I685" s="94" t="s">
        <v>67</v>
      </c>
      <c r="J685" s="97">
        <v>17.5</v>
      </c>
      <c r="K685" s="97">
        <f t="shared" si="91"/>
        <v>140</v>
      </c>
      <c r="L685" s="93">
        <f t="shared" si="84"/>
        <v>131.25</v>
      </c>
      <c r="M685" s="101">
        <f t="shared" si="85"/>
        <v>1050</v>
      </c>
      <c r="N685" s="91" t="s">
        <v>1974</v>
      </c>
      <c r="O685" s="48">
        <v>0.44</v>
      </c>
      <c r="P685" s="48">
        <f t="shared" si="87"/>
        <v>3.52</v>
      </c>
      <c r="R685" s="102">
        <f t="shared" si="94"/>
        <v>0</v>
      </c>
      <c r="S685" s="120" t="s">
        <v>3262</v>
      </c>
      <c r="V685" s="40"/>
      <c r="W685" s="139"/>
      <c r="X685" s="131"/>
      <c r="Y685" s="131"/>
      <c r="Z685" s="131"/>
    </row>
    <row r="686" spans="1:27" x14ac:dyDescent="0.25">
      <c r="A686" s="9">
        <v>158335</v>
      </c>
      <c r="B686" s="9">
        <v>63800335</v>
      </c>
      <c r="C686" s="9">
        <v>8</v>
      </c>
      <c r="D686" s="38"/>
      <c r="E686" s="30" t="s">
        <v>131</v>
      </c>
      <c r="F686" s="20" t="s">
        <v>1478</v>
      </c>
      <c r="G686" s="53">
        <f t="shared" si="93"/>
        <v>21.202999999999999</v>
      </c>
      <c r="H686" s="55">
        <f t="shared" si="90"/>
        <v>169.624</v>
      </c>
      <c r="I686" s="94" t="s">
        <v>974</v>
      </c>
      <c r="J686" s="97">
        <v>17.5</v>
      </c>
      <c r="K686" s="97">
        <f t="shared" si="91"/>
        <v>140</v>
      </c>
      <c r="L686" s="93">
        <f t="shared" si="84"/>
        <v>131.25</v>
      </c>
      <c r="M686" s="93">
        <f t="shared" si="85"/>
        <v>1050</v>
      </c>
      <c r="N686" s="91" t="s">
        <v>1974</v>
      </c>
      <c r="O686" s="48">
        <v>0.44</v>
      </c>
      <c r="P686" s="48">
        <f t="shared" si="87"/>
        <v>3.52</v>
      </c>
      <c r="R686" s="102">
        <f t="shared" si="94"/>
        <v>0</v>
      </c>
      <c r="S686" s="120" t="s">
        <v>3262</v>
      </c>
      <c r="W686" s="139"/>
      <c r="Z686" s="230"/>
    </row>
    <row r="687" spans="1:27" x14ac:dyDescent="0.25">
      <c r="A687" s="134">
        <v>195538</v>
      </c>
      <c r="B687" s="121">
        <v>63800335</v>
      </c>
      <c r="C687" s="121">
        <v>4</v>
      </c>
      <c r="D687" s="161"/>
      <c r="E687" s="123" t="s">
        <v>1952</v>
      </c>
      <c r="F687" s="124" t="s">
        <v>1478</v>
      </c>
      <c r="G687" s="125">
        <f t="shared" si="93"/>
        <v>21.202999999999999</v>
      </c>
      <c r="H687" s="125">
        <f t="shared" si="90"/>
        <v>84.811999999999998</v>
      </c>
      <c r="I687" s="126" t="s">
        <v>974</v>
      </c>
      <c r="J687" s="127">
        <v>17.5</v>
      </c>
      <c r="K687" s="127">
        <f t="shared" si="91"/>
        <v>70</v>
      </c>
      <c r="L687" s="128">
        <f t="shared" si="84"/>
        <v>131.25</v>
      </c>
      <c r="M687" s="128">
        <f t="shared" si="85"/>
        <v>525</v>
      </c>
      <c r="N687" s="129" t="s">
        <v>1973</v>
      </c>
      <c r="O687" s="130">
        <v>0.44</v>
      </c>
      <c r="P687" s="130">
        <f t="shared" si="87"/>
        <v>1.76</v>
      </c>
      <c r="Q687" s="188"/>
      <c r="R687" s="194">
        <f t="shared" si="94"/>
        <v>0</v>
      </c>
      <c r="S687" s="120" t="s">
        <v>3263</v>
      </c>
      <c r="T687" s="131"/>
      <c r="U687" s="139"/>
      <c r="AA687" s="131"/>
    </row>
    <row r="688" spans="1:27" x14ac:dyDescent="0.25">
      <c r="A688" s="6">
        <v>570</v>
      </c>
      <c r="B688" s="6">
        <v>63800337</v>
      </c>
      <c r="C688" s="6">
        <v>1</v>
      </c>
      <c r="D688" s="6"/>
      <c r="E688" s="30" t="s">
        <v>48</v>
      </c>
      <c r="F688" s="124" t="s">
        <v>49</v>
      </c>
      <c r="G688" s="53">
        <f>J688*1.15</f>
        <v>138</v>
      </c>
      <c r="H688" s="55">
        <f t="shared" si="90"/>
        <v>138</v>
      </c>
      <c r="I688" s="15" t="s">
        <v>0</v>
      </c>
      <c r="J688" s="55">
        <v>120</v>
      </c>
      <c r="K688" s="55">
        <f t="shared" si="91"/>
        <v>120</v>
      </c>
      <c r="L688" s="56">
        <f t="shared" si="84"/>
        <v>900</v>
      </c>
      <c r="M688" s="56">
        <f t="shared" si="85"/>
        <v>900</v>
      </c>
      <c r="N688" s="38"/>
      <c r="O688" s="48"/>
      <c r="P688" s="48">
        <f t="shared" si="87"/>
        <v>0</v>
      </c>
      <c r="R688" s="102">
        <f t="shared" si="94"/>
        <v>0</v>
      </c>
      <c r="S688" s="120" t="s">
        <v>3293</v>
      </c>
    </row>
    <row r="689" spans="1:27" x14ac:dyDescent="0.25">
      <c r="A689" s="6">
        <v>96550</v>
      </c>
      <c r="B689" s="6">
        <v>63800338</v>
      </c>
      <c r="C689" s="6">
        <v>8</v>
      </c>
      <c r="D689" s="6"/>
      <c r="E689" s="30" t="s">
        <v>45</v>
      </c>
      <c r="F689" s="20" t="s">
        <v>46</v>
      </c>
      <c r="G689" s="53">
        <f>J689*1.15+O689*2.45</f>
        <v>13.995999999999999</v>
      </c>
      <c r="H689" s="55">
        <f t="shared" si="90"/>
        <v>111.96799999999999</v>
      </c>
      <c r="I689" s="94" t="s">
        <v>0</v>
      </c>
      <c r="J689" s="97">
        <v>12</v>
      </c>
      <c r="K689" s="97">
        <f t="shared" si="91"/>
        <v>96</v>
      </c>
      <c r="L689" s="93">
        <f t="shared" ref="L689:L752" si="95">J689*7.5</f>
        <v>90</v>
      </c>
      <c r="M689" s="93">
        <f t="shared" ref="M689:M752" si="96">C689*L689</f>
        <v>720</v>
      </c>
      <c r="N689" s="91" t="s">
        <v>1974</v>
      </c>
      <c r="O689" s="48">
        <v>0.08</v>
      </c>
      <c r="P689" s="48">
        <f t="shared" si="87"/>
        <v>0.64</v>
      </c>
      <c r="Q689" s="103"/>
      <c r="R689" s="102">
        <f t="shared" si="94"/>
        <v>0</v>
      </c>
      <c r="S689" s="120" t="s">
        <v>3270</v>
      </c>
      <c r="Z689" s="139"/>
    </row>
    <row r="690" spans="1:27" x14ac:dyDescent="0.25">
      <c r="A690" s="134">
        <v>195538</v>
      </c>
      <c r="B690" s="121">
        <v>63800338</v>
      </c>
      <c r="C690" s="121">
        <v>4</v>
      </c>
      <c r="D690" s="161"/>
      <c r="E690" s="123" t="s">
        <v>1957</v>
      </c>
      <c r="F690" s="124" t="s">
        <v>46</v>
      </c>
      <c r="G690" s="125">
        <f>J690*1.15+O690*2.45</f>
        <v>13.995999999999999</v>
      </c>
      <c r="H690" s="125">
        <f t="shared" si="90"/>
        <v>55.983999999999995</v>
      </c>
      <c r="I690" s="126" t="s">
        <v>0</v>
      </c>
      <c r="J690" s="127">
        <v>12</v>
      </c>
      <c r="K690" s="127">
        <f t="shared" si="91"/>
        <v>48</v>
      </c>
      <c r="L690" s="128">
        <f t="shared" si="95"/>
        <v>90</v>
      </c>
      <c r="M690" s="128">
        <f t="shared" si="96"/>
        <v>360</v>
      </c>
      <c r="N690" s="129" t="s">
        <v>1973</v>
      </c>
      <c r="O690" s="130">
        <v>0.08</v>
      </c>
      <c r="P690" s="130">
        <f t="shared" si="87"/>
        <v>0.32</v>
      </c>
      <c r="Q690" s="131"/>
      <c r="R690" s="131"/>
      <c r="S690" s="120" t="s">
        <v>3271</v>
      </c>
      <c r="T690" s="131"/>
      <c r="V690" s="40"/>
      <c r="AA690" s="131"/>
    </row>
    <row r="691" spans="1:27" x14ac:dyDescent="0.25">
      <c r="A691" s="6">
        <v>1250</v>
      </c>
      <c r="B691" s="6">
        <v>63800340</v>
      </c>
      <c r="C691" s="6">
        <v>2</v>
      </c>
      <c r="D691" s="6"/>
      <c r="E691" s="30" t="s">
        <v>133</v>
      </c>
      <c r="F691" s="20" t="s">
        <v>95</v>
      </c>
      <c r="G691" s="53">
        <f>J691*1.15</f>
        <v>8.625</v>
      </c>
      <c r="H691" s="55">
        <f t="shared" si="90"/>
        <v>17.25</v>
      </c>
      <c r="I691" s="15" t="s">
        <v>67</v>
      </c>
      <c r="J691" s="55">
        <v>7.5</v>
      </c>
      <c r="K691" s="55">
        <f t="shared" si="91"/>
        <v>15</v>
      </c>
      <c r="L691" s="56">
        <f t="shared" si="95"/>
        <v>56.25</v>
      </c>
      <c r="M691" s="56">
        <f t="shared" si="96"/>
        <v>112.5</v>
      </c>
      <c r="N691" s="38"/>
      <c r="O691" s="48"/>
      <c r="P691" s="48">
        <f t="shared" si="87"/>
        <v>0</v>
      </c>
      <c r="R691" s="102">
        <f>Q691*1.025</f>
        <v>0</v>
      </c>
      <c r="S691" s="120" t="s">
        <v>3274</v>
      </c>
    </row>
    <row r="692" spans="1:27" ht="18" customHeight="1" x14ac:dyDescent="0.25">
      <c r="A692" s="5">
        <v>96550</v>
      </c>
      <c r="B692" s="6">
        <v>63800341</v>
      </c>
      <c r="C692" s="6">
        <v>4</v>
      </c>
      <c r="D692" s="6"/>
      <c r="E692" s="30" t="s">
        <v>420</v>
      </c>
      <c r="F692" s="124" t="s">
        <v>421</v>
      </c>
      <c r="G692" s="53">
        <f>J692*1.15+O692*2.45</f>
        <v>81.081199999999995</v>
      </c>
      <c r="H692" s="55">
        <f t="shared" si="90"/>
        <v>324.32479999999998</v>
      </c>
      <c r="I692" s="94" t="s">
        <v>152</v>
      </c>
      <c r="J692" s="97">
        <v>68</v>
      </c>
      <c r="K692" s="97">
        <f t="shared" si="91"/>
        <v>272</v>
      </c>
      <c r="L692" s="93">
        <f t="shared" si="95"/>
        <v>510</v>
      </c>
      <c r="M692" s="93">
        <f t="shared" si="96"/>
        <v>2040</v>
      </c>
      <c r="N692" s="91" t="s">
        <v>1974</v>
      </c>
      <c r="O692" s="48">
        <v>1.1759999999999999</v>
      </c>
      <c r="P692" s="48">
        <f t="shared" ref="P692:P755" si="97">O692*C692</f>
        <v>4.7039999999999997</v>
      </c>
      <c r="R692" s="102">
        <f>Q692*1.025</f>
        <v>0</v>
      </c>
      <c r="S692" s="120" t="s">
        <v>3286</v>
      </c>
      <c r="U692" s="139"/>
    </row>
    <row r="693" spans="1:27" x14ac:dyDescent="0.25">
      <c r="A693" s="6">
        <v>182941</v>
      </c>
      <c r="B693" s="9">
        <v>63800341</v>
      </c>
      <c r="C693" s="9">
        <v>2</v>
      </c>
      <c r="D693" s="38"/>
      <c r="E693" s="30" t="s">
        <v>1960</v>
      </c>
      <c r="F693" s="20" t="s">
        <v>421</v>
      </c>
      <c r="G693" s="53">
        <f>J693*1.15+O693*2.45</f>
        <v>81.081199999999995</v>
      </c>
      <c r="H693" s="55">
        <f t="shared" si="90"/>
        <v>162.16239999999999</v>
      </c>
      <c r="I693" s="94" t="s">
        <v>152</v>
      </c>
      <c r="J693" s="97">
        <v>68</v>
      </c>
      <c r="K693" s="97">
        <f t="shared" si="91"/>
        <v>136</v>
      </c>
      <c r="L693" s="93">
        <f t="shared" si="95"/>
        <v>510</v>
      </c>
      <c r="M693" s="93">
        <f t="shared" si="96"/>
        <v>1020</v>
      </c>
      <c r="N693" s="91" t="s">
        <v>1974</v>
      </c>
      <c r="O693" s="48">
        <v>1.1759999999999999</v>
      </c>
      <c r="P693" s="48">
        <f t="shared" si="97"/>
        <v>2.3519999999999999</v>
      </c>
      <c r="R693" s="102">
        <f>Q693*1.025</f>
        <v>0</v>
      </c>
      <c r="S693" s="120" t="s">
        <v>3287</v>
      </c>
      <c r="AA693" s="230"/>
    </row>
    <row r="694" spans="1:27" x14ac:dyDescent="0.25">
      <c r="A694" s="121">
        <v>182941</v>
      </c>
      <c r="B694" s="121">
        <v>63800341</v>
      </c>
      <c r="C694" s="121">
        <v>2</v>
      </c>
      <c r="D694" s="122"/>
      <c r="E694" s="123" t="s">
        <v>1960</v>
      </c>
      <c r="F694" s="124" t="s">
        <v>421</v>
      </c>
      <c r="G694" s="125">
        <f>J694*1.15+O694*2.45</f>
        <v>81.081199999999995</v>
      </c>
      <c r="H694" s="125">
        <f t="shared" si="90"/>
        <v>162.16239999999999</v>
      </c>
      <c r="I694" s="126" t="s">
        <v>152</v>
      </c>
      <c r="J694" s="127">
        <v>68</v>
      </c>
      <c r="K694" s="127">
        <f t="shared" si="91"/>
        <v>136</v>
      </c>
      <c r="L694" s="128">
        <f t="shared" si="95"/>
        <v>510</v>
      </c>
      <c r="M694" s="128">
        <f t="shared" si="96"/>
        <v>1020</v>
      </c>
      <c r="N694" s="129" t="s">
        <v>1973</v>
      </c>
      <c r="O694" s="130">
        <v>1.1759999999999999</v>
      </c>
      <c r="P694" s="130">
        <f t="shared" si="97"/>
        <v>2.3519999999999999</v>
      </c>
      <c r="Q694" s="131"/>
      <c r="R694" s="131"/>
      <c r="S694" s="131"/>
      <c r="T694" s="131"/>
      <c r="V694" s="139"/>
    </row>
    <row r="695" spans="1:27" x14ac:dyDescent="0.25">
      <c r="A695" s="134">
        <v>195538</v>
      </c>
      <c r="B695" s="121">
        <v>63800341</v>
      </c>
      <c r="C695" s="121">
        <v>2</v>
      </c>
      <c r="D695" s="161"/>
      <c r="E695" s="123" t="s">
        <v>1960</v>
      </c>
      <c r="F695" s="124" t="s">
        <v>421</v>
      </c>
      <c r="G695" s="125">
        <f>J695*1.15+O695*2.45</f>
        <v>81.081199999999995</v>
      </c>
      <c r="H695" s="125">
        <f t="shared" si="90"/>
        <v>162.16239999999999</v>
      </c>
      <c r="I695" s="126" t="s">
        <v>152</v>
      </c>
      <c r="J695" s="127">
        <v>68</v>
      </c>
      <c r="K695" s="127">
        <f t="shared" si="91"/>
        <v>136</v>
      </c>
      <c r="L695" s="128">
        <f t="shared" si="95"/>
        <v>510</v>
      </c>
      <c r="M695" s="128">
        <f t="shared" si="96"/>
        <v>1020</v>
      </c>
      <c r="N695" s="129" t="s">
        <v>1973</v>
      </c>
      <c r="O695" s="130">
        <v>1.1759999999999999</v>
      </c>
      <c r="P695" s="130">
        <f t="shared" si="97"/>
        <v>2.3519999999999999</v>
      </c>
      <c r="Q695" s="131"/>
      <c r="R695" s="131"/>
      <c r="S695" s="131"/>
      <c r="T695" s="131"/>
      <c r="U695" s="139"/>
      <c r="V695" s="139"/>
      <c r="W695" s="131"/>
      <c r="X695" s="131"/>
      <c r="Y695" s="131"/>
    </row>
    <row r="696" spans="1:27" x14ac:dyDescent="0.25">
      <c r="A696" s="6">
        <v>300</v>
      </c>
      <c r="B696" s="6">
        <v>63800367</v>
      </c>
      <c r="C696" s="6">
        <v>1</v>
      </c>
      <c r="D696" s="6"/>
      <c r="E696" s="30" t="s">
        <v>252</v>
      </c>
      <c r="F696" s="124" t="s">
        <v>1361</v>
      </c>
      <c r="G696" s="53">
        <f>J696*1.15</f>
        <v>13.799999999999999</v>
      </c>
      <c r="H696" s="55">
        <f t="shared" si="90"/>
        <v>13.799999999999999</v>
      </c>
      <c r="I696" s="15" t="s">
        <v>0</v>
      </c>
      <c r="J696" s="55">
        <v>12</v>
      </c>
      <c r="K696" s="55">
        <f t="shared" si="91"/>
        <v>12</v>
      </c>
      <c r="L696" s="56">
        <f t="shared" si="95"/>
        <v>90</v>
      </c>
      <c r="M696" s="56">
        <f t="shared" si="96"/>
        <v>90</v>
      </c>
      <c r="N696" s="105" t="s">
        <v>1973</v>
      </c>
      <c r="O696" s="48"/>
      <c r="P696" s="48">
        <f t="shared" si="97"/>
        <v>0</v>
      </c>
      <c r="R696" s="102">
        <f>Q696*1.025</f>
        <v>0</v>
      </c>
      <c r="S696" s="120" t="s">
        <v>2213</v>
      </c>
      <c r="V696" s="139"/>
      <c r="X696" s="139"/>
      <c r="Y696" s="139"/>
      <c r="Z696" s="131"/>
    </row>
    <row r="697" spans="1:27" x14ac:dyDescent="0.25">
      <c r="A697" s="6">
        <v>910</v>
      </c>
      <c r="B697" s="6">
        <v>63800407</v>
      </c>
      <c r="C697" s="6">
        <v>2</v>
      </c>
      <c r="D697" s="6"/>
      <c r="E697" s="30" t="s">
        <v>308</v>
      </c>
      <c r="F697" s="20" t="s">
        <v>1001</v>
      </c>
      <c r="G697" s="53">
        <f>J697*1.15</f>
        <v>52.9</v>
      </c>
      <c r="H697" s="55">
        <f t="shared" si="90"/>
        <v>105.8</v>
      </c>
      <c r="I697" s="15" t="s">
        <v>0</v>
      </c>
      <c r="J697" s="55">
        <v>46</v>
      </c>
      <c r="K697" s="55">
        <f t="shared" si="91"/>
        <v>92</v>
      </c>
      <c r="L697" s="56">
        <f t="shared" si="95"/>
        <v>345</v>
      </c>
      <c r="M697" s="56">
        <f t="shared" si="96"/>
        <v>690</v>
      </c>
      <c r="N697" s="38"/>
      <c r="O697" s="48"/>
      <c r="P697" s="48">
        <f t="shared" si="97"/>
        <v>0</v>
      </c>
      <c r="R697" s="102">
        <f>Q697*1.025</f>
        <v>0</v>
      </c>
      <c r="S697" s="120" t="s">
        <v>2929</v>
      </c>
      <c r="U697" s="139"/>
      <c r="V697" s="131"/>
      <c r="W697" s="139"/>
      <c r="Z697" s="139"/>
    </row>
    <row r="698" spans="1:27" x14ac:dyDescent="0.25">
      <c r="A698" s="6">
        <v>920</v>
      </c>
      <c r="B698" s="6">
        <v>63800434</v>
      </c>
      <c r="C698" s="6">
        <v>2</v>
      </c>
      <c r="D698" s="6"/>
      <c r="E698" s="30" t="s">
        <v>318</v>
      </c>
      <c r="F698" s="124" t="s">
        <v>449</v>
      </c>
      <c r="G698" s="53">
        <f>J698*1.15</f>
        <v>166.75</v>
      </c>
      <c r="H698" s="55">
        <f t="shared" si="90"/>
        <v>333.5</v>
      </c>
      <c r="I698" s="15" t="s">
        <v>0</v>
      </c>
      <c r="J698" s="55">
        <v>145</v>
      </c>
      <c r="K698" s="55">
        <f t="shared" si="91"/>
        <v>290</v>
      </c>
      <c r="L698" s="56">
        <f t="shared" si="95"/>
        <v>1087.5</v>
      </c>
      <c r="M698" s="56">
        <f t="shared" si="96"/>
        <v>2175</v>
      </c>
      <c r="N698" s="38"/>
      <c r="O698" s="48"/>
      <c r="P698" s="48">
        <f t="shared" si="97"/>
        <v>0</v>
      </c>
      <c r="R698" s="102">
        <f>Q698*1.025</f>
        <v>0</v>
      </c>
      <c r="S698" s="120" t="s">
        <v>3136</v>
      </c>
      <c r="Z698" s="139"/>
      <c r="AA698" s="131"/>
    </row>
    <row r="699" spans="1:27" ht="15.75" customHeight="1" x14ac:dyDescent="0.25">
      <c r="A699" s="6">
        <v>210</v>
      </c>
      <c r="B699" s="6">
        <v>63800487</v>
      </c>
      <c r="C699" s="6">
        <v>2</v>
      </c>
      <c r="D699" s="6"/>
      <c r="E699" s="30" t="s">
        <v>450</v>
      </c>
      <c r="F699" s="124" t="s">
        <v>4375</v>
      </c>
      <c r="G699" s="53">
        <f>J699*1.15</f>
        <v>170.2</v>
      </c>
      <c r="H699" s="55">
        <f t="shared" si="90"/>
        <v>340.4</v>
      </c>
      <c r="I699" s="15" t="s">
        <v>0</v>
      </c>
      <c r="J699" s="55">
        <v>148</v>
      </c>
      <c r="K699" s="55">
        <f t="shared" si="91"/>
        <v>296</v>
      </c>
      <c r="L699" s="56">
        <f t="shared" si="95"/>
        <v>1110</v>
      </c>
      <c r="M699" s="56">
        <f t="shared" si="96"/>
        <v>2220</v>
      </c>
      <c r="N699" s="157" t="s">
        <v>1917</v>
      </c>
      <c r="O699" s="48">
        <v>18</v>
      </c>
      <c r="P699" s="48">
        <f t="shared" si="97"/>
        <v>36</v>
      </c>
      <c r="R699" s="102">
        <f>Q699*1.025</f>
        <v>0</v>
      </c>
      <c r="S699" s="120" t="s">
        <v>2370</v>
      </c>
      <c r="X699" s="131"/>
      <c r="Y699" s="131"/>
      <c r="AA699" s="131"/>
    </row>
    <row r="700" spans="1:27" x14ac:dyDescent="0.25">
      <c r="A700" s="197">
        <v>279339</v>
      </c>
      <c r="B700" s="134">
        <v>63800489</v>
      </c>
      <c r="C700" s="134">
        <v>1</v>
      </c>
      <c r="D700" s="122">
        <v>1361997</v>
      </c>
      <c r="E700" s="123" t="s">
        <v>451</v>
      </c>
      <c r="F700" s="124" t="s">
        <v>4467</v>
      </c>
      <c r="G700" s="168">
        <f>J700*1.4</f>
        <v>70</v>
      </c>
      <c r="H700" s="125">
        <f t="shared" si="90"/>
        <v>70</v>
      </c>
      <c r="I700" s="163" t="s">
        <v>152</v>
      </c>
      <c r="J700" s="164">
        <v>50</v>
      </c>
      <c r="K700" s="164">
        <f t="shared" si="91"/>
        <v>50</v>
      </c>
      <c r="L700" s="165">
        <f t="shared" si="95"/>
        <v>375</v>
      </c>
      <c r="M700" s="165">
        <f t="shared" si="96"/>
        <v>375</v>
      </c>
      <c r="N700" s="129" t="s">
        <v>1973</v>
      </c>
      <c r="O700" s="130">
        <v>4.8600000000000003</v>
      </c>
      <c r="P700" s="130">
        <f t="shared" si="97"/>
        <v>4.8600000000000003</v>
      </c>
      <c r="S700" s="40"/>
      <c r="T700" s="40"/>
      <c r="U700" s="40"/>
      <c r="V700" s="131"/>
    </row>
    <row r="701" spans="1:27" x14ac:dyDescent="0.25">
      <c r="A701" s="6">
        <v>120</v>
      </c>
      <c r="B701" s="6">
        <v>63800489</v>
      </c>
      <c r="C701" s="6">
        <v>1</v>
      </c>
      <c r="D701" s="6"/>
      <c r="E701" s="30" t="s">
        <v>451</v>
      </c>
      <c r="F701" s="20" t="s">
        <v>1605</v>
      </c>
      <c r="G701" s="53">
        <f>J701*1.15</f>
        <v>54.739999999999995</v>
      </c>
      <c r="H701" s="55">
        <f t="shared" si="90"/>
        <v>54.739999999999995</v>
      </c>
      <c r="I701" s="15" t="s">
        <v>67</v>
      </c>
      <c r="J701" s="55">
        <v>47.6</v>
      </c>
      <c r="K701" s="55">
        <f t="shared" si="91"/>
        <v>47.6</v>
      </c>
      <c r="L701" s="56">
        <f t="shared" si="95"/>
        <v>357</v>
      </c>
      <c r="M701" s="56">
        <f t="shared" si="96"/>
        <v>357</v>
      </c>
      <c r="N701" s="38"/>
      <c r="O701" s="130">
        <v>4.8600000000000003</v>
      </c>
      <c r="P701" s="48">
        <f t="shared" si="97"/>
        <v>4.8600000000000003</v>
      </c>
      <c r="R701" s="102">
        <f t="shared" ref="R701:R720" si="98">Q701*1.025</f>
        <v>0</v>
      </c>
      <c r="S701" s="120" t="s">
        <v>2469</v>
      </c>
      <c r="U701" s="131"/>
      <c r="V701" s="139"/>
      <c r="Z701" s="139"/>
      <c r="AA701" s="139"/>
    </row>
    <row r="702" spans="1:27" ht="14.25" customHeight="1" x14ac:dyDescent="0.25">
      <c r="A702" s="197">
        <v>200923</v>
      </c>
      <c r="B702" s="134">
        <v>63800489</v>
      </c>
      <c r="C702" s="134">
        <v>1</v>
      </c>
      <c r="D702" s="161"/>
      <c r="E702" s="123" t="s">
        <v>451</v>
      </c>
      <c r="F702" s="124" t="s">
        <v>1605</v>
      </c>
      <c r="G702" s="189">
        <f>J702*1.4+O702*2.5</f>
        <v>66.75</v>
      </c>
      <c r="H702" s="162">
        <f t="shared" si="90"/>
        <v>66.75</v>
      </c>
      <c r="I702" s="163" t="s">
        <v>152</v>
      </c>
      <c r="J702" s="240">
        <v>39</v>
      </c>
      <c r="K702" s="164">
        <f t="shared" si="91"/>
        <v>39</v>
      </c>
      <c r="L702" s="165">
        <f t="shared" si="95"/>
        <v>292.5</v>
      </c>
      <c r="M702" s="165">
        <f t="shared" si="96"/>
        <v>292.5</v>
      </c>
      <c r="N702" s="129" t="s">
        <v>3651</v>
      </c>
      <c r="O702" s="130">
        <v>4.8600000000000003</v>
      </c>
      <c r="P702" s="130">
        <f t="shared" si="97"/>
        <v>4.8600000000000003</v>
      </c>
      <c r="Q702" s="188"/>
      <c r="R702" s="194">
        <f t="shared" si="98"/>
        <v>0</v>
      </c>
      <c r="S702" s="246" t="s">
        <v>2469</v>
      </c>
      <c r="T702" s="131"/>
      <c r="U702" s="131"/>
      <c r="Z702" s="217"/>
      <c r="AA702" s="40"/>
    </row>
    <row r="703" spans="1:27" x14ac:dyDescent="0.25">
      <c r="A703" s="6">
        <v>150</v>
      </c>
      <c r="B703" s="6">
        <v>63800493</v>
      </c>
      <c r="C703" s="6">
        <v>2</v>
      </c>
      <c r="D703" s="6"/>
      <c r="E703" s="30" t="s">
        <v>452</v>
      </c>
      <c r="F703" s="124" t="s">
        <v>4213</v>
      </c>
      <c r="G703" s="53">
        <f t="shared" ref="G703:G710" si="99">J703*1.15</f>
        <v>66.699999999999989</v>
      </c>
      <c r="H703" s="55">
        <f t="shared" si="90"/>
        <v>133.39999999999998</v>
      </c>
      <c r="I703" s="15" t="s">
        <v>0</v>
      </c>
      <c r="J703" s="55">
        <v>58</v>
      </c>
      <c r="K703" s="55">
        <f t="shared" si="91"/>
        <v>116</v>
      </c>
      <c r="L703" s="56">
        <f t="shared" si="95"/>
        <v>435</v>
      </c>
      <c r="M703" s="56">
        <f t="shared" si="96"/>
        <v>870</v>
      </c>
      <c r="N703" s="38"/>
      <c r="O703" s="130"/>
      <c r="P703" s="48">
        <f t="shared" si="97"/>
        <v>0</v>
      </c>
      <c r="R703" s="102">
        <f t="shared" si="98"/>
        <v>0</v>
      </c>
      <c r="S703" s="120" t="s">
        <v>2541</v>
      </c>
      <c r="U703" s="40"/>
      <c r="AA703" s="139"/>
    </row>
    <row r="704" spans="1:27" x14ac:dyDescent="0.25">
      <c r="A704" s="6">
        <v>170</v>
      </c>
      <c r="B704" s="6">
        <v>63800494</v>
      </c>
      <c r="C704" s="6">
        <v>2</v>
      </c>
      <c r="D704" s="6"/>
      <c r="E704" s="30" t="s">
        <v>287</v>
      </c>
      <c r="F704" s="20" t="s">
        <v>1122</v>
      </c>
      <c r="G704" s="53">
        <f t="shared" si="99"/>
        <v>44.677499999999995</v>
      </c>
      <c r="H704" s="55">
        <f t="shared" si="90"/>
        <v>89.35499999999999</v>
      </c>
      <c r="I704" s="15" t="s">
        <v>67</v>
      </c>
      <c r="J704" s="55">
        <v>38.85</v>
      </c>
      <c r="K704" s="55">
        <f t="shared" si="91"/>
        <v>77.7</v>
      </c>
      <c r="L704" s="56">
        <f t="shared" si="95"/>
        <v>291.375</v>
      </c>
      <c r="M704" s="56">
        <f t="shared" si="96"/>
        <v>582.75</v>
      </c>
      <c r="N704" s="38" t="s">
        <v>2028</v>
      </c>
      <c r="O704" s="48">
        <v>2.2000000000000002</v>
      </c>
      <c r="P704" s="48">
        <f t="shared" si="97"/>
        <v>4.4000000000000004</v>
      </c>
      <c r="R704" s="102">
        <f t="shared" si="98"/>
        <v>0</v>
      </c>
      <c r="S704" s="120" t="s">
        <v>2502</v>
      </c>
      <c r="U704" s="139"/>
      <c r="Z704" s="131"/>
    </row>
    <row r="705" spans="1:27" x14ac:dyDescent="0.25">
      <c r="A705" s="6">
        <v>160010</v>
      </c>
      <c r="B705" s="6">
        <v>63800494</v>
      </c>
      <c r="C705" s="6">
        <v>2</v>
      </c>
      <c r="D705" s="39"/>
      <c r="E705" s="30" t="s">
        <v>287</v>
      </c>
      <c r="F705" s="20" t="s">
        <v>1122</v>
      </c>
      <c r="G705" s="53">
        <f t="shared" si="99"/>
        <v>44.677499999999995</v>
      </c>
      <c r="H705" s="55">
        <f t="shared" si="90"/>
        <v>89.35499999999999</v>
      </c>
      <c r="I705" s="15" t="s">
        <v>974</v>
      </c>
      <c r="J705" s="55">
        <v>38.85</v>
      </c>
      <c r="K705" s="55">
        <f t="shared" si="91"/>
        <v>77.7</v>
      </c>
      <c r="L705" s="56">
        <f t="shared" si="95"/>
        <v>291.375</v>
      </c>
      <c r="M705" s="56">
        <f t="shared" si="96"/>
        <v>582.75</v>
      </c>
      <c r="N705" s="38" t="s">
        <v>2028</v>
      </c>
      <c r="O705" s="48">
        <v>2.2000000000000002</v>
      </c>
      <c r="P705" s="48">
        <f t="shared" si="97"/>
        <v>4.4000000000000004</v>
      </c>
      <c r="R705" s="102">
        <f t="shared" si="98"/>
        <v>0</v>
      </c>
      <c r="S705" s="120" t="s">
        <v>2502</v>
      </c>
      <c r="V705" s="131"/>
      <c r="X705" s="139"/>
      <c r="Y705" s="131"/>
    </row>
    <row r="706" spans="1:27" x14ac:dyDescent="0.25">
      <c r="A706" s="197">
        <v>200923</v>
      </c>
      <c r="B706" s="134">
        <v>63800494</v>
      </c>
      <c r="C706" s="134">
        <v>2</v>
      </c>
      <c r="D706" s="161"/>
      <c r="E706" s="123" t="s">
        <v>287</v>
      </c>
      <c r="F706" s="124" t="s">
        <v>1122</v>
      </c>
      <c r="G706" s="187">
        <f t="shared" si="99"/>
        <v>44.677499999999995</v>
      </c>
      <c r="H706" s="162">
        <f t="shared" ref="H706:H769" si="100">C706*G706</f>
        <v>89.35499999999999</v>
      </c>
      <c r="I706" s="166" t="s">
        <v>974</v>
      </c>
      <c r="J706" s="162">
        <v>38.85</v>
      </c>
      <c r="K706" s="162">
        <f t="shared" ref="K706:K769" si="101">C706*J706</f>
        <v>77.7</v>
      </c>
      <c r="L706" s="167">
        <f t="shared" si="95"/>
        <v>291.375</v>
      </c>
      <c r="M706" s="167">
        <f t="shared" si="96"/>
        <v>582.75</v>
      </c>
      <c r="N706" s="122" t="s">
        <v>2028</v>
      </c>
      <c r="O706" s="130">
        <v>2.2000000000000002</v>
      </c>
      <c r="P706" s="130">
        <f t="shared" si="97"/>
        <v>4.4000000000000004</v>
      </c>
      <c r="Q706" s="188"/>
      <c r="R706" s="194">
        <f t="shared" si="98"/>
        <v>0</v>
      </c>
      <c r="S706" s="246" t="s">
        <v>2502</v>
      </c>
      <c r="T706" s="131"/>
      <c r="U706" s="131"/>
      <c r="V706" s="131"/>
      <c r="W706" s="131"/>
      <c r="Z706" s="139"/>
      <c r="AA706" s="139"/>
    </row>
    <row r="707" spans="1:27" x14ac:dyDescent="0.25">
      <c r="A707" s="6">
        <v>180</v>
      </c>
      <c r="B707" s="6">
        <v>63800495</v>
      </c>
      <c r="C707" s="6">
        <v>2</v>
      </c>
      <c r="D707" s="6"/>
      <c r="E707" s="30" t="s">
        <v>288</v>
      </c>
      <c r="F707" s="124" t="s">
        <v>1124</v>
      </c>
      <c r="G707" s="53">
        <f t="shared" si="99"/>
        <v>44.677499999999995</v>
      </c>
      <c r="H707" s="55">
        <f t="shared" si="100"/>
        <v>89.35499999999999</v>
      </c>
      <c r="I707" s="15" t="s">
        <v>67</v>
      </c>
      <c r="J707" s="55">
        <v>38.85</v>
      </c>
      <c r="K707" s="55">
        <f t="shared" si="101"/>
        <v>77.7</v>
      </c>
      <c r="L707" s="56">
        <f t="shared" si="95"/>
        <v>291.375</v>
      </c>
      <c r="M707" s="56">
        <f t="shared" si="96"/>
        <v>582.75</v>
      </c>
      <c r="N707" s="38" t="s">
        <v>2028</v>
      </c>
      <c r="O707" s="48">
        <v>2.2000000000000002</v>
      </c>
      <c r="P707" s="48">
        <f t="shared" si="97"/>
        <v>4.4000000000000004</v>
      </c>
      <c r="R707" s="102">
        <f t="shared" si="98"/>
        <v>0</v>
      </c>
      <c r="S707" s="120" t="s">
        <v>2505</v>
      </c>
      <c r="U707" s="40"/>
      <c r="W707" s="131"/>
      <c r="Z707" s="131"/>
    </row>
    <row r="708" spans="1:27" x14ac:dyDescent="0.25">
      <c r="A708" s="6">
        <v>160010</v>
      </c>
      <c r="B708" s="6">
        <v>63800495</v>
      </c>
      <c r="C708" s="6">
        <v>2</v>
      </c>
      <c r="D708" s="39"/>
      <c r="E708" s="30" t="s">
        <v>288</v>
      </c>
      <c r="F708" s="20" t="s">
        <v>1124</v>
      </c>
      <c r="G708" s="53">
        <f t="shared" si="99"/>
        <v>44.677499999999995</v>
      </c>
      <c r="H708" s="55">
        <f t="shared" si="100"/>
        <v>89.35499999999999</v>
      </c>
      <c r="I708" s="15" t="s">
        <v>974</v>
      </c>
      <c r="J708" s="55">
        <v>38.85</v>
      </c>
      <c r="K708" s="55">
        <f t="shared" si="101"/>
        <v>77.7</v>
      </c>
      <c r="L708" s="56">
        <f t="shared" si="95"/>
        <v>291.375</v>
      </c>
      <c r="M708" s="56">
        <f t="shared" si="96"/>
        <v>582.75</v>
      </c>
      <c r="N708" s="38" t="s">
        <v>2028</v>
      </c>
      <c r="O708" s="130">
        <v>2.2000000000000002</v>
      </c>
      <c r="P708" s="48">
        <f t="shared" si="97"/>
        <v>4.4000000000000004</v>
      </c>
      <c r="R708" s="102">
        <f t="shared" si="98"/>
        <v>0</v>
      </c>
      <c r="S708" s="120" t="s">
        <v>2505</v>
      </c>
      <c r="U708" s="40"/>
      <c r="X708" s="139"/>
      <c r="Y708" s="139"/>
    </row>
    <row r="709" spans="1:27" x14ac:dyDescent="0.25">
      <c r="A709" s="197">
        <v>200923</v>
      </c>
      <c r="B709" s="134">
        <v>63800495</v>
      </c>
      <c r="C709" s="134">
        <v>2</v>
      </c>
      <c r="D709" s="161"/>
      <c r="E709" s="123" t="s">
        <v>288</v>
      </c>
      <c r="F709" s="124" t="s">
        <v>1124</v>
      </c>
      <c r="G709" s="187">
        <f t="shared" si="99"/>
        <v>44.677499999999995</v>
      </c>
      <c r="H709" s="162">
        <f t="shared" si="100"/>
        <v>89.35499999999999</v>
      </c>
      <c r="I709" s="166" t="s">
        <v>974</v>
      </c>
      <c r="J709" s="162">
        <v>38.85</v>
      </c>
      <c r="K709" s="162">
        <f t="shared" si="101"/>
        <v>77.7</v>
      </c>
      <c r="L709" s="167">
        <f t="shared" si="95"/>
        <v>291.375</v>
      </c>
      <c r="M709" s="167">
        <f t="shared" si="96"/>
        <v>582.75</v>
      </c>
      <c r="N709" s="122" t="s">
        <v>2028</v>
      </c>
      <c r="O709" s="130">
        <v>2.2000000000000002</v>
      </c>
      <c r="P709" s="130">
        <f t="shared" si="97"/>
        <v>4.4000000000000004</v>
      </c>
      <c r="Q709" s="188"/>
      <c r="R709" s="194">
        <f t="shared" si="98"/>
        <v>0</v>
      </c>
      <c r="S709" s="246" t="s">
        <v>2505</v>
      </c>
      <c r="T709" s="131"/>
      <c r="U709" s="40"/>
      <c r="V709" s="139"/>
      <c r="X709" s="139"/>
      <c r="Y709" s="139"/>
      <c r="AA709" s="131"/>
    </row>
    <row r="710" spans="1:27" x14ac:dyDescent="0.25">
      <c r="A710" s="6">
        <v>190</v>
      </c>
      <c r="B710" s="6">
        <v>63800498</v>
      </c>
      <c r="C710" s="6">
        <v>1</v>
      </c>
      <c r="D710" s="6"/>
      <c r="E710" s="30" t="s">
        <v>289</v>
      </c>
      <c r="F710" s="20" t="s">
        <v>1606</v>
      </c>
      <c r="G710" s="53">
        <f t="shared" si="99"/>
        <v>52.842500000000001</v>
      </c>
      <c r="H710" s="55">
        <f t="shared" si="100"/>
        <v>52.842500000000001</v>
      </c>
      <c r="I710" s="15" t="s">
        <v>67</v>
      </c>
      <c r="J710" s="55">
        <v>45.95</v>
      </c>
      <c r="K710" s="55">
        <f t="shared" si="101"/>
        <v>45.95</v>
      </c>
      <c r="L710" s="56">
        <f t="shared" si="95"/>
        <v>344.625</v>
      </c>
      <c r="M710" s="56">
        <f t="shared" si="96"/>
        <v>344.625</v>
      </c>
      <c r="N710" s="38"/>
      <c r="O710" s="130"/>
      <c r="P710" s="48">
        <f t="shared" si="97"/>
        <v>0</v>
      </c>
      <c r="R710" s="102">
        <f t="shared" si="98"/>
        <v>0</v>
      </c>
      <c r="S710" s="120" t="s">
        <v>2515</v>
      </c>
      <c r="U710" s="131"/>
      <c r="V710" s="40"/>
      <c r="W710" s="131"/>
      <c r="AA710" s="131"/>
    </row>
    <row r="711" spans="1:27" x14ac:dyDescent="0.25">
      <c r="A711" s="197">
        <v>200923</v>
      </c>
      <c r="B711" s="134">
        <v>63800498</v>
      </c>
      <c r="C711" s="134">
        <v>1</v>
      </c>
      <c r="D711" s="161"/>
      <c r="E711" s="123" t="s">
        <v>289</v>
      </c>
      <c r="F711" s="124" t="s">
        <v>1606</v>
      </c>
      <c r="G711" s="189">
        <f>J711*1.4+O711*2.5</f>
        <v>59.3</v>
      </c>
      <c r="H711" s="162">
        <f t="shared" si="100"/>
        <v>59.3</v>
      </c>
      <c r="I711" s="163" t="s">
        <v>152</v>
      </c>
      <c r="J711" s="240">
        <v>37</v>
      </c>
      <c r="K711" s="164">
        <f t="shared" si="101"/>
        <v>37</v>
      </c>
      <c r="L711" s="165">
        <f t="shared" si="95"/>
        <v>277.5</v>
      </c>
      <c r="M711" s="165">
        <f t="shared" si="96"/>
        <v>277.5</v>
      </c>
      <c r="N711" s="129" t="s">
        <v>3651</v>
      </c>
      <c r="O711" s="130">
        <v>3</v>
      </c>
      <c r="P711" s="130">
        <f t="shared" si="97"/>
        <v>3</v>
      </c>
      <c r="Q711" s="188"/>
      <c r="R711" s="194">
        <f t="shared" si="98"/>
        <v>0</v>
      </c>
      <c r="S711" s="246" t="s">
        <v>2515</v>
      </c>
      <c r="T711" s="131"/>
      <c r="U711" s="131"/>
      <c r="V711" s="139"/>
      <c r="W711" s="40"/>
      <c r="AA711" s="139"/>
    </row>
    <row r="712" spans="1:27" s="40" customFormat="1" x14ac:dyDescent="0.25">
      <c r="A712" s="6">
        <v>370</v>
      </c>
      <c r="B712" s="6">
        <v>63800500</v>
      </c>
      <c r="C712" s="6">
        <v>2</v>
      </c>
      <c r="D712" s="6"/>
      <c r="E712" s="30" t="s">
        <v>225</v>
      </c>
      <c r="F712" s="20" t="s">
        <v>4233</v>
      </c>
      <c r="G712" s="53">
        <f t="shared" ref="G712:G731" si="102">J712*1.15</f>
        <v>34.154999999999994</v>
      </c>
      <c r="H712" s="55">
        <f t="shared" si="100"/>
        <v>68.309999999999988</v>
      </c>
      <c r="I712" s="15" t="s">
        <v>67</v>
      </c>
      <c r="J712" s="55">
        <v>29.7</v>
      </c>
      <c r="K712" s="55">
        <f t="shared" si="101"/>
        <v>59.4</v>
      </c>
      <c r="L712" s="56">
        <f t="shared" si="95"/>
        <v>222.75</v>
      </c>
      <c r="M712" s="56">
        <f t="shared" si="96"/>
        <v>445.5</v>
      </c>
      <c r="N712" s="38"/>
      <c r="O712" s="48"/>
      <c r="P712" s="48">
        <f t="shared" si="97"/>
        <v>0</v>
      </c>
      <c r="Q712" s="104"/>
      <c r="R712" s="102">
        <f t="shared" si="98"/>
        <v>0</v>
      </c>
      <c r="S712" s="120" t="s">
        <v>2569</v>
      </c>
      <c r="T712" s="37"/>
      <c r="U712" s="37"/>
      <c r="V712" s="37"/>
      <c r="W712" s="37"/>
      <c r="Z712" s="37"/>
      <c r="AA712" s="37"/>
    </row>
    <row r="713" spans="1:27" x14ac:dyDescent="0.25">
      <c r="A713" s="6">
        <v>230</v>
      </c>
      <c r="B713" s="6">
        <v>63800501</v>
      </c>
      <c r="C713" s="6">
        <v>4</v>
      </c>
      <c r="D713" s="6"/>
      <c r="E713" s="30" t="s">
        <v>901</v>
      </c>
      <c r="F713" s="20" t="s">
        <v>4232</v>
      </c>
      <c r="G713" s="53">
        <f t="shared" si="102"/>
        <v>126.49999999999999</v>
      </c>
      <c r="H713" s="55">
        <f t="shared" si="100"/>
        <v>505.99999999999994</v>
      </c>
      <c r="I713" s="15" t="s">
        <v>152</v>
      </c>
      <c r="J713" s="55">
        <v>110</v>
      </c>
      <c r="K713" s="55">
        <f t="shared" si="101"/>
        <v>440</v>
      </c>
      <c r="L713" s="56">
        <f t="shared" si="95"/>
        <v>825</v>
      </c>
      <c r="M713" s="56">
        <f t="shared" si="96"/>
        <v>3300</v>
      </c>
      <c r="N713" s="38"/>
      <c r="O713" s="48"/>
      <c r="P713" s="48">
        <f t="shared" si="97"/>
        <v>0</v>
      </c>
      <c r="R713" s="102">
        <f t="shared" si="98"/>
        <v>0</v>
      </c>
      <c r="V713" s="131"/>
      <c r="X713" s="40"/>
      <c r="Y713" s="40"/>
      <c r="AA713" s="131"/>
    </row>
    <row r="714" spans="1:27" x14ac:dyDescent="0.25">
      <c r="A714" s="6">
        <v>410</v>
      </c>
      <c r="B714" s="6">
        <v>63800502</v>
      </c>
      <c r="C714" s="6">
        <v>2</v>
      </c>
      <c r="D714" s="6"/>
      <c r="E714" s="30" t="s">
        <v>217</v>
      </c>
      <c r="F714" s="124" t="s">
        <v>4238</v>
      </c>
      <c r="G714" s="53">
        <f t="shared" si="102"/>
        <v>8.0499999999999989</v>
      </c>
      <c r="H714" s="55">
        <f t="shared" si="100"/>
        <v>16.099999999999998</v>
      </c>
      <c r="I714" s="15" t="s">
        <v>0</v>
      </c>
      <c r="J714" s="55">
        <v>7</v>
      </c>
      <c r="K714" s="55">
        <f t="shared" si="101"/>
        <v>14</v>
      </c>
      <c r="L714" s="56">
        <f t="shared" si="95"/>
        <v>52.5</v>
      </c>
      <c r="M714" s="56">
        <f t="shared" si="96"/>
        <v>105</v>
      </c>
      <c r="N714" s="38"/>
      <c r="O714" s="48"/>
      <c r="P714" s="48">
        <f t="shared" si="97"/>
        <v>0</v>
      </c>
      <c r="R714" s="102">
        <f t="shared" si="98"/>
        <v>0</v>
      </c>
      <c r="S714" s="120" t="s">
        <v>2596</v>
      </c>
      <c r="U714" s="131"/>
      <c r="AA714" s="139"/>
    </row>
    <row r="715" spans="1:27" x14ac:dyDescent="0.25">
      <c r="A715" s="6">
        <v>30</v>
      </c>
      <c r="B715" s="6">
        <v>63800509</v>
      </c>
      <c r="C715" s="6">
        <v>1</v>
      </c>
      <c r="D715" s="6"/>
      <c r="E715" s="30" t="s">
        <v>453</v>
      </c>
      <c r="F715" s="124" t="s">
        <v>44</v>
      </c>
      <c r="G715" s="53">
        <f t="shared" si="102"/>
        <v>17.25</v>
      </c>
      <c r="H715" s="55">
        <f t="shared" si="100"/>
        <v>17.25</v>
      </c>
      <c r="I715" s="15" t="s">
        <v>152</v>
      </c>
      <c r="J715" s="55">
        <v>15</v>
      </c>
      <c r="K715" s="55">
        <f t="shared" si="101"/>
        <v>15</v>
      </c>
      <c r="L715" s="56">
        <f t="shared" si="95"/>
        <v>112.5</v>
      </c>
      <c r="M715" s="56">
        <f t="shared" si="96"/>
        <v>112.5</v>
      </c>
      <c r="N715" s="38"/>
      <c r="O715" s="130"/>
      <c r="P715" s="48">
        <f t="shared" si="97"/>
        <v>0</v>
      </c>
      <c r="R715" s="102">
        <f t="shared" si="98"/>
        <v>0</v>
      </c>
      <c r="S715" s="120" t="s">
        <v>2624</v>
      </c>
      <c r="T715" s="120" t="s">
        <v>2625</v>
      </c>
      <c r="Z715" s="131"/>
    </row>
    <row r="716" spans="1:27" x14ac:dyDescent="0.25">
      <c r="A716" s="6">
        <v>890</v>
      </c>
      <c r="B716" s="6">
        <v>63800523</v>
      </c>
      <c r="C716" s="6">
        <v>2</v>
      </c>
      <c r="D716" s="6"/>
      <c r="E716" s="30" t="s">
        <v>104</v>
      </c>
      <c r="F716" s="20" t="s">
        <v>105</v>
      </c>
      <c r="G716" s="53">
        <f t="shared" si="102"/>
        <v>6.4974999999999996</v>
      </c>
      <c r="H716" s="55">
        <f t="shared" si="100"/>
        <v>12.994999999999999</v>
      </c>
      <c r="I716" s="15" t="s">
        <v>67</v>
      </c>
      <c r="J716" s="55">
        <v>5.65</v>
      </c>
      <c r="K716" s="55">
        <f t="shared" si="101"/>
        <v>11.3</v>
      </c>
      <c r="L716" s="56">
        <f t="shared" si="95"/>
        <v>42.375</v>
      </c>
      <c r="M716" s="56">
        <f t="shared" si="96"/>
        <v>84.75</v>
      </c>
      <c r="N716" s="38"/>
      <c r="O716" s="48"/>
      <c r="P716" s="48">
        <f t="shared" si="97"/>
        <v>0</v>
      </c>
      <c r="Q716" s="103"/>
      <c r="R716" s="102">
        <f t="shared" si="98"/>
        <v>0</v>
      </c>
      <c r="S716" s="120" t="s">
        <v>3075</v>
      </c>
      <c r="U716" s="131"/>
      <c r="W716" s="131"/>
      <c r="X716" s="139"/>
      <c r="Y716" s="139"/>
    </row>
    <row r="717" spans="1:27" x14ac:dyDescent="0.25">
      <c r="A717" s="6">
        <v>1040</v>
      </c>
      <c r="B717" s="6">
        <v>63800524</v>
      </c>
      <c r="C717" s="6">
        <v>4</v>
      </c>
      <c r="D717" s="6"/>
      <c r="E717" s="30" t="s">
        <v>123</v>
      </c>
      <c r="F717" s="124" t="s">
        <v>454</v>
      </c>
      <c r="G717" s="53">
        <f t="shared" si="102"/>
        <v>41.4</v>
      </c>
      <c r="H717" s="55">
        <f t="shared" si="100"/>
        <v>165.6</v>
      </c>
      <c r="I717" s="15" t="s">
        <v>67</v>
      </c>
      <c r="J717" s="55">
        <v>36</v>
      </c>
      <c r="K717" s="55">
        <f t="shared" si="101"/>
        <v>144</v>
      </c>
      <c r="L717" s="56">
        <f t="shared" si="95"/>
        <v>270</v>
      </c>
      <c r="M717" s="57">
        <f t="shared" si="96"/>
        <v>1080</v>
      </c>
      <c r="N717" s="38"/>
      <c r="O717" s="130"/>
      <c r="P717" s="48">
        <f t="shared" si="97"/>
        <v>0</v>
      </c>
      <c r="Q717" s="103"/>
      <c r="R717" s="102">
        <f t="shared" si="98"/>
        <v>0</v>
      </c>
      <c r="V717" s="131"/>
    </row>
    <row r="718" spans="1:27" x14ac:dyDescent="0.25">
      <c r="A718" s="6">
        <v>96550</v>
      </c>
      <c r="B718" s="6">
        <v>63800525</v>
      </c>
      <c r="C718" s="6">
        <v>4</v>
      </c>
      <c r="D718" s="6"/>
      <c r="E718" s="30" t="s">
        <v>50</v>
      </c>
      <c r="F718" s="20" t="s">
        <v>1020</v>
      </c>
      <c r="G718" s="53">
        <f t="shared" si="102"/>
        <v>167.89999999999998</v>
      </c>
      <c r="H718" s="55">
        <f t="shared" si="100"/>
        <v>671.59999999999991</v>
      </c>
      <c r="I718" s="15" t="s">
        <v>0</v>
      </c>
      <c r="J718" s="55">
        <v>146</v>
      </c>
      <c r="K718" s="55">
        <f t="shared" si="101"/>
        <v>584</v>
      </c>
      <c r="L718" s="56">
        <f t="shared" si="95"/>
        <v>1095</v>
      </c>
      <c r="M718" s="57">
        <f t="shared" si="96"/>
        <v>4380</v>
      </c>
      <c r="N718" s="38" t="s">
        <v>1917</v>
      </c>
      <c r="O718" s="48">
        <v>24.5</v>
      </c>
      <c r="P718" s="48">
        <f t="shared" si="97"/>
        <v>98</v>
      </c>
      <c r="R718" s="102">
        <f t="shared" si="98"/>
        <v>0</v>
      </c>
      <c r="S718" s="120" t="s">
        <v>3294</v>
      </c>
      <c r="V718" s="131"/>
      <c r="X718" s="139"/>
      <c r="Y718" s="139"/>
    </row>
    <row r="719" spans="1:27" x14ac:dyDescent="0.25">
      <c r="A719" s="6">
        <v>132138</v>
      </c>
      <c r="B719" s="6">
        <v>63800525</v>
      </c>
      <c r="C719" s="6">
        <v>4</v>
      </c>
      <c r="D719" s="39"/>
      <c r="E719" s="30" t="s">
        <v>1233</v>
      </c>
      <c r="F719" s="20" t="s">
        <v>1433</v>
      </c>
      <c r="G719" s="53">
        <f t="shared" si="102"/>
        <v>167.89999999999998</v>
      </c>
      <c r="H719" s="55">
        <f t="shared" si="100"/>
        <v>671.59999999999991</v>
      </c>
      <c r="I719" s="15" t="s">
        <v>0</v>
      </c>
      <c r="J719" s="55">
        <v>146</v>
      </c>
      <c r="K719" s="55">
        <f t="shared" si="101"/>
        <v>584</v>
      </c>
      <c r="L719" s="56">
        <f t="shared" si="95"/>
        <v>1095</v>
      </c>
      <c r="M719" s="56">
        <f t="shared" si="96"/>
        <v>4380</v>
      </c>
      <c r="N719" s="38" t="s">
        <v>1917</v>
      </c>
      <c r="O719" s="48">
        <v>24.5</v>
      </c>
      <c r="P719" s="48">
        <f t="shared" si="97"/>
        <v>98</v>
      </c>
      <c r="R719" s="102">
        <f t="shared" si="98"/>
        <v>0</v>
      </c>
      <c r="S719" s="120" t="s">
        <v>3296</v>
      </c>
      <c r="V719" s="40"/>
      <c r="W719" s="131"/>
      <c r="AA719" s="139"/>
    </row>
    <row r="720" spans="1:27" x14ac:dyDescent="0.25">
      <c r="A720" s="6">
        <v>182941</v>
      </c>
      <c r="B720" s="9">
        <v>63800525</v>
      </c>
      <c r="C720" s="9">
        <v>2</v>
      </c>
      <c r="D720" s="38"/>
      <c r="E720" s="30" t="s">
        <v>1942</v>
      </c>
      <c r="F720" s="20" t="s">
        <v>1433</v>
      </c>
      <c r="G720" s="53">
        <f t="shared" si="102"/>
        <v>167.89999999999998</v>
      </c>
      <c r="H720" s="55">
        <f t="shared" si="100"/>
        <v>335.79999999999995</v>
      </c>
      <c r="I720" s="15" t="s">
        <v>0</v>
      </c>
      <c r="J720" s="55">
        <v>146</v>
      </c>
      <c r="K720" s="55">
        <f t="shared" si="101"/>
        <v>292</v>
      </c>
      <c r="L720" s="56">
        <f t="shared" si="95"/>
        <v>1095</v>
      </c>
      <c r="M720" s="56">
        <f t="shared" si="96"/>
        <v>2190</v>
      </c>
      <c r="N720" s="38" t="s">
        <v>1917</v>
      </c>
      <c r="O720" s="48">
        <v>24.5</v>
      </c>
      <c r="P720" s="48">
        <f t="shared" si="97"/>
        <v>49</v>
      </c>
      <c r="R720" s="102">
        <f t="shared" si="98"/>
        <v>0</v>
      </c>
      <c r="S720" s="120" t="s">
        <v>3297</v>
      </c>
      <c r="V720" s="131"/>
      <c r="X720" s="139"/>
      <c r="Y720" s="139"/>
      <c r="AA720" s="217"/>
    </row>
    <row r="721" spans="1:27" x14ac:dyDescent="0.25">
      <c r="A721" s="121">
        <v>182941</v>
      </c>
      <c r="B721" s="121">
        <v>63800525</v>
      </c>
      <c r="C721" s="121">
        <v>2</v>
      </c>
      <c r="D721" s="122"/>
      <c r="E721" s="123" t="s">
        <v>1942</v>
      </c>
      <c r="F721" s="124" t="s">
        <v>1433</v>
      </c>
      <c r="G721" s="125">
        <f t="shared" si="102"/>
        <v>167.89999999999998</v>
      </c>
      <c r="H721" s="125">
        <f t="shared" si="100"/>
        <v>335.79999999999995</v>
      </c>
      <c r="I721" s="121" t="s">
        <v>0</v>
      </c>
      <c r="J721" s="155">
        <v>146</v>
      </c>
      <c r="K721" s="155">
        <f t="shared" si="101"/>
        <v>292</v>
      </c>
      <c r="L721" s="156">
        <f t="shared" si="95"/>
        <v>1095</v>
      </c>
      <c r="M721" s="156">
        <f t="shared" si="96"/>
        <v>2190</v>
      </c>
      <c r="N721" s="157" t="s">
        <v>1917</v>
      </c>
      <c r="O721" s="130">
        <v>24.5</v>
      </c>
      <c r="P721" s="130">
        <f t="shared" si="97"/>
        <v>49</v>
      </c>
      <c r="Q721" s="131"/>
      <c r="R721" s="131"/>
      <c r="S721" s="131"/>
      <c r="T721" s="131"/>
      <c r="AA721" s="217"/>
    </row>
    <row r="722" spans="1:27" x14ac:dyDescent="0.25">
      <c r="A722" s="134">
        <v>195538</v>
      </c>
      <c r="B722" s="121">
        <v>63800525</v>
      </c>
      <c r="C722" s="121">
        <v>2</v>
      </c>
      <c r="D722" s="161"/>
      <c r="E722" s="123" t="s">
        <v>1942</v>
      </c>
      <c r="F722" s="124" t="s">
        <v>1433</v>
      </c>
      <c r="G722" s="125">
        <f t="shared" si="102"/>
        <v>167.89999999999998</v>
      </c>
      <c r="H722" s="125">
        <f t="shared" si="100"/>
        <v>335.79999999999995</v>
      </c>
      <c r="I722" s="121" t="s">
        <v>0</v>
      </c>
      <c r="J722" s="155">
        <v>146</v>
      </c>
      <c r="K722" s="155">
        <f t="shared" si="101"/>
        <v>292</v>
      </c>
      <c r="L722" s="156">
        <f t="shared" si="95"/>
        <v>1095</v>
      </c>
      <c r="M722" s="156">
        <f t="shared" si="96"/>
        <v>2190</v>
      </c>
      <c r="N722" s="157" t="s">
        <v>1917</v>
      </c>
      <c r="O722" s="130">
        <v>24.5</v>
      </c>
      <c r="P722" s="130">
        <f t="shared" si="97"/>
        <v>49</v>
      </c>
      <c r="Q722" s="139"/>
      <c r="R722" s="139"/>
      <c r="S722" s="139"/>
      <c r="T722" s="131"/>
      <c r="X722" s="131"/>
      <c r="Y722" s="131"/>
      <c r="Z722" s="139"/>
    </row>
    <row r="723" spans="1:27" x14ac:dyDescent="0.25">
      <c r="A723" s="6">
        <v>780</v>
      </c>
      <c r="B723" s="6">
        <v>63800525</v>
      </c>
      <c r="C723" s="6">
        <v>4</v>
      </c>
      <c r="D723" s="39"/>
      <c r="E723" s="30" t="s">
        <v>1431</v>
      </c>
      <c r="F723" s="20" t="s">
        <v>1432</v>
      </c>
      <c r="G723" s="53">
        <f t="shared" si="102"/>
        <v>167.89999999999998</v>
      </c>
      <c r="H723" s="55">
        <f t="shared" si="100"/>
        <v>671.59999999999991</v>
      </c>
      <c r="I723" s="15" t="s">
        <v>0</v>
      </c>
      <c r="J723" s="55">
        <v>146</v>
      </c>
      <c r="K723" s="55">
        <f t="shared" si="101"/>
        <v>584</v>
      </c>
      <c r="L723" s="56">
        <f t="shared" si="95"/>
        <v>1095</v>
      </c>
      <c r="M723" s="57">
        <f t="shared" si="96"/>
        <v>4380</v>
      </c>
      <c r="N723" s="38" t="s">
        <v>1917</v>
      </c>
      <c r="O723" s="48">
        <v>24.5</v>
      </c>
      <c r="P723" s="48">
        <f t="shared" si="97"/>
        <v>98</v>
      </c>
      <c r="R723" s="102">
        <f t="shared" ref="R723:R748" si="103">Q723*1.025</f>
        <v>0</v>
      </c>
      <c r="S723" s="120" t="s">
        <v>3295</v>
      </c>
      <c r="W723" s="40"/>
    </row>
    <row r="724" spans="1:27" x14ac:dyDescent="0.25">
      <c r="A724" s="6">
        <v>96550</v>
      </c>
      <c r="B724" s="6">
        <v>63800526</v>
      </c>
      <c r="C724" s="6">
        <v>2</v>
      </c>
      <c r="D724" s="6"/>
      <c r="E724" s="30" t="s">
        <v>41</v>
      </c>
      <c r="F724" s="20" t="s">
        <v>42</v>
      </c>
      <c r="G724" s="53">
        <f t="shared" si="102"/>
        <v>44.849999999999994</v>
      </c>
      <c r="H724" s="55">
        <f t="shared" si="100"/>
        <v>89.699999999999989</v>
      </c>
      <c r="I724" s="15" t="s">
        <v>0</v>
      </c>
      <c r="J724" s="55">
        <v>39</v>
      </c>
      <c r="K724" s="55">
        <f t="shared" si="101"/>
        <v>78</v>
      </c>
      <c r="L724" s="56">
        <f t="shared" si="95"/>
        <v>292.5</v>
      </c>
      <c r="M724" s="56">
        <f t="shared" si="96"/>
        <v>585</v>
      </c>
      <c r="N724" s="38"/>
      <c r="O724" s="48"/>
      <c r="P724" s="48">
        <f t="shared" si="97"/>
        <v>0</v>
      </c>
      <c r="R724" s="102">
        <f t="shared" si="103"/>
        <v>0</v>
      </c>
      <c r="S724" s="120" t="s">
        <v>3245</v>
      </c>
      <c r="U724" s="202"/>
      <c r="Z724" s="40"/>
    </row>
    <row r="725" spans="1:27" x14ac:dyDescent="0.25">
      <c r="A725" s="6">
        <v>40</v>
      </c>
      <c r="B725" s="6">
        <v>63800551</v>
      </c>
      <c r="C725" s="6">
        <v>1</v>
      </c>
      <c r="D725" s="6"/>
      <c r="E725" s="30" t="s">
        <v>902</v>
      </c>
      <c r="F725" s="20" t="s">
        <v>4431</v>
      </c>
      <c r="G725" s="53">
        <f t="shared" si="102"/>
        <v>368</v>
      </c>
      <c r="H725" s="55">
        <f t="shared" si="100"/>
        <v>368</v>
      </c>
      <c r="I725" s="15" t="s">
        <v>0</v>
      </c>
      <c r="J725" s="55">
        <v>320</v>
      </c>
      <c r="K725" s="55">
        <f t="shared" si="101"/>
        <v>320</v>
      </c>
      <c r="L725" s="56">
        <f t="shared" si="95"/>
        <v>2400</v>
      </c>
      <c r="M725" s="56">
        <f t="shared" si="96"/>
        <v>2400</v>
      </c>
      <c r="N725" s="38"/>
      <c r="O725" s="130"/>
      <c r="P725" s="48">
        <f t="shared" si="97"/>
        <v>0</v>
      </c>
      <c r="R725" s="102">
        <f t="shared" si="103"/>
        <v>0</v>
      </c>
      <c r="S725" s="120" t="s">
        <v>2465</v>
      </c>
      <c r="U725" s="131"/>
      <c r="W725" s="230"/>
      <c r="X725" s="131"/>
      <c r="Y725" s="139"/>
    </row>
    <row r="726" spans="1:27" x14ac:dyDescent="0.25">
      <c r="A726" s="6">
        <v>155942</v>
      </c>
      <c r="B726" s="6">
        <v>63800551</v>
      </c>
      <c r="C726" s="6">
        <v>1</v>
      </c>
      <c r="D726" s="39"/>
      <c r="E726" s="30" t="s">
        <v>902</v>
      </c>
      <c r="F726" s="20" t="s">
        <v>4431</v>
      </c>
      <c r="G726" s="53">
        <f t="shared" si="102"/>
        <v>396.74999999999994</v>
      </c>
      <c r="H726" s="55">
        <f t="shared" si="100"/>
        <v>396.74999999999994</v>
      </c>
      <c r="I726" s="15" t="s">
        <v>0</v>
      </c>
      <c r="J726" s="55">
        <v>345</v>
      </c>
      <c r="K726" s="55">
        <f t="shared" si="101"/>
        <v>345</v>
      </c>
      <c r="L726" s="56">
        <f t="shared" si="95"/>
        <v>2587.5</v>
      </c>
      <c r="M726" s="56">
        <f t="shared" si="96"/>
        <v>2587.5</v>
      </c>
      <c r="N726" s="38"/>
      <c r="O726" s="48"/>
      <c r="P726" s="48">
        <f t="shared" si="97"/>
        <v>0</v>
      </c>
      <c r="R726" s="102">
        <f t="shared" si="103"/>
        <v>0</v>
      </c>
      <c r="S726" s="120" t="s">
        <v>2465</v>
      </c>
      <c r="U726" s="139"/>
      <c r="W726" s="40"/>
    </row>
    <row r="727" spans="1:27" x14ac:dyDescent="0.25">
      <c r="A727" s="197">
        <v>200923</v>
      </c>
      <c r="B727" s="134">
        <v>63800551</v>
      </c>
      <c r="C727" s="134">
        <v>1</v>
      </c>
      <c r="D727" s="161"/>
      <c r="E727" s="123" t="s">
        <v>902</v>
      </c>
      <c r="F727" s="124" t="s">
        <v>4431</v>
      </c>
      <c r="G727" s="187">
        <f t="shared" si="102"/>
        <v>396.74999999999994</v>
      </c>
      <c r="H727" s="162">
        <f t="shared" si="100"/>
        <v>396.74999999999994</v>
      </c>
      <c r="I727" s="166" t="s">
        <v>0</v>
      </c>
      <c r="J727" s="162">
        <v>345</v>
      </c>
      <c r="K727" s="162">
        <f t="shared" si="101"/>
        <v>345</v>
      </c>
      <c r="L727" s="167">
        <f t="shared" si="95"/>
        <v>2587.5</v>
      </c>
      <c r="M727" s="167">
        <f t="shared" si="96"/>
        <v>2587.5</v>
      </c>
      <c r="N727" s="122" t="s">
        <v>2028</v>
      </c>
      <c r="O727" s="130">
        <v>34</v>
      </c>
      <c r="P727" s="130">
        <f t="shared" si="97"/>
        <v>34</v>
      </c>
      <c r="Q727" s="188"/>
      <c r="R727" s="194">
        <f t="shared" si="103"/>
        <v>0</v>
      </c>
      <c r="S727" s="246" t="s">
        <v>2465</v>
      </c>
      <c r="T727" s="131"/>
      <c r="U727" s="139"/>
      <c r="Z727" s="139"/>
    </row>
    <row r="728" spans="1:27" x14ac:dyDescent="0.25">
      <c r="A728" s="6">
        <v>170</v>
      </c>
      <c r="B728" s="6">
        <v>63800552</v>
      </c>
      <c r="C728" s="6">
        <v>1</v>
      </c>
      <c r="D728" s="6"/>
      <c r="E728" s="30" t="s">
        <v>455</v>
      </c>
      <c r="F728" s="124" t="s">
        <v>2010</v>
      </c>
      <c r="G728" s="53">
        <f t="shared" si="102"/>
        <v>7.5324999999999989</v>
      </c>
      <c r="H728" s="55">
        <f t="shared" si="100"/>
        <v>7.5324999999999989</v>
      </c>
      <c r="I728" s="15" t="s">
        <v>67</v>
      </c>
      <c r="J728" s="55">
        <v>6.55</v>
      </c>
      <c r="K728" s="55">
        <f t="shared" si="101"/>
        <v>6.55</v>
      </c>
      <c r="L728" s="56">
        <f t="shared" si="95"/>
        <v>49.125</v>
      </c>
      <c r="M728" s="56">
        <f t="shared" si="96"/>
        <v>49.125</v>
      </c>
      <c r="N728" s="38"/>
      <c r="O728" s="48">
        <v>0.87</v>
      </c>
      <c r="P728" s="48">
        <f t="shared" si="97"/>
        <v>0.87</v>
      </c>
      <c r="R728" s="102">
        <f t="shared" si="103"/>
        <v>0</v>
      </c>
      <c r="S728" s="120" t="s">
        <v>2471</v>
      </c>
      <c r="V728" s="40"/>
    </row>
    <row r="729" spans="1:27" x14ac:dyDescent="0.25">
      <c r="A729" s="6">
        <v>173614</v>
      </c>
      <c r="B729" s="6">
        <v>63800552</v>
      </c>
      <c r="C729" s="6">
        <v>4</v>
      </c>
      <c r="D729" s="39"/>
      <c r="E729" s="30" t="s">
        <v>1641</v>
      </c>
      <c r="F729" s="20" t="s">
        <v>2010</v>
      </c>
      <c r="G729" s="53">
        <f t="shared" si="102"/>
        <v>7.5324999999999989</v>
      </c>
      <c r="H729" s="55">
        <f t="shared" si="100"/>
        <v>30.129999999999995</v>
      </c>
      <c r="I729" s="15" t="s">
        <v>67</v>
      </c>
      <c r="J729" s="55">
        <v>6.55</v>
      </c>
      <c r="K729" s="55">
        <f t="shared" si="101"/>
        <v>26.2</v>
      </c>
      <c r="L729" s="56">
        <f t="shared" si="95"/>
        <v>49.125</v>
      </c>
      <c r="M729" s="56">
        <f t="shared" si="96"/>
        <v>196.5</v>
      </c>
      <c r="N729" s="38"/>
      <c r="O729" s="48">
        <v>0.87</v>
      </c>
      <c r="P729" s="48">
        <f t="shared" si="97"/>
        <v>3.48</v>
      </c>
      <c r="R729" s="102">
        <f t="shared" si="103"/>
        <v>0</v>
      </c>
      <c r="S729" s="120" t="s">
        <v>2472</v>
      </c>
      <c r="V729" s="131"/>
      <c r="W729" s="139"/>
      <c r="X729" s="139"/>
      <c r="Y729" s="139"/>
    </row>
    <row r="730" spans="1:27" x14ac:dyDescent="0.25">
      <c r="A730" s="6">
        <v>186141</v>
      </c>
      <c r="B730" s="6">
        <v>63800552</v>
      </c>
      <c r="C730" s="6">
        <v>4</v>
      </c>
      <c r="D730" s="39"/>
      <c r="E730" s="30" t="s">
        <v>1641</v>
      </c>
      <c r="F730" s="20" t="s">
        <v>2010</v>
      </c>
      <c r="G730" s="53">
        <f t="shared" si="102"/>
        <v>7.5324999999999989</v>
      </c>
      <c r="H730" s="53">
        <f t="shared" si="100"/>
        <v>30.129999999999995</v>
      </c>
      <c r="I730" s="15" t="s">
        <v>974</v>
      </c>
      <c r="J730" s="55">
        <v>6.55</v>
      </c>
      <c r="K730" s="55">
        <f t="shared" si="101"/>
        <v>26.2</v>
      </c>
      <c r="L730" s="56">
        <f t="shared" si="95"/>
        <v>49.125</v>
      </c>
      <c r="M730" s="56">
        <f t="shared" si="96"/>
        <v>196.5</v>
      </c>
      <c r="N730" s="38"/>
      <c r="O730" s="48">
        <v>0.87</v>
      </c>
      <c r="P730" s="48">
        <f t="shared" si="97"/>
        <v>3.48</v>
      </c>
      <c r="R730" s="102">
        <f t="shared" si="103"/>
        <v>0</v>
      </c>
      <c r="S730" s="120" t="s">
        <v>2472</v>
      </c>
      <c r="AA730" s="131"/>
    </row>
    <row r="731" spans="1:27" x14ac:dyDescent="0.25">
      <c r="A731" s="6">
        <v>145726</v>
      </c>
      <c r="B731" s="51">
        <v>63800557</v>
      </c>
      <c r="C731" s="21">
        <v>4</v>
      </c>
      <c r="D731" s="39"/>
      <c r="E731" s="20" t="s">
        <v>832</v>
      </c>
      <c r="F731" s="34" t="s">
        <v>1321</v>
      </c>
      <c r="G731" s="71">
        <f t="shared" si="102"/>
        <v>13.299749999999998</v>
      </c>
      <c r="H731" s="72">
        <f t="shared" si="100"/>
        <v>53.198999999999991</v>
      </c>
      <c r="I731" s="15" t="s">
        <v>299</v>
      </c>
      <c r="J731" s="12">
        <v>11.565</v>
      </c>
      <c r="K731" s="55">
        <f t="shared" si="101"/>
        <v>46.26</v>
      </c>
      <c r="L731" s="13">
        <f t="shared" si="95"/>
        <v>86.737499999999997</v>
      </c>
      <c r="M731" s="57">
        <f t="shared" si="96"/>
        <v>346.95</v>
      </c>
      <c r="N731" s="38"/>
      <c r="O731" s="48"/>
      <c r="P731" s="48">
        <f t="shared" si="97"/>
        <v>0</v>
      </c>
      <c r="R731" s="102">
        <f t="shared" si="103"/>
        <v>0</v>
      </c>
      <c r="S731" s="120" t="s">
        <v>2148</v>
      </c>
      <c r="U731" s="131"/>
      <c r="W731" s="139"/>
      <c r="X731" s="139"/>
      <c r="Y731" s="139"/>
      <c r="AA731" s="131"/>
    </row>
    <row r="732" spans="1:27" s="35" customFormat="1" x14ac:dyDescent="0.25">
      <c r="A732" s="6">
        <v>180671</v>
      </c>
      <c r="B732" s="51">
        <v>63800557</v>
      </c>
      <c r="C732" s="21">
        <v>4</v>
      </c>
      <c r="D732" s="39"/>
      <c r="E732" s="20" t="s">
        <v>832</v>
      </c>
      <c r="F732" s="34" t="s">
        <v>1910</v>
      </c>
      <c r="G732" s="73">
        <f>J732*1.2666666</f>
        <v>13.2999993</v>
      </c>
      <c r="H732" s="72">
        <f t="shared" si="100"/>
        <v>53.199997199999999</v>
      </c>
      <c r="I732" s="15" t="s">
        <v>152</v>
      </c>
      <c r="J732" s="12">
        <v>10.5</v>
      </c>
      <c r="K732" s="55">
        <f t="shared" si="101"/>
        <v>42</v>
      </c>
      <c r="L732" s="13">
        <f t="shared" si="95"/>
        <v>78.75</v>
      </c>
      <c r="M732" s="57">
        <f t="shared" si="96"/>
        <v>315</v>
      </c>
      <c r="N732" s="38"/>
      <c r="O732" s="48">
        <v>0.57999999999999996</v>
      </c>
      <c r="P732" s="48">
        <f t="shared" si="97"/>
        <v>2.3199999999999998</v>
      </c>
      <c r="Q732" s="104"/>
      <c r="R732" s="102">
        <f t="shared" si="103"/>
        <v>0</v>
      </c>
      <c r="S732" s="120" t="s">
        <v>2148</v>
      </c>
      <c r="T732" s="37"/>
      <c r="U732" s="131"/>
      <c r="V732" s="139"/>
      <c r="W732" s="37"/>
      <c r="X732" s="139"/>
      <c r="Y732" s="139"/>
      <c r="AA732" s="37"/>
    </row>
    <row r="733" spans="1:27" s="36" customFormat="1" x14ac:dyDescent="0.25">
      <c r="A733" s="6">
        <v>40</v>
      </c>
      <c r="B733" s="6">
        <v>63800581</v>
      </c>
      <c r="C733" s="6">
        <v>1</v>
      </c>
      <c r="D733" s="6"/>
      <c r="E733" s="30" t="s">
        <v>194</v>
      </c>
      <c r="F733" s="20" t="s">
        <v>456</v>
      </c>
      <c r="G733" s="53">
        <f t="shared" ref="G733:G745" si="104">J733*1.15</f>
        <v>143.75</v>
      </c>
      <c r="H733" s="55">
        <f t="shared" si="100"/>
        <v>143.75</v>
      </c>
      <c r="I733" s="15" t="s">
        <v>152</v>
      </c>
      <c r="J733" s="55">
        <v>125</v>
      </c>
      <c r="K733" s="55">
        <f t="shared" si="101"/>
        <v>125</v>
      </c>
      <c r="L733" s="56">
        <f t="shared" si="95"/>
        <v>937.5</v>
      </c>
      <c r="M733" s="56">
        <f t="shared" si="96"/>
        <v>937.5</v>
      </c>
      <c r="N733" s="105" t="s">
        <v>2028</v>
      </c>
      <c r="O733" s="48"/>
      <c r="P733" s="48">
        <f t="shared" si="97"/>
        <v>0</v>
      </c>
      <c r="Q733" s="104"/>
      <c r="R733" s="102">
        <f t="shared" si="103"/>
        <v>0</v>
      </c>
      <c r="S733" s="120" t="s">
        <v>2221</v>
      </c>
      <c r="T733" s="37"/>
      <c r="U733" s="37"/>
      <c r="V733" s="37"/>
      <c r="W733" s="131"/>
      <c r="X733" s="37"/>
      <c r="Y733" s="37"/>
      <c r="Z733" s="37"/>
      <c r="AA733" s="37"/>
    </row>
    <row r="734" spans="1:27" x14ac:dyDescent="0.25">
      <c r="A734" s="6">
        <v>50</v>
      </c>
      <c r="B734" s="6">
        <v>63800583</v>
      </c>
      <c r="C734" s="6">
        <v>1</v>
      </c>
      <c r="D734" s="6"/>
      <c r="E734" s="30" t="s">
        <v>195</v>
      </c>
      <c r="F734" s="20" t="s">
        <v>457</v>
      </c>
      <c r="G734" s="53">
        <f t="shared" si="104"/>
        <v>155.25</v>
      </c>
      <c r="H734" s="55">
        <f t="shared" si="100"/>
        <v>155.25</v>
      </c>
      <c r="I734" s="15" t="s">
        <v>152</v>
      </c>
      <c r="J734" s="55">
        <v>135</v>
      </c>
      <c r="K734" s="55">
        <f t="shared" si="101"/>
        <v>135</v>
      </c>
      <c r="L734" s="56">
        <f t="shared" si="95"/>
        <v>1012.5</v>
      </c>
      <c r="M734" s="56">
        <f t="shared" si="96"/>
        <v>1012.5</v>
      </c>
      <c r="N734" s="105" t="s">
        <v>2028</v>
      </c>
      <c r="O734" s="48"/>
      <c r="P734" s="48">
        <f t="shared" si="97"/>
        <v>0</v>
      </c>
      <c r="R734" s="102">
        <f t="shared" si="103"/>
        <v>0</v>
      </c>
      <c r="S734" s="120" t="s">
        <v>2222</v>
      </c>
      <c r="U734" s="139"/>
      <c r="X734" s="131"/>
      <c r="Y734" s="131"/>
    </row>
    <row r="735" spans="1:27" x14ac:dyDescent="0.25">
      <c r="A735" s="6">
        <v>60</v>
      </c>
      <c r="B735" s="6">
        <v>63800584</v>
      </c>
      <c r="C735" s="6">
        <v>1</v>
      </c>
      <c r="D735" s="6"/>
      <c r="E735" s="30" t="s">
        <v>196</v>
      </c>
      <c r="F735" s="20" t="s">
        <v>458</v>
      </c>
      <c r="G735" s="53">
        <f t="shared" si="104"/>
        <v>46</v>
      </c>
      <c r="H735" s="55">
        <f t="shared" si="100"/>
        <v>46</v>
      </c>
      <c r="I735" s="15" t="s">
        <v>152</v>
      </c>
      <c r="J735" s="55">
        <v>40</v>
      </c>
      <c r="K735" s="55">
        <f t="shared" si="101"/>
        <v>40</v>
      </c>
      <c r="L735" s="56">
        <f t="shared" si="95"/>
        <v>300</v>
      </c>
      <c r="M735" s="56">
        <f t="shared" si="96"/>
        <v>300</v>
      </c>
      <c r="N735" s="105" t="s">
        <v>2028</v>
      </c>
      <c r="O735" s="48"/>
      <c r="P735" s="48">
        <f t="shared" si="97"/>
        <v>0</v>
      </c>
      <c r="R735" s="102">
        <f t="shared" si="103"/>
        <v>0</v>
      </c>
      <c r="S735" s="120" t="s">
        <v>2223</v>
      </c>
      <c r="U735" s="131"/>
    </row>
    <row r="736" spans="1:27" x14ac:dyDescent="0.25">
      <c r="A736" s="6">
        <v>70</v>
      </c>
      <c r="B736" s="6">
        <v>63800589</v>
      </c>
      <c r="C736" s="6">
        <v>1</v>
      </c>
      <c r="D736" s="6"/>
      <c r="E736" s="30" t="s">
        <v>197</v>
      </c>
      <c r="F736" s="20" t="s">
        <v>459</v>
      </c>
      <c r="G736" s="53">
        <f t="shared" si="104"/>
        <v>149.5</v>
      </c>
      <c r="H736" s="55">
        <f t="shared" si="100"/>
        <v>149.5</v>
      </c>
      <c r="I736" s="15" t="s">
        <v>152</v>
      </c>
      <c r="J736" s="55">
        <v>130</v>
      </c>
      <c r="K736" s="55">
        <f t="shared" si="101"/>
        <v>130</v>
      </c>
      <c r="L736" s="56">
        <f t="shared" si="95"/>
        <v>975</v>
      </c>
      <c r="M736" s="56">
        <f t="shared" si="96"/>
        <v>975</v>
      </c>
      <c r="N736" s="105" t="s">
        <v>2028</v>
      </c>
      <c r="O736" s="130"/>
      <c r="P736" s="48">
        <f t="shared" si="97"/>
        <v>0</v>
      </c>
      <c r="R736" s="102">
        <f t="shared" si="103"/>
        <v>0</v>
      </c>
      <c r="S736" s="120" t="s">
        <v>2224</v>
      </c>
      <c r="U736" s="131"/>
      <c r="W736" s="131"/>
    </row>
    <row r="737" spans="1:27" s="35" customFormat="1" x14ac:dyDescent="0.25">
      <c r="A737" s="6">
        <v>80</v>
      </c>
      <c r="B737" s="6">
        <v>63800590</v>
      </c>
      <c r="C737" s="6">
        <v>1</v>
      </c>
      <c r="D737" s="6"/>
      <c r="E737" s="30" t="s">
        <v>198</v>
      </c>
      <c r="F737" s="20" t="s">
        <v>460</v>
      </c>
      <c r="G737" s="53">
        <f t="shared" si="104"/>
        <v>140.29999999999998</v>
      </c>
      <c r="H737" s="55">
        <f t="shared" si="100"/>
        <v>140.29999999999998</v>
      </c>
      <c r="I737" s="15" t="s">
        <v>152</v>
      </c>
      <c r="J737" s="55">
        <v>122</v>
      </c>
      <c r="K737" s="55">
        <f t="shared" si="101"/>
        <v>122</v>
      </c>
      <c r="L737" s="56">
        <f t="shared" si="95"/>
        <v>915</v>
      </c>
      <c r="M737" s="56">
        <f t="shared" si="96"/>
        <v>915</v>
      </c>
      <c r="N737" s="105" t="s">
        <v>2028</v>
      </c>
      <c r="O737" s="48"/>
      <c r="P737" s="48">
        <f t="shared" si="97"/>
        <v>0</v>
      </c>
      <c r="Q737" s="104"/>
      <c r="R737" s="102">
        <f t="shared" si="103"/>
        <v>0</v>
      </c>
      <c r="S737" s="120" t="s">
        <v>2225</v>
      </c>
      <c r="T737" s="37"/>
      <c r="U737" s="131"/>
      <c r="V737" s="37"/>
      <c r="W737" s="37"/>
      <c r="X737" s="131"/>
      <c r="Y737" s="139"/>
      <c r="Z737" s="139"/>
      <c r="AA737" s="37"/>
    </row>
    <row r="738" spans="1:27" x14ac:dyDescent="0.25">
      <c r="A738" s="6">
        <v>90</v>
      </c>
      <c r="B738" s="6">
        <v>63800591</v>
      </c>
      <c r="C738" s="6">
        <v>1</v>
      </c>
      <c r="D738" s="6"/>
      <c r="E738" s="30" t="s">
        <v>199</v>
      </c>
      <c r="F738" s="20" t="s">
        <v>461</v>
      </c>
      <c r="G738" s="53">
        <f t="shared" si="104"/>
        <v>51.749999999999993</v>
      </c>
      <c r="H738" s="55">
        <f t="shared" si="100"/>
        <v>51.749999999999993</v>
      </c>
      <c r="I738" s="15" t="s">
        <v>152</v>
      </c>
      <c r="J738" s="55">
        <v>45</v>
      </c>
      <c r="K738" s="55">
        <f t="shared" si="101"/>
        <v>45</v>
      </c>
      <c r="L738" s="56">
        <f t="shared" si="95"/>
        <v>337.5</v>
      </c>
      <c r="M738" s="56">
        <f t="shared" si="96"/>
        <v>337.5</v>
      </c>
      <c r="N738" s="105" t="s">
        <v>2028</v>
      </c>
      <c r="O738" s="48"/>
      <c r="P738" s="48">
        <f t="shared" si="97"/>
        <v>0</v>
      </c>
      <c r="R738" s="102">
        <f t="shared" si="103"/>
        <v>0</v>
      </c>
      <c r="S738" s="120" t="s">
        <v>2226</v>
      </c>
      <c r="V738" s="131"/>
      <c r="AA738" s="40"/>
    </row>
    <row r="739" spans="1:27" x14ac:dyDescent="0.25">
      <c r="A739" s="6">
        <v>100</v>
      </c>
      <c r="B739" s="6">
        <v>63800593</v>
      </c>
      <c r="C739" s="6">
        <v>1</v>
      </c>
      <c r="D739" s="6"/>
      <c r="E739" s="30" t="s">
        <v>200</v>
      </c>
      <c r="F739" s="20" t="s">
        <v>462</v>
      </c>
      <c r="G739" s="53">
        <f t="shared" si="104"/>
        <v>149.5</v>
      </c>
      <c r="H739" s="55">
        <f t="shared" si="100"/>
        <v>149.5</v>
      </c>
      <c r="I739" s="15" t="s">
        <v>152</v>
      </c>
      <c r="J739" s="55">
        <v>130</v>
      </c>
      <c r="K739" s="55">
        <f t="shared" si="101"/>
        <v>130</v>
      </c>
      <c r="L739" s="56">
        <f t="shared" si="95"/>
        <v>975</v>
      </c>
      <c r="M739" s="56">
        <f t="shared" si="96"/>
        <v>975</v>
      </c>
      <c r="N739" s="105" t="s">
        <v>2028</v>
      </c>
      <c r="O739" s="48"/>
      <c r="P739" s="48">
        <f t="shared" si="97"/>
        <v>0</v>
      </c>
      <c r="Q739" s="103"/>
      <c r="R739" s="102">
        <f t="shared" si="103"/>
        <v>0</v>
      </c>
      <c r="S739" s="120" t="s">
        <v>2227</v>
      </c>
      <c r="V739" s="139"/>
    </row>
    <row r="740" spans="1:27" x14ac:dyDescent="0.25">
      <c r="A740" s="6">
        <v>110</v>
      </c>
      <c r="B740" s="6">
        <v>63800594</v>
      </c>
      <c r="C740" s="6">
        <v>1</v>
      </c>
      <c r="D740" s="6"/>
      <c r="E740" s="30" t="s">
        <v>201</v>
      </c>
      <c r="F740" s="20" t="s">
        <v>463</v>
      </c>
      <c r="G740" s="53">
        <f t="shared" si="104"/>
        <v>147.19999999999999</v>
      </c>
      <c r="H740" s="55">
        <f t="shared" si="100"/>
        <v>147.19999999999999</v>
      </c>
      <c r="I740" s="15" t="s">
        <v>152</v>
      </c>
      <c r="J740" s="55">
        <v>128</v>
      </c>
      <c r="K740" s="55">
        <f t="shared" si="101"/>
        <v>128</v>
      </c>
      <c r="L740" s="56">
        <f t="shared" si="95"/>
        <v>960</v>
      </c>
      <c r="M740" s="56">
        <f t="shared" si="96"/>
        <v>960</v>
      </c>
      <c r="N740" s="105" t="s">
        <v>2028</v>
      </c>
      <c r="O740" s="130"/>
      <c r="P740" s="48">
        <f t="shared" si="97"/>
        <v>0</v>
      </c>
      <c r="R740" s="102">
        <f t="shared" si="103"/>
        <v>0</v>
      </c>
      <c r="S740" s="120" t="s">
        <v>2228</v>
      </c>
      <c r="V740" s="131"/>
      <c r="W740" s="131"/>
    </row>
    <row r="741" spans="1:27" x14ac:dyDescent="0.25">
      <c r="A741" s="6">
        <v>120</v>
      </c>
      <c r="B741" s="6">
        <v>63800595</v>
      </c>
      <c r="C741" s="6">
        <v>1</v>
      </c>
      <c r="D741" s="6"/>
      <c r="E741" s="30" t="s">
        <v>202</v>
      </c>
      <c r="F741" s="20" t="s">
        <v>461</v>
      </c>
      <c r="G741" s="53">
        <f t="shared" si="104"/>
        <v>66.699999999999989</v>
      </c>
      <c r="H741" s="55">
        <f t="shared" si="100"/>
        <v>66.699999999999989</v>
      </c>
      <c r="I741" s="15" t="s">
        <v>152</v>
      </c>
      <c r="J741" s="55">
        <v>58</v>
      </c>
      <c r="K741" s="55">
        <f t="shared" si="101"/>
        <v>58</v>
      </c>
      <c r="L741" s="56">
        <f t="shared" si="95"/>
        <v>435</v>
      </c>
      <c r="M741" s="56">
        <f t="shared" si="96"/>
        <v>435</v>
      </c>
      <c r="N741" s="105" t="s">
        <v>2028</v>
      </c>
      <c r="O741" s="48"/>
      <c r="P741" s="48">
        <f t="shared" si="97"/>
        <v>0</v>
      </c>
      <c r="R741" s="102">
        <f t="shared" si="103"/>
        <v>0</v>
      </c>
      <c r="S741" s="120" t="s">
        <v>2229</v>
      </c>
      <c r="U741" s="40"/>
      <c r="V741" s="40"/>
    </row>
    <row r="742" spans="1:27" x14ac:dyDescent="0.25">
      <c r="A742" s="6">
        <v>130</v>
      </c>
      <c r="B742" s="6">
        <v>63800596</v>
      </c>
      <c r="C742" s="6">
        <v>1</v>
      </c>
      <c r="D742" s="6"/>
      <c r="E742" s="30" t="s">
        <v>203</v>
      </c>
      <c r="F742" s="124" t="s">
        <v>464</v>
      </c>
      <c r="G742" s="53">
        <f t="shared" si="104"/>
        <v>146.04999999999998</v>
      </c>
      <c r="H742" s="55">
        <f t="shared" si="100"/>
        <v>146.04999999999998</v>
      </c>
      <c r="I742" s="15" t="s">
        <v>152</v>
      </c>
      <c r="J742" s="55">
        <v>127</v>
      </c>
      <c r="K742" s="55">
        <f t="shared" si="101"/>
        <v>127</v>
      </c>
      <c r="L742" s="56">
        <f t="shared" si="95"/>
        <v>952.5</v>
      </c>
      <c r="M742" s="56">
        <f t="shared" si="96"/>
        <v>952.5</v>
      </c>
      <c r="N742" s="105" t="s">
        <v>2028</v>
      </c>
      <c r="O742" s="48"/>
      <c r="P742" s="48">
        <f t="shared" si="97"/>
        <v>0</v>
      </c>
      <c r="R742" s="102">
        <f t="shared" si="103"/>
        <v>0</v>
      </c>
      <c r="S742" s="120" t="s">
        <v>2230</v>
      </c>
      <c r="W742" s="131"/>
      <c r="X742" s="131"/>
      <c r="Y742" s="131"/>
    </row>
    <row r="743" spans="1:27" x14ac:dyDescent="0.25">
      <c r="A743" s="6">
        <v>140</v>
      </c>
      <c r="B743" s="6">
        <v>63800597</v>
      </c>
      <c r="C743" s="6">
        <v>1</v>
      </c>
      <c r="D743" s="6"/>
      <c r="E743" s="30" t="s">
        <v>204</v>
      </c>
      <c r="F743" s="20" t="s">
        <v>458</v>
      </c>
      <c r="G743" s="53">
        <f t="shared" si="104"/>
        <v>35.65</v>
      </c>
      <c r="H743" s="55">
        <f t="shared" si="100"/>
        <v>35.65</v>
      </c>
      <c r="I743" s="15" t="s">
        <v>152</v>
      </c>
      <c r="J743" s="55">
        <v>31</v>
      </c>
      <c r="K743" s="55">
        <f t="shared" si="101"/>
        <v>31</v>
      </c>
      <c r="L743" s="56">
        <f t="shared" si="95"/>
        <v>232.5</v>
      </c>
      <c r="M743" s="56">
        <f t="shared" si="96"/>
        <v>232.5</v>
      </c>
      <c r="N743" s="105" t="s">
        <v>2028</v>
      </c>
      <c r="O743" s="48"/>
      <c r="P743" s="48">
        <f t="shared" si="97"/>
        <v>0</v>
      </c>
      <c r="R743" s="102">
        <f t="shared" si="103"/>
        <v>0</v>
      </c>
      <c r="S743" s="120" t="s">
        <v>2231</v>
      </c>
      <c r="U743" s="40"/>
      <c r="W743" s="139"/>
    </row>
    <row r="744" spans="1:27" x14ac:dyDescent="0.25">
      <c r="A744" s="6">
        <v>160</v>
      </c>
      <c r="B744" s="6">
        <v>63800602</v>
      </c>
      <c r="C744" s="6">
        <v>4</v>
      </c>
      <c r="D744" s="6"/>
      <c r="E744" s="30" t="s">
        <v>357</v>
      </c>
      <c r="F744" s="20" t="s">
        <v>283</v>
      </c>
      <c r="G744" s="53">
        <f t="shared" si="104"/>
        <v>408.24999999999994</v>
      </c>
      <c r="H744" s="55">
        <f t="shared" si="100"/>
        <v>1632.9999999999998</v>
      </c>
      <c r="I744" s="15" t="s">
        <v>0</v>
      </c>
      <c r="J744" s="55">
        <v>355</v>
      </c>
      <c r="K744" s="55">
        <f t="shared" si="101"/>
        <v>1420</v>
      </c>
      <c r="L744" s="56">
        <f t="shared" si="95"/>
        <v>2662.5</v>
      </c>
      <c r="M744" s="56">
        <f t="shared" si="96"/>
        <v>10650</v>
      </c>
      <c r="N744" s="105"/>
      <c r="O744" s="106"/>
      <c r="P744" s="106">
        <f t="shared" si="97"/>
        <v>0</v>
      </c>
      <c r="R744" s="102">
        <f t="shared" si="103"/>
        <v>0</v>
      </c>
      <c r="S744" s="120"/>
      <c r="X744" s="139"/>
      <c r="Y744" s="139"/>
      <c r="Z744" s="40"/>
    </row>
    <row r="745" spans="1:27" x14ac:dyDescent="0.25">
      <c r="A745" s="6">
        <v>96262</v>
      </c>
      <c r="B745" s="6">
        <v>63800606</v>
      </c>
      <c r="C745" s="6">
        <v>4</v>
      </c>
      <c r="D745" s="6"/>
      <c r="E745" s="30" t="s">
        <v>140</v>
      </c>
      <c r="F745" s="20" t="s">
        <v>2036</v>
      </c>
      <c r="G745" s="53">
        <f t="shared" si="104"/>
        <v>8.0499999999999989</v>
      </c>
      <c r="H745" s="55">
        <f t="shared" si="100"/>
        <v>32.199999999999996</v>
      </c>
      <c r="I745" s="15" t="s">
        <v>67</v>
      </c>
      <c r="J745" s="55">
        <v>7</v>
      </c>
      <c r="K745" s="55">
        <f t="shared" si="101"/>
        <v>28</v>
      </c>
      <c r="L745" s="56">
        <f t="shared" si="95"/>
        <v>52.5</v>
      </c>
      <c r="M745" s="56">
        <f t="shared" si="96"/>
        <v>210</v>
      </c>
      <c r="N745" s="105" t="s">
        <v>2031</v>
      </c>
      <c r="O745" s="48"/>
      <c r="P745" s="48">
        <f t="shared" si="97"/>
        <v>0</v>
      </c>
      <c r="R745" s="102">
        <f t="shared" si="103"/>
        <v>0</v>
      </c>
      <c r="S745" s="120" t="s">
        <v>2315</v>
      </c>
      <c r="U745" s="139"/>
      <c r="X745" s="139"/>
      <c r="Y745" s="139"/>
    </row>
    <row r="746" spans="1:27" s="36" customFormat="1" x14ac:dyDescent="0.25">
      <c r="A746" s="6">
        <v>161522</v>
      </c>
      <c r="B746" s="6">
        <v>63800606</v>
      </c>
      <c r="C746" s="6">
        <v>4</v>
      </c>
      <c r="D746" s="39"/>
      <c r="E746" s="30" t="s">
        <v>140</v>
      </c>
      <c r="F746" s="20" t="s">
        <v>1172</v>
      </c>
      <c r="G746" s="76">
        <f>J746*1.678</f>
        <v>8.0543999999999993</v>
      </c>
      <c r="H746" s="55">
        <f t="shared" si="100"/>
        <v>32.217599999999997</v>
      </c>
      <c r="I746" s="15" t="s">
        <v>974</v>
      </c>
      <c r="J746" s="55">
        <v>4.8</v>
      </c>
      <c r="K746" s="55">
        <f t="shared" si="101"/>
        <v>19.2</v>
      </c>
      <c r="L746" s="56">
        <f t="shared" si="95"/>
        <v>36</v>
      </c>
      <c r="M746" s="56">
        <f t="shared" si="96"/>
        <v>144</v>
      </c>
      <c r="N746" s="38"/>
      <c r="O746" s="48">
        <v>0.02</v>
      </c>
      <c r="P746" s="48">
        <f t="shared" si="97"/>
        <v>0.08</v>
      </c>
      <c r="Q746" s="104"/>
      <c r="R746" s="102">
        <f t="shared" si="103"/>
        <v>0</v>
      </c>
      <c r="S746" s="120" t="s">
        <v>2315</v>
      </c>
      <c r="T746" s="37"/>
      <c r="U746" s="139"/>
      <c r="V746" s="37"/>
      <c r="W746" s="37"/>
      <c r="X746" s="37"/>
      <c r="Y746" s="37"/>
      <c r="Z746" s="131"/>
      <c r="AA746" s="37"/>
    </row>
    <row r="747" spans="1:27" x14ac:dyDescent="0.25">
      <c r="A747" s="6">
        <v>186141</v>
      </c>
      <c r="B747" s="6">
        <v>63800606</v>
      </c>
      <c r="C747" s="6">
        <v>4</v>
      </c>
      <c r="D747" s="39"/>
      <c r="E747" s="30" t="s">
        <v>140</v>
      </c>
      <c r="F747" s="20" t="s">
        <v>1172</v>
      </c>
      <c r="G747" s="53">
        <f>J747*1.678</f>
        <v>8.0543999999999993</v>
      </c>
      <c r="H747" s="53">
        <f t="shared" si="100"/>
        <v>32.217599999999997</v>
      </c>
      <c r="I747" s="15" t="s">
        <v>974</v>
      </c>
      <c r="J747" s="55">
        <v>4.8</v>
      </c>
      <c r="K747" s="55">
        <f t="shared" si="101"/>
        <v>19.2</v>
      </c>
      <c r="L747" s="56">
        <f t="shared" si="95"/>
        <v>36</v>
      </c>
      <c r="M747" s="56">
        <f t="shared" si="96"/>
        <v>144</v>
      </c>
      <c r="N747" s="38"/>
      <c r="O747" s="48">
        <v>0.02</v>
      </c>
      <c r="P747" s="48">
        <f t="shared" si="97"/>
        <v>0.08</v>
      </c>
      <c r="R747" s="102">
        <f t="shared" si="103"/>
        <v>0</v>
      </c>
      <c r="S747" s="120" t="s">
        <v>2315</v>
      </c>
      <c r="X747" s="131"/>
      <c r="Y747" s="131"/>
    </row>
    <row r="748" spans="1:27" x14ac:dyDescent="0.25">
      <c r="A748" s="204">
        <v>193825</v>
      </c>
      <c r="B748" s="197">
        <v>63800606</v>
      </c>
      <c r="C748" s="197">
        <v>4</v>
      </c>
      <c r="D748" s="208"/>
      <c r="E748" s="236" t="s">
        <v>140</v>
      </c>
      <c r="F748" s="210" t="s">
        <v>1172</v>
      </c>
      <c r="G748" s="218">
        <f>J748*1.678</f>
        <v>8.0543999999999993</v>
      </c>
      <c r="H748" s="218">
        <f t="shared" si="100"/>
        <v>32.217599999999997</v>
      </c>
      <c r="I748" s="163" t="s">
        <v>974</v>
      </c>
      <c r="J748" s="164">
        <v>4.8</v>
      </c>
      <c r="K748" s="164">
        <f t="shared" si="101"/>
        <v>19.2</v>
      </c>
      <c r="L748" s="165">
        <f t="shared" si="95"/>
        <v>36</v>
      </c>
      <c r="M748" s="165">
        <f t="shared" si="96"/>
        <v>144</v>
      </c>
      <c r="N748" s="129" t="s">
        <v>1973</v>
      </c>
      <c r="O748" s="207">
        <v>0.02</v>
      </c>
      <c r="P748" s="207">
        <f t="shared" si="97"/>
        <v>0.08</v>
      </c>
      <c r="Q748" s="227"/>
      <c r="R748" s="228">
        <f t="shared" si="103"/>
        <v>0</v>
      </c>
      <c r="S748" s="230"/>
      <c r="T748" s="230"/>
      <c r="V748" s="230"/>
      <c r="W748" s="131"/>
      <c r="Z748" s="131"/>
    </row>
    <row r="749" spans="1:27" x14ac:dyDescent="0.25">
      <c r="A749" s="333">
        <v>224671</v>
      </c>
      <c r="B749" s="134">
        <v>63800606</v>
      </c>
      <c r="C749" s="134">
        <v>4</v>
      </c>
      <c r="D749" s="161"/>
      <c r="E749" s="123" t="s">
        <v>140</v>
      </c>
      <c r="F749" s="124" t="s">
        <v>1172</v>
      </c>
      <c r="G749" s="187">
        <f>J749*1.678</f>
        <v>8.0543999999999993</v>
      </c>
      <c r="H749" s="187">
        <f t="shared" si="100"/>
        <v>32.217599999999997</v>
      </c>
      <c r="I749" s="163" t="s">
        <v>974</v>
      </c>
      <c r="J749" s="164">
        <v>4.8</v>
      </c>
      <c r="K749" s="164">
        <f t="shared" si="101"/>
        <v>19.2</v>
      </c>
      <c r="L749" s="165">
        <f t="shared" si="95"/>
        <v>36</v>
      </c>
      <c r="M749" s="165">
        <f t="shared" si="96"/>
        <v>144</v>
      </c>
      <c r="N749" s="129" t="s">
        <v>1973</v>
      </c>
      <c r="O749" s="130">
        <v>0.02</v>
      </c>
      <c r="P749" s="130">
        <f t="shared" si="97"/>
        <v>0.08</v>
      </c>
      <c r="S749" s="40"/>
      <c r="T749" s="40"/>
      <c r="U749" s="40"/>
      <c r="Z749" s="131"/>
    </row>
    <row r="750" spans="1:27" x14ac:dyDescent="0.25">
      <c r="A750" s="197">
        <v>234511</v>
      </c>
      <c r="B750" s="134">
        <v>63800606</v>
      </c>
      <c r="C750" s="134">
        <v>4</v>
      </c>
      <c r="D750" s="367"/>
      <c r="E750" s="123" t="s">
        <v>4055</v>
      </c>
      <c r="F750" s="124" t="s">
        <v>1172</v>
      </c>
      <c r="G750" s="168">
        <f>J750*1.678</f>
        <v>8.0543999999999993</v>
      </c>
      <c r="H750" s="125">
        <f t="shared" si="100"/>
        <v>32.217599999999997</v>
      </c>
      <c r="I750" s="126" t="s">
        <v>974</v>
      </c>
      <c r="J750" s="127">
        <v>4.8</v>
      </c>
      <c r="K750" s="127">
        <f t="shared" si="101"/>
        <v>19.2</v>
      </c>
      <c r="L750" s="165">
        <f t="shared" si="95"/>
        <v>36</v>
      </c>
      <c r="M750" s="165">
        <f t="shared" si="96"/>
        <v>144</v>
      </c>
      <c r="N750" s="129" t="s">
        <v>1973</v>
      </c>
      <c r="O750" s="130">
        <v>0.02</v>
      </c>
      <c r="P750" s="130">
        <f t="shared" si="97"/>
        <v>0.08</v>
      </c>
      <c r="Q750" s="335"/>
      <c r="R750" s="131"/>
      <c r="S750" s="131"/>
      <c r="T750" s="131"/>
      <c r="U750" s="131"/>
      <c r="V750" s="139"/>
      <c r="W750" s="139"/>
    </row>
    <row r="751" spans="1:27" x14ac:dyDescent="0.25">
      <c r="A751" s="6">
        <v>170</v>
      </c>
      <c r="B751" s="6">
        <v>63800607</v>
      </c>
      <c r="C751" s="6">
        <v>1</v>
      </c>
      <c r="D751" s="6"/>
      <c r="E751" s="30" t="s">
        <v>466</v>
      </c>
      <c r="F751" s="20" t="s">
        <v>4429</v>
      </c>
      <c r="G751" s="53">
        <f>J751*1.15</f>
        <v>258.75</v>
      </c>
      <c r="H751" s="55">
        <f t="shared" si="100"/>
        <v>258.75</v>
      </c>
      <c r="I751" s="15" t="s">
        <v>0</v>
      </c>
      <c r="J751" s="55">
        <v>225</v>
      </c>
      <c r="K751" s="55">
        <f t="shared" si="101"/>
        <v>225</v>
      </c>
      <c r="L751" s="56">
        <f t="shared" si="95"/>
        <v>1687.5</v>
      </c>
      <c r="M751" s="56">
        <f t="shared" si="96"/>
        <v>1687.5</v>
      </c>
      <c r="N751" s="38"/>
      <c r="O751" s="48"/>
      <c r="P751" s="48">
        <f t="shared" si="97"/>
        <v>0</v>
      </c>
      <c r="R751" s="102">
        <f>Q751*1.025</f>
        <v>0</v>
      </c>
      <c r="S751" s="120" t="s">
        <v>2464</v>
      </c>
      <c r="AA751" s="202"/>
    </row>
    <row r="752" spans="1:27" x14ac:dyDescent="0.25">
      <c r="A752" s="6">
        <v>173614</v>
      </c>
      <c r="B752" s="6">
        <v>63800607</v>
      </c>
      <c r="C752" s="6">
        <v>1</v>
      </c>
      <c r="D752" s="39"/>
      <c r="E752" s="30" t="s">
        <v>1818</v>
      </c>
      <c r="F752" s="20" t="s">
        <v>4430</v>
      </c>
      <c r="G752" s="74">
        <f>J752*1</f>
        <v>360</v>
      </c>
      <c r="H752" s="55">
        <f t="shared" si="100"/>
        <v>360</v>
      </c>
      <c r="I752" s="15" t="s">
        <v>0</v>
      </c>
      <c r="J752" s="55">
        <v>360</v>
      </c>
      <c r="K752" s="55">
        <f t="shared" si="101"/>
        <v>360</v>
      </c>
      <c r="L752" s="56">
        <f t="shared" si="95"/>
        <v>2700</v>
      </c>
      <c r="M752" s="56">
        <f t="shared" si="96"/>
        <v>2700</v>
      </c>
      <c r="N752" s="38"/>
      <c r="O752" s="48"/>
      <c r="P752" s="48">
        <f t="shared" si="97"/>
        <v>0</v>
      </c>
      <c r="R752" s="102">
        <f>Q752*1.025</f>
        <v>0</v>
      </c>
      <c r="S752" s="120" t="s">
        <v>2463</v>
      </c>
      <c r="U752" s="40"/>
    </row>
    <row r="753" spans="1:27" x14ac:dyDescent="0.25">
      <c r="A753" s="6">
        <v>186141</v>
      </c>
      <c r="B753" s="6">
        <v>63800607</v>
      </c>
      <c r="C753" s="6">
        <v>1</v>
      </c>
      <c r="D753" s="39"/>
      <c r="E753" s="30" t="s">
        <v>1818</v>
      </c>
      <c r="F753" s="20" t="s">
        <v>4430</v>
      </c>
      <c r="G753" s="74">
        <f>J753*1</f>
        <v>360</v>
      </c>
      <c r="H753" s="53">
        <f t="shared" si="100"/>
        <v>360</v>
      </c>
      <c r="I753" s="15" t="s">
        <v>0</v>
      </c>
      <c r="J753" s="55">
        <v>360</v>
      </c>
      <c r="K753" s="55">
        <f t="shared" si="101"/>
        <v>360</v>
      </c>
      <c r="L753" s="56">
        <f t="shared" ref="L753:L816" si="105">J753*7.5</f>
        <v>2700</v>
      </c>
      <c r="M753" s="56">
        <f t="shared" ref="M753:M816" si="106">C753*L753</f>
        <v>2700</v>
      </c>
      <c r="N753" s="38"/>
      <c r="O753" s="48">
        <v>46.841999999999999</v>
      </c>
      <c r="P753" s="48">
        <f t="shared" si="97"/>
        <v>46.841999999999999</v>
      </c>
      <c r="R753" s="102">
        <f>Q753*1.025</f>
        <v>0</v>
      </c>
      <c r="S753" s="120" t="s">
        <v>2463</v>
      </c>
      <c r="U753" s="230"/>
      <c r="W753" s="139"/>
      <c r="X753" s="230"/>
      <c r="Y753" s="230"/>
    </row>
    <row r="754" spans="1:27" x14ac:dyDescent="0.25">
      <c r="A754" s="197">
        <v>80</v>
      </c>
      <c r="B754" s="197">
        <v>63800607</v>
      </c>
      <c r="C754" s="197">
        <v>1</v>
      </c>
      <c r="D754" s="206"/>
      <c r="E754" s="236" t="s">
        <v>4362</v>
      </c>
      <c r="F754" s="210" t="s">
        <v>4355</v>
      </c>
      <c r="G754" s="125">
        <f>J754*1.2</f>
        <v>552</v>
      </c>
      <c r="H754" s="125">
        <f t="shared" si="100"/>
        <v>552</v>
      </c>
      <c r="I754" s="166" t="s">
        <v>0</v>
      </c>
      <c r="J754" s="162">
        <v>460</v>
      </c>
      <c r="K754" s="162">
        <f t="shared" si="101"/>
        <v>460</v>
      </c>
      <c r="L754" s="167">
        <f t="shared" si="105"/>
        <v>3450</v>
      </c>
      <c r="M754" s="167">
        <f t="shared" si="106"/>
        <v>3450</v>
      </c>
      <c r="N754" s="122" t="s">
        <v>2028</v>
      </c>
      <c r="O754" s="130">
        <v>46.841999999999999</v>
      </c>
      <c r="P754" s="130">
        <f t="shared" si="97"/>
        <v>46.841999999999999</v>
      </c>
      <c r="S754" s="40"/>
      <c r="X754" s="230"/>
      <c r="Y754" s="230"/>
    </row>
    <row r="755" spans="1:27" x14ac:dyDescent="0.25">
      <c r="A755" s="197">
        <v>272142</v>
      </c>
      <c r="B755" s="134">
        <v>63800607</v>
      </c>
      <c r="C755" s="134">
        <v>1</v>
      </c>
      <c r="D755" s="161">
        <v>1351920</v>
      </c>
      <c r="E755" s="123" t="s">
        <v>4362</v>
      </c>
      <c r="F755" s="124" t="s">
        <v>4482</v>
      </c>
      <c r="G755" s="125">
        <f>J755*1.15</f>
        <v>529</v>
      </c>
      <c r="H755" s="125">
        <f t="shared" si="100"/>
        <v>529</v>
      </c>
      <c r="I755" s="166" t="s">
        <v>0</v>
      </c>
      <c r="J755" s="162">
        <v>460</v>
      </c>
      <c r="K755" s="162">
        <f t="shared" si="101"/>
        <v>460</v>
      </c>
      <c r="L755" s="167">
        <f t="shared" si="105"/>
        <v>3450</v>
      </c>
      <c r="M755" s="167">
        <f t="shared" si="106"/>
        <v>3450</v>
      </c>
      <c r="N755" s="122"/>
      <c r="O755" s="130">
        <v>46.841999999999999</v>
      </c>
      <c r="P755" s="130">
        <f t="shared" si="97"/>
        <v>46.841999999999999</v>
      </c>
      <c r="Q755" s="139"/>
      <c r="R755" s="131"/>
      <c r="S755" s="131"/>
      <c r="T755" s="40"/>
      <c r="V755" s="131"/>
      <c r="W755" s="139"/>
      <c r="X755" s="139"/>
      <c r="Y755" s="139"/>
      <c r="AA755" s="139"/>
    </row>
    <row r="756" spans="1:27" x14ac:dyDescent="0.25">
      <c r="A756" s="280">
        <v>306369</v>
      </c>
      <c r="B756" s="134">
        <v>63800607</v>
      </c>
      <c r="C756" s="134">
        <v>1</v>
      </c>
      <c r="D756" s="122">
        <v>1396664</v>
      </c>
      <c r="E756" s="123" t="s">
        <v>4362</v>
      </c>
      <c r="F756" s="124" t="s">
        <v>4482</v>
      </c>
      <c r="G756" s="125">
        <f>J756*1.07959</f>
        <v>528.9991</v>
      </c>
      <c r="H756" s="125">
        <f t="shared" si="100"/>
        <v>528.9991</v>
      </c>
      <c r="I756" s="166" t="s">
        <v>0</v>
      </c>
      <c r="J756" s="481">
        <v>490</v>
      </c>
      <c r="K756" s="162">
        <f t="shared" si="101"/>
        <v>490</v>
      </c>
      <c r="L756" s="167">
        <f t="shared" si="105"/>
        <v>3675</v>
      </c>
      <c r="M756" s="167">
        <f t="shared" si="106"/>
        <v>3675</v>
      </c>
      <c r="N756" s="122"/>
      <c r="O756" s="130">
        <v>46.841999999999999</v>
      </c>
      <c r="P756" s="130">
        <f t="shared" ref="P756:P819" si="107">O756*C756</f>
        <v>46.841999999999999</v>
      </c>
      <c r="Q756" s="475">
        <v>500</v>
      </c>
      <c r="R756" s="447">
        <v>460</v>
      </c>
      <c r="S756" s="534" t="s">
        <v>4700</v>
      </c>
      <c r="T756" s="451"/>
      <c r="U756" s="480"/>
    </row>
    <row r="757" spans="1:27" x14ac:dyDescent="0.25">
      <c r="A757" s="6">
        <v>173614</v>
      </c>
      <c r="B757" s="6">
        <v>63800608</v>
      </c>
      <c r="C757" s="6">
        <v>1</v>
      </c>
      <c r="D757" s="39"/>
      <c r="E757" s="30" t="s">
        <v>1401</v>
      </c>
      <c r="F757" s="20" t="s">
        <v>1402</v>
      </c>
      <c r="G757" s="53">
        <f>J757*1.15</f>
        <v>21.159999999999997</v>
      </c>
      <c r="H757" s="55">
        <f t="shared" si="100"/>
        <v>21.159999999999997</v>
      </c>
      <c r="I757" s="15" t="s">
        <v>67</v>
      </c>
      <c r="J757" s="55">
        <v>18.399999999999999</v>
      </c>
      <c r="K757" s="55">
        <f t="shared" si="101"/>
        <v>18.399999999999999</v>
      </c>
      <c r="L757" s="56">
        <f t="shared" si="105"/>
        <v>138</v>
      </c>
      <c r="M757" s="56">
        <f t="shared" si="106"/>
        <v>138</v>
      </c>
      <c r="N757" s="38"/>
      <c r="O757" s="48">
        <v>0.3</v>
      </c>
      <c r="P757" s="48">
        <f t="shared" si="107"/>
        <v>0.3</v>
      </c>
      <c r="R757" s="102">
        <f>Q757*1.025</f>
        <v>0</v>
      </c>
      <c r="S757" s="120" t="s">
        <v>2506</v>
      </c>
      <c r="U757" s="40"/>
      <c r="W757" s="40"/>
    </row>
    <row r="758" spans="1:27" x14ac:dyDescent="0.25">
      <c r="A758" s="6">
        <v>177729</v>
      </c>
      <c r="B758" s="6">
        <v>63800608</v>
      </c>
      <c r="C758" s="6">
        <v>1</v>
      </c>
      <c r="D758" s="39"/>
      <c r="E758" s="30" t="s">
        <v>1401</v>
      </c>
      <c r="F758" s="20" t="s">
        <v>1402</v>
      </c>
      <c r="G758" s="53">
        <f>J758*1.15</f>
        <v>21.159999999999997</v>
      </c>
      <c r="H758" s="55">
        <f t="shared" si="100"/>
        <v>21.159999999999997</v>
      </c>
      <c r="I758" s="15" t="s">
        <v>974</v>
      </c>
      <c r="J758" s="55">
        <v>18.399999999999999</v>
      </c>
      <c r="K758" s="55">
        <f t="shared" si="101"/>
        <v>18.399999999999999</v>
      </c>
      <c r="L758" s="56">
        <f t="shared" si="105"/>
        <v>138</v>
      </c>
      <c r="M758" s="56">
        <f t="shared" si="106"/>
        <v>138</v>
      </c>
      <c r="N758" s="38"/>
      <c r="O758" s="48">
        <v>0.3</v>
      </c>
      <c r="P758" s="48">
        <f t="shared" si="107"/>
        <v>0.3</v>
      </c>
      <c r="R758" s="102">
        <f>Q758*1.025</f>
        <v>0</v>
      </c>
      <c r="S758" s="120" t="s">
        <v>2506</v>
      </c>
      <c r="U758" s="40"/>
      <c r="V758" s="131"/>
      <c r="Z758" s="40"/>
      <c r="AA758" s="202"/>
    </row>
    <row r="759" spans="1:27" x14ac:dyDescent="0.25">
      <c r="A759" s="6">
        <v>186141</v>
      </c>
      <c r="B759" s="6">
        <v>63800608</v>
      </c>
      <c r="C759" s="6">
        <v>1</v>
      </c>
      <c r="D759" s="39"/>
      <c r="E759" s="30" t="s">
        <v>1401</v>
      </c>
      <c r="F759" s="124" t="s">
        <v>1402</v>
      </c>
      <c r="G759" s="53">
        <f>J759*1.15</f>
        <v>21.159999999999997</v>
      </c>
      <c r="H759" s="53">
        <f t="shared" si="100"/>
        <v>21.159999999999997</v>
      </c>
      <c r="I759" s="15" t="s">
        <v>974</v>
      </c>
      <c r="J759" s="55">
        <v>18.399999999999999</v>
      </c>
      <c r="K759" s="55">
        <f t="shared" si="101"/>
        <v>18.399999999999999</v>
      </c>
      <c r="L759" s="56">
        <f t="shared" si="105"/>
        <v>138</v>
      </c>
      <c r="M759" s="56">
        <f t="shared" si="106"/>
        <v>138</v>
      </c>
      <c r="N759" s="38"/>
      <c r="O759" s="48">
        <v>0.3</v>
      </c>
      <c r="P759" s="48">
        <f t="shared" si="107"/>
        <v>0.3</v>
      </c>
      <c r="R759" s="102">
        <f>Q759*1.025</f>
        <v>0</v>
      </c>
      <c r="S759" s="120" t="s">
        <v>2506</v>
      </c>
      <c r="AA759" s="202"/>
    </row>
    <row r="760" spans="1:27" x14ac:dyDescent="0.25">
      <c r="A760" s="204">
        <v>191215</v>
      </c>
      <c r="B760" s="134">
        <v>63800608</v>
      </c>
      <c r="C760" s="134">
        <v>1</v>
      </c>
      <c r="D760" s="161"/>
      <c r="E760" s="123" t="s">
        <v>1401</v>
      </c>
      <c r="F760" s="124" t="s">
        <v>1402</v>
      </c>
      <c r="G760" s="125">
        <f>J760*1.15+O760*2.45</f>
        <v>21.894999999999996</v>
      </c>
      <c r="H760" s="125">
        <f t="shared" si="100"/>
        <v>21.894999999999996</v>
      </c>
      <c r="I760" s="163" t="s">
        <v>974</v>
      </c>
      <c r="J760" s="164">
        <v>18.399999999999999</v>
      </c>
      <c r="K760" s="164">
        <f t="shared" si="101"/>
        <v>18.399999999999999</v>
      </c>
      <c r="L760" s="165">
        <f t="shared" si="105"/>
        <v>138</v>
      </c>
      <c r="M760" s="165">
        <f t="shared" si="106"/>
        <v>138</v>
      </c>
      <c r="N760" s="129" t="s">
        <v>1973</v>
      </c>
      <c r="O760" s="130">
        <v>0.3</v>
      </c>
      <c r="P760" s="130">
        <f t="shared" si="107"/>
        <v>0.3</v>
      </c>
      <c r="Q760" s="188"/>
      <c r="R760" s="139"/>
      <c r="S760" s="139"/>
      <c r="T760" s="139"/>
      <c r="U760" s="139"/>
      <c r="AA760" s="139"/>
    </row>
    <row r="761" spans="1:27" x14ac:dyDescent="0.25">
      <c r="A761" s="197">
        <v>197808</v>
      </c>
      <c r="B761" s="121">
        <v>63800608</v>
      </c>
      <c r="C761" s="121">
        <v>1</v>
      </c>
      <c r="D761" s="161"/>
      <c r="E761" s="123" t="s">
        <v>1401</v>
      </c>
      <c r="F761" s="124" t="s">
        <v>1402</v>
      </c>
      <c r="G761" s="125">
        <f>J761*1.15+O761*2.45</f>
        <v>21.894999999999996</v>
      </c>
      <c r="H761" s="125">
        <f t="shared" si="100"/>
        <v>21.894999999999996</v>
      </c>
      <c r="I761" s="163" t="s">
        <v>974</v>
      </c>
      <c r="J761" s="164">
        <v>18.399999999999999</v>
      </c>
      <c r="K761" s="164">
        <f t="shared" si="101"/>
        <v>18.399999999999999</v>
      </c>
      <c r="L761" s="165">
        <f t="shared" si="105"/>
        <v>138</v>
      </c>
      <c r="M761" s="165">
        <f t="shared" si="106"/>
        <v>138</v>
      </c>
      <c r="N761" s="129" t="s">
        <v>1973</v>
      </c>
      <c r="O761" s="130">
        <v>0.3</v>
      </c>
      <c r="P761" s="130">
        <f t="shared" si="107"/>
        <v>0.3</v>
      </c>
      <c r="Q761" s="188"/>
      <c r="R761" s="139"/>
      <c r="S761" s="139"/>
      <c r="T761" s="139"/>
      <c r="U761" s="139"/>
      <c r="V761" s="131"/>
      <c r="W761" s="40"/>
      <c r="X761" s="131"/>
      <c r="Y761" s="131"/>
      <c r="Z761" s="139"/>
      <c r="AA761" s="139"/>
    </row>
    <row r="762" spans="1:27" x14ac:dyDescent="0.25">
      <c r="A762" s="197">
        <v>209317</v>
      </c>
      <c r="B762" s="121">
        <v>63800608</v>
      </c>
      <c r="C762" s="121">
        <v>1</v>
      </c>
      <c r="D762" s="161"/>
      <c r="E762" s="123" t="s">
        <v>1401</v>
      </c>
      <c r="F762" s="124" t="s">
        <v>1402</v>
      </c>
      <c r="G762" s="125">
        <f>J762*1.15+O762*2.45</f>
        <v>21.894999999999996</v>
      </c>
      <c r="H762" s="125">
        <f t="shared" si="100"/>
        <v>21.894999999999996</v>
      </c>
      <c r="I762" s="163" t="s">
        <v>974</v>
      </c>
      <c r="J762" s="164">
        <v>18.399999999999999</v>
      </c>
      <c r="K762" s="164">
        <f t="shared" si="101"/>
        <v>18.399999999999999</v>
      </c>
      <c r="L762" s="165">
        <f t="shared" si="105"/>
        <v>138</v>
      </c>
      <c r="M762" s="165">
        <f t="shared" si="106"/>
        <v>138</v>
      </c>
      <c r="N762" s="129" t="s">
        <v>1973</v>
      </c>
      <c r="O762" s="130">
        <v>0.3</v>
      </c>
      <c r="P762" s="130">
        <f t="shared" si="107"/>
        <v>0.3</v>
      </c>
      <c r="Q762" s="188"/>
      <c r="R762" s="131"/>
      <c r="S762" s="131"/>
      <c r="T762" s="131"/>
      <c r="U762" s="139"/>
      <c r="Z762" s="139"/>
      <c r="AA762" s="131"/>
    </row>
    <row r="763" spans="1:27" x14ac:dyDescent="0.25">
      <c r="A763" s="280">
        <v>218400</v>
      </c>
      <c r="B763" s="121">
        <v>63800608</v>
      </c>
      <c r="C763" s="121">
        <v>1</v>
      </c>
      <c r="D763" s="121"/>
      <c r="E763" s="123" t="s">
        <v>3834</v>
      </c>
      <c r="F763" s="124" t="s">
        <v>1402</v>
      </c>
      <c r="G763" s="155">
        <f>J763*1.19</f>
        <v>21.895999999999997</v>
      </c>
      <c r="H763" s="155">
        <f t="shared" si="100"/>
        <v>21.895999999999997</v>
      </c>
      <c r="I763" s="121" t="s">
        <v>974</v>
      </c>
      <c r="J763" s="155">
        <v>18.399999999999999</v>
      </c>
      <c r="K763" s="155">
        <f t="shared" si="101"/>
        <v>18.399999999999999</v>
      </c>
      <c r="L763" s="156">
        <f t="shared" si="105"/>
        <v>138</v>
      </c>
      <c r="M763" s="156">
        <f t="shared" si="106"/>
        <v>138</v>
      </c>
      <c r="N763" s="121" t="s">
        <v>2028</v>
      </c>
      <c r="O763" s="334">
        <v>0.3</v>
      </c>
      <c r="P763" s="334">
        <f t="shared" si="107"/>
        <v>0.3</v>
      </c>
      <c r="Q763" s="335"/>
      <c r="R763" s="336"/>
      <c r="S763" s="336"/>
      <c r="T763" s="336"/>
      <c r="U763" s="336"/>
      <c r="Z763" s="131"/>
      <c r="AA763" s="131"/>
    </row>
    <row r="764" spans="1:27" x14ac:dyDescent="0.25">
      <c r="A764" s="197">
        <v>225825</v>
      </c>
      <c r="B764" s="121">
        <v>63800608</v>
      </c>
      <c r="C764" s="121">
        <v>1</v>
      </c>
      <c r="D764" s="161"/>
      <c r="E764" s="123" t="s">
        <v>3834</v>
      </c>
      <c r="F764" s="124" t="s">
        <v>1402</v>
      </c>
      <c r="G764" s="155">
        <f>J764*1.15+O764*2.5</f>
        <v>33.409999999999997</v>
      </c>
      <c r="H764" s="155">
        <f t="shared" si="100"/>
        <v>33.409999999999997</v>
      </c>
      <c r="I764" s="126" t="s">
        <v>974</v>
      </c>
      <c r="J764" s="152">
        <v>28.4</v>
      </c>
      <c r="K764" s="127">
        <f t="shared" si="101"/>
        <v>28.4</v>
      </c>
      <c r="L764" s="128">
        <f t="shared" si="105"/>
        <v>213</v>
      </c>
      <c r="M764" s="128">
        <f t="shared" si="106"/>
        <v>213</v>
      </c>
      <c r="N764" s="129" t="s">
        <v>1973</v>
      </c>
      <c r="O764" s="334">
        <v>0.3</v>
      </c>
      <c r="P764" s="334">
        <f t="shared" si="107"/>
        <v>0.3</v>
      </c>
      <c r="Q764" s="335"/>
      <c r="R764" s="336"/>
      <c r="S764" s="336"/>
      <c r="T764" s="336"/>
      <c r="U764" s="336"/>
      <c r="W764" s="40"/>
      <c r="AA764" s="131"/>
    </row>
    <row r="765" spans="1:27" x14ac:dyDescent="0.25">
      <c r="A765" s="6">
        <v>186141</v>
      </c>
      <c r="B765" s="6">
        <v>63800609</v>
      </c>
      <c r="C765" s="6">
        <v>2</v>
      </c>
      <c r="D765" s="39"/>
      <c r="E765" s="30" t="s">
        <v>359</v>
      </c>
      <c r="F765" s="20" t="s">
        <v>360</v>
      </c>
      <c r="G765" s="53">
        <f t="shared" ref="G765:G772" si="108">J765*1.15</f>
        <v>27.599999999999998</v>
      </c>
      <c r="H765" s="53">
        <f t="shared" si="100"/>
        <v>55.199999999999996</v>
      </c>
      <c r="I765" s="15" t="s">
        <v>0</v>
      </c>
      <c r="J765" s="55">
        <v>24</v>
      </c>
      <c r="K765" s="55">
        <f t="shared" si="101"/>
        <v>48</v>
      </c>
      <c r="L765" s="56">
        <f t="shared" si="105"/>
        <v>180</v>
      </c>
      <c r="M765" s="56">
        <f t="shared" si="106"/>
        <v>360</v>
      </c>
      <c r="N765" s="38"/>
      <c r="O765" s="48">
        <v>1.2809999999999999</v>
      </c>
      <c r="P765" s="48">
        <f t="shared" si="107"/>
        <v>2.5619999999999998</v>
      </c>
      <c r="R765" s="102">
        <f t="shared" ref="R765:R772" si="109">Q765*1.025</f>
        <v>0</v>
      </c>
      <c r="S765" s="120" t="s">
        <v>2380</v>
      </c>
      <c r="V765" s="131"/>
      <c r="W765" s="217"/>
      <c r="X765" s="40"/>
      <c r="Y765" s="40"/>
    </row>
    <row r="766" spans="1:27" x14ac:dyDescent="0.25">
      <c r="A766" s="6">
        <v>173614</v>
      </c>
      <c r="B766" s="6">
        <v>63800609</v>
      </c>
      <c r="C766" s="6">
        <v>2</v>
      </c>
      <c r="D766" s="39"/>
      <c r="E766" s="30" t="s">
        <v>359</v>
      </c>
      <c r="F766" s="124" t="s">
        <v>2047</v>
      </c>
      <c r="G766" s="53">
        <f t="shared" si="108"/>
        <v>27.599999999999998</v>
      </c>
      <c r="H766" s="55">
        <f t="shared" si="100"/>
        <v>55.199999999999996</v>
      </c>
      <c r="I766" s="15" t="s">
        <v>0</v>
      </c>
      <c r="J766" s="55">
        <v>24</v>
      </c>
      <c r="K766" s="55">
        <f t="shared" si="101"/>
        <v>48</v>
      </c>
      <c r="L766" s="56">
        <f t="shared" si="105"/>
        <v>180</v>
      </c>
      <c r="M766" s="56">
        <f t="shared" si="106"/>
        <v>360</v>
      </c>
      <c r="N766" s="105"/>
      <c r="O766" s="106"/>
      <c r="P766" s="106">
        <f t="shared" si="107"/>
        <v>0</v>
      </c>
      <c r="R766" s="102">
        <f t="shared" si="109"/>
        <v>0</v>
      </c>
      <c r="S766" s="120" t="s">
        <v>2380</v>
      </c>
      <c r="W766" s="139"/>
      <c r="Z766" s="139"/>
    </row>
    <row r="767" spans="1:27" x14ac:dyDescent="0.25">
      <c r="A767" s="6">
        <v>186141</v>
      </c>
      <c r="B767" s="6">
        <v>63800610</v>
      </c>
      <c r="C767" s="6">
        <v>2</v>
      </c>
      <c r="D767" s="39"/>
      <c r="E767" s="30" t="s">
        <v>361</v>
      </c>
      <c r="F767" s="20" t="s">
        <v>360</v>
      </c>
      <c r="G767" s="53">
        <f t="shared" si="108"/>
        <v>12.649999999999999</v>
      </c>
      <c r="H767" s="53">
        <f t="shared" si="100"/>
        <v>25.299999999999997</v>
      </c>
      <c r="I767" s="15" t="s">
        <v>974</v>
      </c>
      <c r="J767" s="55">
        <v>11</v>
      </c>
      <c r="K767" s="55">
        <f t="shared" si="101"/>
        <v>22</v>
      </c>
      <c r="L767" s="56">
        <f t="shared" si="105"/>
        <v>82.5</v>
      </c>
      <c r="M767" s="56">
        <f t="shared" si="106"/>
        <v>165</v>
      </c>
      <c r="N767" s="38"/>
      <c r="O767" s="48">
        <v>1.4550000000000001</v>
      </c>
      <c r="P767" s="48">
        <f t="shared" si="107"/>
        <v>2.91</v>
      </c>
      <c r="R767" s="102">
        <f t="shared" si="109"/>
        <v>0</v>
      </c>
      <c r="S767" s="120" t="s">
        <v>2381</v>
      </c>
      <c r="X767" s="131"/>
      <c r="Y767" s="131"/>
      <c r="Z767" s="131"/>
    </row>
    <row r="768" spans="1:27" x14ac:dyDescent="0.25">
      <c r="A768" s="6">
        <v>160</v>
      </c>
      <c r="B768" s="6">
        <v>63800610</v>
      </c>
      <c r="C768" s="6">
        <v>2</v>
      </c>
      <c r="D768" s="6"/>
      <c r="E768" s="30" t="s">
        <v>361</v>
      </c>
      <c r="F768" s="124" t="s">
        <v>2048</v>
      </c>
      <c r="G768" s="53">
        <f t="shared" si="108"/>
        <v>12.649999999999999</v>
      </c>
      <c r="H768" s="55">
        <f t="shared" si="100"/>
        <v>25.299999999999997</v>
      </c>
      <c r="I768" s="15" t="s">
        <v>67</v>
      </c>
      <c r="J768" s="55">
        <v>11</v>
      </c>
      <c r="K768" s="55">
        <f t="shared" si="101"/>
        <v>22</v>
      </c>
      <c r="L768" s="56">
        <f t="shared" si="105"/>
        <v>82.5</v>
      </c>
      <c r="M768" s="56">
        <f t="shared" si="106"/>
        <v>165</v>
      </c>
      <c r="N768" s="105"/>
      <c r="O768" s="106"/>
      <c r="P768" s="106">
        <f t="shared" si="107"/>
        <v>0</v>
      </c>
      <c r="Q768" s="103"/>
      <c r="R768" s="102">
        <f t="shared" si="109"/>
        <v>0</v>
      </c>
      <c r="S768" s="120" t="s">
        <v>2381</v>
      </c>
      <c r="X768" s="139"/>
      <c r="Y768" s="139"/>
    </row>
    <row r="769" spans="1:27" x14ac:dyDescent="0.25">
      <c r="A769" s="6">
        <v>173614</v>
      </c>
      <c r="B769" s="6">
        <v>63800610</v>
      </c>
      <c r="C769" s="6">
        <v>2</v>
      </c>
      <c r="D769" s="39"/>
      <c r="E769" s="30" t="s">
        <v>361</v>
      </c>
      <c r="F769" s="20" t="s">
        <v>2048</v>
      </c>
      <c r="G769" s="53">
        <f t="shared" si="108"/>
        <v>12.649999999999999</v>
      </c>
      <c r="H769" s="55">
        <f t="shared" si="100"/>
        <v>25.299999999999997</v>
      </c>
      <c r="I769" s="15" t="s">
        <v>974</v>
      </c>
      <c r="J769" s="55">
        <v>11</v>
      </c>
      <c r="K769" s="55">
        <f t="shared" si="101"/>
        <v>22</v>
      </c>
      <c r="L769" s="56">
        <f t="shared" si="105"/>
        <v>82.5</v>
      </c>
      <c r="M769" s="56">
        <f t="shared" si="106"/>
        <v>165</v>
      </c>
      <c r="N769" s="105"/>
      <c r="O769" s="106"/>
      <c r="P769" s="106">
        <f t="shared" si="107"/>
        <v>0</v>
      </c>
      <c r="Q769" s="103"/>
      <c r="R769" s="102">
        <f t="shared" si="109"/>
        <v>0</v>
      </c>
      <c r="S769" s="120" t="s">
        <v>2381</v>
      </c>
      <c r="U769" s="139"/>
      <c r="V769" s="315"/>
    </row>
    <row r="770" spans="1:27" x14ac:dyDescent="0.25">
      <c r="A770" s="6">
        <v>173614</v>
      </c>
      <c r="B770" s="6">
        <v>63800613</v>
      </c>
      <c r="C770" s="6">
        <v>1</v>
      </c>
      <c r="D770" s="39"/>
      <c r="E770" s="30" t="s">
        <v>363</v>
      </c>
      <c r="F770" s="20" t="s">
        <v>4025</v>
      </c>
      <c r="G770" s="53">
        <f t="shared" si="108"/>
        <v>54.233999999999995</v>
      </c>
      <c r="H770" s="55">
        <f t="shared" ref="H770:H833" si="110">C770*G770</f>
        <v>54.233999999999995</v>
      </c>
      <c r="I770" s="15" t="s">
        <v>67</v>
      </c>
      <c r="J770" s="55">
        <v>47.16</v>
      </c>
      <c r="K770" s="55">
        <f t="shared" ref="K770:K833" si="111">C770*J770</f>
        <v>47.16</v>
      </c>
      <c r="L770" s="56">
        <f t="shared" si="105"/>
        <v>353.7</v>
      </c>
      <c r="M770" s="56">
        <f t="shared" si="106"/>
        <v>353.7</v>
      </c>
      <c r="N770" s="38"/>
      <c r="O770" s="48">
        <v>6.25</v>
      </c>
      <c r="P770" s="48">
        <f t="shared" si="107"/>
        <v>6.25</v>
      </c>
      <c r="R770" s="102">
        <f t="shared" si="109"/>
        <v>0</v>
      </c>
      <c r="S770" s="120" t="s">
        <v>2468</v>
      </c>
      <c r="U770" s="139"/>
      <c r="X770" s="131"/>
      <c r="Y770" s="131"/>
    </row>
    <row r="771" spans="1:27" x14ac:dyDescent="0.25">
      <c r="A771" s="6">
        <v>177729</v>
      </c>
      <c r="B771" s="6">
        <v>63800613</v>
      </c>
      <c r="C771" s="6">
        <v>1</v>
      </c>
      <c r="D771" s="39"/>
      <c r="E771" s="30" t="s">
        <v>363</v>
      </c>
      <c r="F771" s="20" t="s">
        <v>4025</v>
      </c>
      <c r="G771" s="53">
        <f t="shared" si="108"/>
        <v>54.233999999999995</v>
      </c>
      <c r="H771" s="55">
        <f t="shared" si="110"/>
        <v>54.233999999999995</v>
      </c>
      <c r="I771" s="15" t="s">
        <v>152</v>
      </c>
      <c r="J771" s="55">
        <v>47.16</v>
      </c>
      <c r="K771" s="55">
        <f t="shared" si="111"/>
        <v>47.16</v>
      </c>
      <c r="L771" s="56">
        <f t="shared" si="105"/>
        <v>353.7</v>
      </c>
      <c r="M771" s="56">
        <f t="shared" si="106"/>
        <v>353.7</v>
      </c>
      <c r="N771" s="38"/>
      <c r="O771" s="48">
        <v>6.25</v>
      </c>
      <c r="P771" s="48">
        <f t="shared" si="107"/>
        <v>6.25</v>
      </c>
      <c r="R771" s="102">
        <f t="shared" si="109"/>
        <v>0</v>
      </c>
      <c r="S771" s="120" t="s">
        <v>2468</v>
      </c>
      <c r="U771" s="139"/>
      <c r="V771" s="139"/>
      <c r="W771" s="139"/>
      <c r="X771" s="139"/>
      <c r="Y771" s="139"/>
    </row>
    <row r="772" spans="1:27" x14ac:dyDescent="0.25">
      <c r="A772" s="6">
        <v>186141</v>
      </c>
      <c r="B772" s="6">
        <v>63800613</v>
      </c>
      <c r="C772" s="6">
        <v>1</v>
      </c>
      <c r="D772" s="39"/>
      <c r="E772" s="30" t="s">
        <v>363</v>
      </c>
      <c r="F772" s="20" t="s">
        <v>4025</v>
      </c>
      <c r="G772" s="53">
        <f t="shared" si="108"/>
        <v>54.233999999999995</v>
      </c>
      <c r="H772" s="53">
        <f t="shared" si="110"/>
        <v>54.233999999999995</v>
      </c>
      <c r="I772" s="15" t="s">
        <v>152</v>
      </c>
      <c r="J772" s="55">
        <v>47.16</v>
      </c>
      <c r="K772" s="55">
        <f t="shared" si="111"/>
        <v>47.16</v>
      </c>
      <c r="L772" s="56">
        <f t="shared" si="105"/>
        <v>353.7</v>
      </c>
      <c r="M772" s="56">
        <f t="shared" si="106"/>
        <v>353.7</v>
      </c>
      <c r="N772" s="38"/>
      <c r="O772" s="48">
        <v>6.25</v>
      </c>
      <c r="P772" s="48">
        <f t="shared" si="107"/>
        <v>6.25</v>
      </c>
      <c r="R772" s="102">
        <f t="shared" si="109"/>
        <v>0</v>
      </c>
      <c r="S772" s="120" t="s">
        <v>2468</v>
      </c>
      <c r="U772" s="131"/>
      <c r="W772" s="131"/>
      <c r="X772" s="139"/>
      <c r="Y772" s="139"/>
    </row>
    <row r="773" spans="1:27" x14ac:dyDescent="0.25">
      <c r="A773" s="197">
        <v>234511</v>
      </c>
      <c r="B773" s="134">
        <v>63800613</v>
      </c>
      <c r="C773" s="134">
        <v>1</v>
      </c>
      <c r="D773" s="367"/>
      <c r="E773" s="123" t="s">
        <v>363</v>
      </c>
      <c r="F773" s="124" t="s">
        <v>4025</v>
      </c>
      <c r="G773" s="168">
        <f>J773*1.274+O773*2.5</f>
        <v>67.859000000000009</v>
      </c>
      <c r="H773" s="125">
        <f t="shared" si="110"/>
        <v>67.859000000000009</v>
      </c>
      <c r="I773" s="368" t="s">
        <v>152</v>
      </c>
      <c r="J773" s="332">
        <v>41</v>
      </c>
      <c r="K773" s="332">
        <f t="shared" si="111"/>
        <v>41</v>
      </c>
      <c r="L773" s="369">
        <f t="shared" si="105"/>
        <v>307.5</v>
      </c>
      <c r="M773" s="369">
        <f t="shared" si="106"/>
        <v>307.5</v>
      </c>
      <c r="N773" s="370" t="s">
        <v>1973</v>
      </c>
      <c r="O773" s="130">
        <v>6.25</v>
      </c>
      <c r="P773" s="130">
        <f t="shared" si="107"/>
        <v>6.25</v>
      </c>
      <c r="Q773" s="188"/>
      <c r="R773" s="131"/>
      <c r="S773" s="131"/>
      <c r="T773" s="131"/>
      <c r="U773" s="131"/>
      <c r="V773" s="447"/>
      <c r="Z773" s="139"/>
    </row>
    <row r="774" spans="1:27" x14ac:dyDescent="0.25">
      <c r="A774" s="197">
        <v>244728</v>
      </c>
      <c r="B774" s="134">
        <v>63800613</v>
      </c>
      <c r="C774" s="134">
        <v>1</v>
      </c>
      <c r="D774" s="161"/>
      <c r="E774" s="123" t="s">
        <v>363</v>
      </c>
      <c r="F774" s="124" t="s">
        <v>4025</v>
      </c>
      <c r="G774" s="189">
        <f>J774*1.32268</f>
        <v>54.229880000000001</v>
      </c>
      <c r="H774" s="187">
        <f t="shared" si="110"/>
        <v>54.229880000000001</v>
      </c>
      <c r="I774" s="166" t="s">
        <v>152</v>
      </c>
      <c r="J774" s="162">
        <v>41</v>
      </c>
      <c r="K774" s="162">
        <f t="shared" si="111"/>
        <v>41</v>
      </c>
      <c r="L774" s="167">
        <f t="shared" si="105"/>
        <v>307.5</v>
      </c>
      <c r="M774" s="167">
        <f t="shared" si="106"/>
        <v>307.5</v>
      </c>
      <c r="N774" s="122" t="s">
        <v>2028</v>
      </c>
      <c r="O774" s="130">
        <v>6.25</v>
      </c>
      <c r="P774" s="130">
        <f t="shared" si="107"/>
        <v>6.25</v>
      </c>
      <c r="Q774" s="335"/>
      <c r="R774" s="139"/>
      <c r="S774" s="139"/>
      <c r="T774" s="139"/>
      <c r="U774" s="139"/>
      <c r="V774" s="447"/>
      <c r="Z774" s="131"/>
      <c r="AA774" s="139"/>
    </row>
    <row r="775" spans="1:27" x14ac:dyDescent="0.25">
      <c r="A775" s="333">
        <v>284467</v>
      </c>
      <c r="B775" s="134">
        <v>63800613</v>
      </c>
      <c r="C775" s="134">
        <v>1</v>
      </c>
      <c r="D775" s="122">
        <v>1367948</v>
      </c>
      <c r="E775" s="123" t="s">
        <v>363</v>
      </c>
      <c r="F775" s="124" t="s">
        <v>4508</v>
      </c>
      <c r="G775" s="168">
        <f>J775*1.15</f>
        <v>68.712499999999991</v>
      </c>
      <c r="H775" s="125">
        <f t="shared" si="110"/>
        <v>68.712499999999991</v>
      </c>
      <c r="I775" s="121" t="s">
        <v>152</v>
      </c>
      <c r="J775" s="155">
        <v>59.75</v>
      </c>
      <c r="K775" s="155">
        <f t="shared" si="111"/>
        <v>59.75</v>
      </c>
      <c r="L775" s="167">
        <f t="shared" si="105"/>
        <v>448.125</v>
      </c>
      <c r="M775" s="167">
        <f t="shared" si="106"/>
        <v>448.125</v>
      </c>
      <c r="N775" s="122" t="s">
        <v>2028</v>
      </c>
      <c r="O775" s="130">
        <v>6.25</v>
      </c>
      <c r="P775" s="130">
        <f t="shared" si="107"/>
        <v>6.25</v>
      </c>
      <c r="Q775" s="131"/>
      <c r="R775" s="131"/>
      <c r="S775" s="131"/>
      <c r="V775" s="131"/>
      <c r="Z775" s="131"/>
      <c r="AA775" s="230"/>
    </row>
    <row r="776" spans="1:27" ht="14.25" customHeight="1" x14ac:dyDescent="0.25">
      <c r="A776" s="280">
        <v>306369</v>
      </c>
      <c r="B776" s="134">
        <v>63800613</v>
      </c>
      <c r="C776" s="134">
        <v>1</v>
      </c>
      <c r="D776" s="122">
        <v>1396664</v>
      </c>
      <c r="E776" s="123" t="s">
        <v>363</v>
      </c>
      <c r="F776" s="124" t="s">
        <v>4508</v>
      </c>
      <c r="G776" s="168">
        <f>J776</f>
        <v>68.709999999999994</v>
      </c>
      <c r="H776" s="125">
        <f t="shared" si="110"/>
        <v>68.709999999999994</v>
      </c>
      <c r="I776" s="203" t="s">
        <v>974</v>
      </c>
      <c r="J776" s="519">
        <v>68.709999999999994</v>
      </c>
      <c r="K776" s="155">
        <f t="shared" si="111"/>
        <v>68.709999999999994</v>
      </c>
      <c r="L776" s="167">
        <f t="shared" si="105"/>
        <v>515.32499999999993</v>
      </c>
      <c r="M776" s="167">
        <f t="shared" si="106"/>
        <v>515.32499999999993</v>
      </c>
      <c r="N776" s="122" t="s">
        <v>2028</v>
      </c>
      <c r="O776" s="130">
        <v>6.25</v>
      </c>
      <c r="P776" s="130">
        <f t="shared" si="107"/>
        <v>6.25</v>
      </c>
      <c r="Q776" s="37"/>
      <c r="R776" s="480"/>
      <c r="S776" s="480"/>
      <c r="T776" s="474"/>
      <c r="U776" s="480"/>
      <c r="V776" s="139"/>
      <c r="Z776" s="139"/>
    </row>
    <row r="777" spans="1:27" ht="14.25" customHeight="1" x14ac:dyDescent="0.25">
      <c r="A777" s="6">
        <v>186141</v>
      </c>
      <c r="B777" s="6">
        <v>63800616</v>
      </c>
      <c r="C777" s="6">
        <v>4</v>
      </c>
      <c r="D777" s="39"/>
      <c r="E777" s="30" t="s">
        <v>1638</v>
      </c>
      <c r="F777" s="20" t="s">
        <v>2010</v>
      </c>
      <c r="G777" s="53">
        <f t="shared" ref="G777:G785" si="112">J777*1.15</f>
        <v>7.5324999999999989</v>
      </c>
      <c r="H777" s="53">
        <f t="shared" si="110"/>
        <v>30.129999999999995</v>
      </c>
      <c r="I777" s="15" t="s">
        <v>974</v>
      </c>
      <c r="J777" s="55">
        <v>6.55</v>
      </c>
      <c r="K777" s="55">
        <f t="shared" si="111"/>
        <v>26.2</v>
      </c>
      <c r="L777" s="56">
        <f t="shared" si="105"/>
        <v>49.125</v>
      </c>
      <c r="M777" s="56">
        <f t="shared" si="106"/>
        <v>196.5</v>
      </c>
      <c r="N777" s="38"/>
      <c r="O777" s="48">
        <v>0.87</v>
      </c>
      <c r="P777" s="48">
        <f t="shared" si="107"/>
        <v>3.48</v>
      </c>
      <c r="R777" s="102">
        <f>Q777*1.025</f>
        <v>0</v>
      </c>
      <c r="S777" s="120" t="s">
        <v>2470</v>
      </c>
    </row>
    <row r="778" spans="1:27" ht="14.25" customHeight="1" x14ac:dyDescent="0.25">
      <c r="A778" s="6">
        <v>170</v>
      </c>
      <c r="B778" s="6">
        <v>63800616</v>
      </c>
      <c r="C778" s="6">
        <v>1</v>
      </c>
      <c r="D778" s="6"/>
      <c r="E778" s="30" t="s">
        <v>364</v>
      </c>
      <c r="F778" s="20" t="s">
        <v>2011</v>
      </c>
      <c r="G778" s="53">
        <f t="shared" si="112"/>
        <v>7.5324999999999989</v>
      </c>
      <c r="H778" s="55">
        <f t="shared" si="110"/>
        <v>7.5324999999999989</v>
      </c>
      <c r="I778" s="15" t="s">
        <v>67</v>
      </c>
      <c r="J778" s="55">
        <v>6.55</v>
      </c>
      <c r="K778" s="55">
        <f t="shared" si="111"/>
        <v>6.55</v>
      </c>
      <c r="L778" s="56">
        <f t="shared" si="105"/>
        <v>49.125</v>
      </c>
      <c r="M778" s="56">
        <f t="shared" si="106"/>
        <v>49.125</v>
      </c>
      <c r="N778" s="38"/>
      <c r="O778" s="48">
        <v>0.6</v>
      </c>
      <c r="P778" s="48">
        <f t="shared" si="107"/>
        <v>0.6</v>
      </c>
      <c r="R778" s="102">
        <f>Q778*1.025</f>
        <v>0</v>
      </c>
      <c r="S778" s="120"/>
      <c r="U778" s="131"/>
      <c r="V778" s="40"/>
      <c r="W778" s="131"/>
      <c r="AA778" s="131"/>
    </row>
    <row r="779" spans="1:27" ht="14.25" customHeight="1" x14ac:dyDescent="0.25">
      <c r="A779" s="6">
        <v>173614</v>
      </c>
      <c r="B779" s="6">
        <v>63800616</v>
      </c>
      <c r="C779" s="6">
        <v>4</v>
      </c>
      <c r="D779" s="39"/>
      <c r="E779" s="30" t="s">
        <v>1638</v>
      </c>
      <c r="F779" s="124" t="s">
        <v>2011</v>
      </c>
      <c r="G779" s="53">
        <f t="shared" si="112"/>
        <v>7.5324999999999989</v>
      </c>
      <c r="H779" s="55">
        <f t="shared" si="110"/>
        <v>30.129999999999995</v>
      </c>
      <c r="I779" s="15" t="s">
        <v>67</v>
      </c>
      <c r="J779" s="55">
        <v>6.55</v>
      </c>
      <c r="K779" s="55">
        <f t="shared" si="111"/>
        <v>26.2</v>
      </c>
      <c r="L779" s="56">
        <f t="shared" si="105"/>
        <v>49.125</v>
      </c>
      <c r="M779" s="56">
        <f t="shared" si="106"/>
        <v>196.5</v>
      </c>
      <c r="N779" s="38"/>
      <c r="O779" s="48">
        <v>0.6</v>
      </c>
      <c r="P779" s="48">
        <f t="shared" si="107"/>
        <v>2.4</v>
      </c>
      <c r="R779" s="102">
        <f>Q779*1.025</f>
        <v>0</v>
      </c>
      <c r="S779" s="120" t="s">
        <v>2470</v>
      </c>
      <c r="W779" s="131"/>
    </row>
    <row r="780" spans="1:27" ht="14.25" customHeight="1" x14ac:dyDescent="0.25">
      <c r="A780" s="6">
        <v>173614</v>
      </c>
      <c r="B780" s="6">
        <v>63800620</v>
      </c>
      <c r="C780" s="6">
        <v>2</v>
      </c>
      <c r="D780" s="39"/>
      <c r="E780" s="30" t="s">
        <v>467</v>
      </c>
      <c r="F780" s="20" t="s">
        <v>345</v>
      </c>
      <c r="G780" s="53">
        <f t="shared" si="112"/>
        <v>164.67999999999998</v>
      </c>
      <c r="H780" s="55">
        <f t="shared" si="110"/>
        <v>329.35999999999996</v>
      </c>
      <c r="I780" s="15" t="s">
        <v>152</v>
      </c>
      <c r="J780" s="55">
        <v>143.19999999999999</v>
      </c>
      <c r="K780" s="55">
        <f t="shared" si="111"/>
        <v>286.39999999999998</v>
      </c>
      <c r="L780" s="56">
        <f t="shared" si="105"/>
        <v>1074</v>
      </c>
      <c r="M780" s="56">
        <f t="shared" si="106"/>
        <v>2148</v>
      </c>
      <c r="N780" s="38"/>
      <c r="O780" s="48">
        <v>10.5</v>
      </c>
      <c r="P780" s="48">
        <f t="shared" si="107"/>
        <v>21</v>
      </c>
      <c r="R780" s="102">
        <f>Q780*1.025</f>
        <v>0</v>
      </c>
      <c r="S780" s="120" t="s">
        <v>2497</v>
      </c>
      <c r="V780" s="131"/>
    </row>
    <row r="781" spans="1:27" ht="14.25" customHeight="1" x14ac:dyDescent="0.25">
      <c r="A781" s="6">
        <v>186141</v>
      </c>
      <c r="B781" s="6">
        <v>63800620</v>
      </c>
      <c r="C781" s="6">
        <v>2</v>
      </c>
      <c r="D781" s="39"/>
      <c r="E781" s="30" t="s">
        <v>467</v>
      </c>
      <c r="F781" s="124" t="s">
        <v>345</v>
      </c>
      <c r="G781" s="53">
        <f t="shared" si="112"/>
        <v>164.67999999999998</v>
      </c>
      <c r="H781" s="53">
        <f t="shared" si="110"/>
        <v>329.35999999999996</v>
      </c>
      <c r="I781" s="15" t="s">
        <v>152</v>
      </c>
      <c r="J781" s="55">
        <v>143.19999999999999</v>
      </c>
      <c r="K781" s="55">
        <f t="shared" si="111"/>
        <v>286.39999999999998</v>
      </c>
      <c r="L781" s="56">
        <f t="shared" si="105"/>
        <v>1074</v>
      </c>
      <c r="M781" s="56">
        <f t="shared" si="106"/>
        <v>2148</v>
      </c>
      <c r="N781" s="38"/>
      <c r="O781" s="48">
        <v>10.5</v>
      </c>
      <c r="P781" s="48">
        <f t="shared" si="107"/>
        <v>21</v>
      </c>
      <c r="R781" s="102">
        <f>Q781*1.025</f>
        <v>0</v>
      </c>
      <c r="S781" s="120" t="s">
        <v>2497</v>
      </c>
      <c r="U781" s="131"/>
      <c r="V781" s="40"/>
      <c r="W781" s="139"/>
    </row>
    <row r="782" spans="1:27" x14ac:dyDescent="0.25">
      <c r="A782" s="197">
        <v>234511</v>
      </c>
      <c r="B782" s="134">
        <v>63800620</v>
      </c>
      <c r="C782" s="134">
        <v>2</v>
      </c>
      <c r="D782" s="367"/>
      <c r="E782" s="123" t="s">
        <v>467</v>
      </c>
      <c r="F782" s="124" t="s">
        <v>345</v>
      </c>
      <c r="G782" s="125">
        <f t="shared" si="112"/>
        <v>164.67999999999998</v>
      </c>
      <c r="H782" s="125">
        <f t="shared" si="110"/>
        <v>329.35999999999996</v>
      </c>
      <c r="I782" s="121" t="s">
        <v>152</v>
      </c>
      <c r="J782" s="155">
        <v>143.19999999999999</v>
      </c>
      <c r="K782" s="155">
        <f t="shared" si="111"/>
        <v>286.39999999999998</v>
      </c>
      <c r="L782" s="167">
        <f t="shared" si="105"/>
        <v>1074</v>
      </c>
      <c r="M782" s="167">
        <f t="shared" si="106"/>
        <v>2148</v>
      </c>
      <c r="N782" s="122" t="s">
        <v>2028</v>
      </c>
      <c r="O782" s="130">
        <v>10.5</v>
      </c>
      <c r="P782" s="130">
        <f t="shared" si="107"/>
        <v>21</v>
      </c>
      <c r="Q782" s="188"/>
      <c r="R782" s="131"/>
      <c r="S782" s="131"/>
      <c r="T782" s="131"/>
      <c r="U782" s="131"/>
      <c r="W782" s="131"/>
    </row>
    <row r="783" spans="1:27" x14ac:dyDescent="0.25">
      <c r="A783" s="6">
        <v>230</v>
      </c>
      <c r="B783" s="6">
        <v>63800621</v>
      </c>
      <c r="C783" s="6">
        <v>2</v>
      </c>
      <c r="D783" s="6"/>
      <c r="E783" s="30" t="s">
        <v>143</v>
      </c>
      <c r="F783" s="20" t="s">
        <v>1122</v>
      </c>
      <c r="G783" s="53">
        <f t="shared" si="112"/>
        <v>38.984999999999992</v>
      </c>
      <c r="H783" s="55">
        <f t="shared" si="110"/>
        <v>77.969999999999985</v>
      </c>
      <c r="I783" s="15" t="s">
        <v>67</v>
      </c>
      <c r="J783" s="55">
        <v>33.9</v>
      </c>
      <c r="K783" s="55">
        <f t="shared" si="111"/>
        <v>67.8</v>
      </c>
      <c r="L783" s="56">
        <f t="shared" si="105"/>
        <v>254.25</v>
      </c>
      <c r="M783" s="56">
        <f t="shared" si="106"/>
        <v>508.5</v>
      </c>
      <c r="N783" s="38" t="s">
        <v>2028</v>
      </c>
      <c r="O783" s="48">
        <v>2.2000000000000002</v>
      </c>
      <c r="P783" s="48">
        <f t="shared" si="107"/>
        <v>4.4000000000000004</v>
      </c>
      <c r="R783" s="102">
        <f>Q783*1.025</f>
        <v>0</v>
      </c>
      <c r="S783" s="120" t="s">
        <v>2500</v>
      </c>
      <c r="V783" s="131"/>
      <c r="W783" s="139"/>
      <c r="X783" s="230"/>
      <c r="Y783" s="230"/>
      <c r="Z783" s="131"/>
      <c r="AA783" s="40"/>
    </row>
    <row r="784" spans="1:27" x14ac:dyDescent="0.25">
      <c r="A784" s="6">
        <v>173614</v>
      </c>
      <c r="B784" s="6">
        <v>63800621</v>
      </c>
      <c r="C784" s="6">
        <v>2</v>
      </c>
      <c r="D784" s="39"/>
      <c r="E784" s="30" t="s">
        <v>143</v>
      </c>
      <c r="F784" s="20" t="s">
        <v>1122</v>
      </c>
      <c r="G784" s="53">
        <f t="shared" si="112"/>
        <v>38.984999999999992</v>
      </c>
      <c r="H784" s="55">
        <f t="shared" si="110"/>
        <v>77.969999999999985</v>
      </c>
      <c r="I784" s="15" t="s">
        <v>974</v>
      </c>
      <c r="J784" s="55">
        <v>33.9</v>
      </c>
      <c r="K784" s="55">
        <f t="shared" si="111"/>
        <v>67.8</v>
      </c>
      <c r="L784" s="56">
        <f t="shared" si="105"/>
        <v>254.25</v>
      </c>
      <c r="M784" s="56">
        <f t="shared" si="106"/>
        <v>508.5</v>
      </c>
      <c r="N784" s="38" t="s">
        <v>2028</v>
      </c>
      <c r="O784" s="48">
        <v>2.2000000000000002</v>
      </c>
      <c r="P784" s="48">
        <f t="shared" si="107"/>
        <v>4.4000000000000004</v>
      </c>
      <c r="R784" s="102">
        <f>Q784*1.025</f>
        <v>0</v>
      </c>
      <c r="S784" s="120" t="s">
        <v>2500</v>
      </c>
      <c r="V784" s="131"/>
      <c r="Z784" s="139"/>
    </row>
    <row r="785" spans="1:27" s="40" customFormat="1" x14ac:dyDescent="0.25">
      <c r="A785" s="6">
        <v>186141</v>
      </c>
      <c r="B785" s="6">
        <v>63800621</v>
      </c>
      <c r="C785" s="6">
        <v>2</v>
      </c>
      <c r="D785" s="39"/>
      <c r="E785" s="30" t="s">
        <v>143</v>
      </c>
      <c r="F785" s="20" t="s">
        <v>1122</v>
      </c>
      <c r="G785" s="53">
        <f t="shared" si="112"/>
        <v>38.984999999999992</v>
      </c>
      <c r="H785" s="53">
        <f t="shared" si="110"/>
        <v>77.969999999999985</v>
      </c>
      <c r="I785" s="15" t="s">
        <v>974</v>
      </c>
      <c r="J785" s="55">
        <v>33.9</v>
      </c>
      <c r="K785" s="55">
        <f t="shared" si="111"/>
        <v>67.8</v>
      </c>
      <c r="L785" s="56">
        <f t="shared" si="105"/>
        <v>254.25</v>
      </c>
      <c r="M785" s="56">
        <f t="shared" si="106"/>
        <v>508.5</v>
      </c>
      <c r="N785" s="38" t="s">
        <v>2028</v>
      </c>
      <c r="O785" s="48">
        <v>2.2000000000000002</v>
      </c>
      <c r="P785" s="48">
        <f t="shared" si="107"/>
        <v>4.4000000000000004</v>
      </c>
      <c r="Q785" s="104"/>
      <c r="R785" s="102">
        <f>Q785*1.025</f>
        <v>0</v>
      </c>
      <c r="S785" s="120" t="s">
        <v>2500</v>
      </c>
      <c r="T785" s="37"/>
      <c r="U785" s="37"/>
      <c r="V785" s="37"/>
      <c r="W785" s="37"/>
      <c r="X785" s="37"/>
      <c r="Y785" s="37"/>
      <c r="Z785" s="139"/>
      <c r="AA785" s="131"/>
    </row>
    <row r="786" spans="1:27" x14ac:dyDescent="0.25">
      <c r="A786" s="280">
        <v>306369</v>
      </c>
      <c r="B786" s="134">
        <v>63800621</v>
      </c>
      <c r="C786" s="134">
        <v>2</v>
      </c>
      <c r="D786" s="122">
        <v>1396665</v>
      </c>
      <c r="E786" s="123" t="s">
        <v>143</v>
      </c>
      <c r="F786" s="329" t="s">
        <v>1122</v>
      </c>
      <c r="G786" s="448">
        <f>J786</f>
        <v>38.99</v>
      </c>
      <c r="H786" s="448">
        <f t="shared" si="110"/>
        <v>77.98</v>
      </c>
      <c r="I786" s="166" t="s">
        <v>974</v>
      </c>
      <c r="J786" s="506">
        <v>38.99</v>
      </c>
      <c r="K786" s="288">
        <f t="shared" si="111"/>
        <v>77.98</v>
      </c>
      <c r="L786" s="290">
        <f t="shared" si="105"/>
        <v>292.42500000000001</v>
      </c>
      <c r="M786" s="290">
        <f t="shared" si="106"/>
        <v>584.85</v>
      </c>
      <c r="N786" s="122" t="s">
        <v>2028</v>
      </c>
      <c r="O786" s="130">
        <v>2.2000000000000002</v>
      </c>
      <c r="P786" s="130">
        <f t="shared" si="107"/>
        <v>4.4000000000000004</v>
      </c>
      <c r="R786" s="480"/>
      <c r="S786" s="480"/>
      <c r="T786" s="480"/>
      <c r="U786" s="480"/>
      <c r="Z786" s="131"/>
      <c r="AA786" s="131"/>
    </row>
    <row r="787" spans="1:27" x14ac:dyDescent="0.25">
      <c r="A787" s="6">
        <v>240</v>
      </c>
      <c r="B787" s="6">
        <v>63800622</v>
      </c>
      <c r="C787" s="6">
        <v>2</v>
      </c>
      <c r="D787" s="6"/>
      <c r="E787" s="30" t="s">
        <v>144</v>
      </c>
      <c r="F787" s="20" t="s">
        <v>1124</v>
      </c>
      <c r="G787" s="53">
        <f>J787*1.15</f>
        <v>38.984999999999992</v>
      </c>
      <c r="H787" s="55">
        <f t="shared" si="110"/>
        <v>77.969999999999985</v>
      </c>
      <c r="I787" s="15" t="s">
        <v>67</v>
      </c>
      <c r="J787" s="55">
        <v>33.9</v>
      </c>
      <c r="K787" s="55">
        <f t="shared" si="111"/>
        <v>67.8</v>
      </c>
      <c r="L787" s="56">
        <f t="shared" si="105"/>
        <v>254.25</v>
      </c>
      <c r="M787" s="56">
        <f t="shared" si="106"/>
        <v>508.5</v>
      </c>
      <c r="N787" s="38" t="s">
        <v>2028</v>
      </c>
      <c r="O787" s="48">
        <v>2.2000000000000002</v>
      </c>
      <c r="P787" s="48">
        <f t="shared" si="107"/>
        <v>4.4000000000000004</v>
      </c>
      <c r="R787" s="102">
        <f>Q787*1.025</f>
        <v>0</v>
      </c>
      <c r="S787" s="120" t="s">
        <v>2504</v>
      </c>
      <c r="V787" s="40"/>
      <c r="AA787" s="131"/>
    </row>
    <row r="788" spans="1:27" x14ac:dyDescent="0.25">
      <c r="A788" s="6">
        <v>173614</v>
      </c>
      <c r="B788" s="6">
        <v>63800622</v>
      </c>
      <c r="C788" s="6">
        <v>2</v>
      </c>
      <c r="D788" s="39"/>
      <c r="E788" s="30" t="s">
        <v>144</v>
      </c>
      <c r="F788" s="20" t="s">
        <v>1124</v>
      </c>
      <c r="G788" s="53">
        <f>J788*1.15</f>
        <v>38.984999999999992</v>
      </c>
      <c r="H788" s="55">
        <f t="shared" si="110"/>
        <v>77.969999999999985</v>
      </c>
      <c r="I788" s="15" t="s">
        <v>974</v>
      </c>
      <c r="J788" s="55">
        <v>33.9</v>
      </c>
      <c r="K788" s="55">
        <f t="shared" si="111"/>
        <v>67.8</v>
      </c>
      <c r="L788" s="56">
        <f t="shared" si="105"/>
        <v>254.25</v>
      </c>
      <c r="M788" s="56">
        <f t="shared" si="106"/>
        <v>508.5</v>
      </c>
      <c r="N788" s="38" t="s">
        <v>2028</v>
      </c>
      <c r="O788" s="48">
        <v>2.2000000000000002</v>
      </c>
      <c r="P788" s="48">
        <f t="shared" si="107"/>
        <v>4.4000000000000004</v>
      </c>
      <c r="R788" s="102">
        <f>Q788*1.025</f>
        <v>0</v>
      </c>
      <c r="S788" s="120" t="s">
        <v>2504</v>
      </c>
      <c r="V788" s="40"/>
      <c r="X788" s="139"/>
      <c r="Y788" s="139"/>
      <c r="AA788" s="131"/>
    </row>
    <row r="789" spans="1:27" x14ac:dyDescent="0.25">
      <c r="A789" s="6">
        <v>186141</v>
      </c>
      <c r="B789" s="6">
        <v>63800622</v>
      </c>
      <c r="C789" s="6">
        <v>2</v>
      </c>
      <c r="D789" s="39"/>
      <c r="E789" s="30" t="s">
        <v>144</v>
      </c>
      <c r="F789" s="20" t="s">
        <v>1124</v>
      </c>
      <c r="G789" s="53">
        <f>J789*1.15</f>
        <v>38.984999999999992</v>
      </c>
      <c r="H789" s="53">
        <f t="shared" si="110"/>
        <v>77.969999999999985</v>
      </c>
      <c r="I789" s="15" t="s">
        <v>974</v>
      </c>
      <c r="J789" s="55">
        <v>33.9</v>
      </c>
      <c r="K789" s="55">
        <f t="shared" si="111"/>
        <v>67.8</v>
      </c>
      <c r="L789" s="56">
        <f t="shared" si="105"/>
        <v>254.25</v>
      </c>
      <c r="M789" s="56">
        <f t="shared" si="106"/>
        <v>508.5</v>
      </c>
      <c r="N789" s="38" t="s">
        <v>2028</v>
      </c>
      <c r="O789" s="48">
        <v>2.2000000000000002</v>
      </c>
      <c r="P789" s="48">
        <f t="shared" si="107"/>
        <v>4.4000000000000004</v>
      </c>
      <c r="R789" s="102">
        <f>Q789*1.025</f>
        <v>0</v>
      </c>
      <c r="S789" s="120" t="s">
        <v>2504</v>
      </c>
    </row>
    <row r="790" spans="1:27" x14ac:dyDescent="0.25">
      <c r="A790" s="280">
        <v>306369</v>
      </c>
      <c r="B790" s="134">
        <v>63800622</v>
      </c>
      <c r="C790" s="134">
        <v>2</v>
      </c>
      <c r="D790" s="122">
        <v>1396665</v>
      </c>
      <c r="E790" s="123" t="s">
        <v>144</v>
      </c>
      <c r="F790" s="329" t="s">
        <v>1124</v>
      </c>
      <c r="G790" s="448">
        <f>J790</f>
        <v>38.99</v>
      </c>
      <c r="H790" s="448">
        <f t="shared" si="110"/>
        <v>77.98</v>
      </c>
      <c r="I790" s="166" t="s">
        <v>974</v>
      </c>
      <c r="J790" s="506">
        <v>38.99</v>
      </c>
      <c r="K790" s="288">
        <f t="shared" si="111"/>
        <v>77.98</v>
      </c>
      <c r="L790" s="290">
        <f t="shared" si="105"/>
        <v>292.42500000000001</v>
      </c>
      <c r="M790" s="290">
        <f t="shared" si="106"/>
        <v>584.85</v>
      </c>
      <c r="N790" s="122" t="s">
        <v>2028</v>
      </c>
      <c r="O790" s="130">
        <v>2.2000000000000002</v>
      </c>
      <c r="P790" s="130">
        <f t="shared" si="107"/>
        <v>4.4000000000000004</v>
      </c>
      <c r="R790" s="474"/>
      <c r="S790" s="474"/>
      <c r="T790" s="480"/>
      <c r="U790" s="480"/>
      <c r="X790" s="131"/>
      <c r="Y790" s="131"/>
    </row>
    <row r="791" spans="1:27" x14ac:dyDescent="0.25">
      <c r="A791" s="6">
        <v>173614</v>
      </c>
      <c r="B791" s="6">
        <v>63800623</v>
      </c>
      <c r="C791" s="6">
        <v>4</v>
      </c>
      <c r="D791" s="39"/>
      <c r="E791" s="30" t="s">
        <v>1642</v>
      </c>
      <c r="F791" s="20" t="s">
        <v>1643</v>
      </c>
      <c r="G791" s="53">
        <f>J791*1.15</f>
        <v>4.714999999999999</v>
      </c>
      <c r="H791" s="55">
        <f t="shared" si="110"/>
        <v>18.859999999999996</v>
      </c>
      <c r="I791" s="15" t="s">
        <v>67</v>
      </c>
      <c r="J791" s="53">
        <v>4.0999999999999996</v>
      </c>
      <c r="K791" s="55">
        <f t="shared" si="111"/>
        <v>16.399999999999999</v>
      </c>
      <c r="L791" s="56">
        <f t="shared" si="105"/>
        <v>30.749999999999996</v>
      </c>
      <c r="M791" s="56">
        <f t="shared" si="106"/>
        <v>122.99999999999999</v>
      </c>
      <c r="N791" s="38"/>
      <c r="O791" s="48">
        <v>2.9000000000000001E-2</v>
      </c>
      <c r="P791" s="48">
        <f t="shared" si="107"/>
        <v>0.11600000000000001</v>
      </c>
      <c r="Q791" s="103"/>
      <c r="R791" s="102">
        <f>Q791*1.025</f>
        <v>0</v>
      </c>
      <c r="S791" s="120" t="s">
        <v>2549</v>
      </c>
      <c r="AA791" s="139"/>
    </row>
    <row r="792" spans="1:27" x14ac:dyDescent="0.25">
      <c r="A792" s="6">
        <v>177729</v>
      </c>
      <c r="B792" s="6">
        <v>63800623</v>
      </c>
      <c r="C792" s="6">
        <v>4</v>
      </c>
      <c r="D792" s="39"/>
      <c r="E792" s="30" t="s">
        <v>1642</v>
      </c>
      <c r="F792" s="20" t="s">
        <v>1643</v>
      </c>
      <c r="G792" s="53">
        <f>J792*1.15</f>
        <v>4.714999999999999</v>
      </c>
      <c r="H792" s="55">
        <f t="shared" si="110"/>
        <v>18.859999999999996</v>
      </c>
      <c r="I792" s="15" t="s">
        <v>974</v>
      </c>
      <c r="J792" s="53">
        <v>4.0999999999999996</v>
      </c>
      <c r="K792" s="55">
        <f t="shared" si="111"/>
        <v>16.399999999999999</v>
      </c>
      <c r="L792" s="56">
        <f t="shared" si="105"/>
        <v>30.749999999999996</v>
      </c>
      <c r="M792" s="56">
        <f t="shared" si="106"/>
        <v>122.99999999999999</v>
      </c>
      <c r="N792" s="38"/>
      <c r="O792" s="48">
        <v>2.9000000000000001E-2</v>
      </c>
      <c r="P792" s="48">
        <f t="shared" si="107"/>
        <v>0.11600000000000001</v>
      </c>
      <c r="R792" s="102">
        <f>Q792*1.025</f>
        <v>0</v>
      </c>
      <c r="S792" s="120" t="s">
        <v>2549</v>
      </c>
      <c r="AA792" s="139"/>
    </row>
    <row r="793" spans="1:27" x14ac:dyDescent="0.25">
      <c r="A793" s="6">
        <v>186141</v>
      </c>
      <c r="B793" s="6">
        <v>63800623</v>
      </c>
      <c r="C793" s="6">
        <v>4</v>
      </c>
      <c r="D793" s="39"/>
      <c r="E793" s="30" t="s">
        <v>1642</v>
      </c>
      <c r="F793" s="20" t="s">
        <v>1643</v>
      </c>
      <c r="G793" s="53">
        <f>J793*1.15</f>
        <v>4.714999999999999</v>
      </c>
      <c r="H793" s="53">
        <f t="shared" si="110"/>
        <v>18.859999999999996</v>
      </c>
      <c r="I793" s="15" t="s">
        <v>974</v>
      </c>
      <c r="J793" s="53">
        <v>4.0999999999999996</v>
      </c>
      <c r="K793" s="55">
        <f t="shared" si="111"/>
        <v>16.399999999999999</v>
      </c>
      <c r="L793" s="56">
        <f t="shared" si="105"/>
        <v>30.749999999999996</v>
      </c>
      <c r="M793" s="56">
        <f t="shared" si="106"/>
        <v>122.99999999999999</v>
      </c>
      <c r="N793" s="38"/>
      <c r="O793" s="48">
        <v>2.9000000000000001E-2</v>
      </c>
      <c r="P793" s="48">
        <f t="shared" si="107"/>
        <v>0.11600000000000001</v>
      </c>
      <c r="R793" s="102">
        <f>Q793*1.025</f>
        <v>0</v>
      </c>
      <c r="S793" s="120" t="s">
        <v>2549</v>
      </c>
      <c r="U793" s="40"/>
      <c r="Z793" s="139"/>
      <c r="AA793" s="139"/>
    </row>
    <row r="794" spans="1:27" x14ac:dyDescent="0.25">
      <c r="A794" s="197">
        <v>234511</v>
      </c>
      <c r="B794" s="134">
        <v>63800623</v>
      </c>
      <c r="C794" s="134">
        <v>4</v>
      </c>
      <c r="D794" s="367"/>
      <c r="E794" s="123" t="s">
        <v>4056</v>
      </c>
      <c r="F794" s="124" t="s">
        <v>1643</v>
      </c>
      <c r="G794" s="168">
        <f>J794*1.2+O794*2.5</f>
        <v>4.9924999999999988</v>
      </c>
      <c r="H794" s="168">
        <f t="shared" si="110"/>
        <v>19.969999999999995</v>
      </c>
      <c r="I794" s="368" t="s">
        <v>974</v>
      </c>
      <c r="J794" s="332">
        <v>4.0999999999999996</v>
      </c>
      <c r="K794" s="332">
        <f t="shared" si="111"/>
        <v>16.399999999999999</v>
      </c>
      <c r="L794" s="369">
        <f t="shared" si="105"/>
        <v>30.749999999999996</v>
      </c>
      <c r="M794" s="369">
        <f t="shared" si="106"/>
        <v>122.99999999999999</v>
      </c>
      <c r="N794" s="370" t="s">
        <v>1973</v>
      </c>
      <c r="O794" s="130">
        <v>2.9000000000000001E-2</v>
      </c>
      <c r="P794" s="130">
        <f t="shared" si="107"/>
        <v>0.11600000000000001</v>
      </c>
      <c r="Q794" s="139"/>
      <c r="R794" s="131"/>
      <c r="S794" s="131"/>
      <c r="T794" s="131"/>
      <c r="U794" s="139"/>
      <c r="V794" s="131"/>
      <c r="W794" s="230"/>
      <c r="Z794" s="139"/>
      <c r="AA794" s="131"/>
    </row>
    <row r="795" spans="1:27" x14ac:dyDescent="0.25">
      <c r="A795" s="6">
        <v>173614</v>
      </c>
      <c r="B795" s="6">
        <v>63800626</v>
      </c>
      <c r="C795" s="6">
        <v>2</v>
      </c>
      <c r="D795" s="39"/>
      <c r="E795" s="30" t="s">
        <v>358</v>
      </c>
      <c r="F795" s="20" t="s">
        <v>1644</v>
      </c>
      <c r="G795" s="53">
        <f t="shared" ref="G795:G800" si="113">J795*1.15</f>
        <v>2.8059999999999996</v>
      </c>
      <c r="H795" s="55">
        <f t="shared" si="110"/>
        <v>5.6119999999999992</v>
      </c>
      <c r="I795" s="15" t="s">
        <v>67</v>
      </c>
      <c r="J795" s="55">
        <v>2.44</v>
      </c>
      <c r="K795" s="55">
        <f t="shared" si="111"/>
        <v>4.88</v>
      </c>
      <c r="L795" s="56">
        <f t="shared" si="105"/>
        <v>18.3</v>
      </c>
      <c r="M795" s="56">
        <f t="shared" si="106"/>
        <v>36.6</v>
      </c>
      <c r="N795" s="105" t="s">
        <v>2031</v>
      </c>
      <c r="O795" s="48"/>
      <c r="P795" s="48">
        <f t="shared" si="107"/>
        <v>0</v>
      </c>
      <c r="R795" s="102">
        <f t="shared" ref="R795:R800" si="114">Q795*1.025</f>
        <v>0</v>
      </c>
      <c r="S795" s="120" t="s">
        <v>2372</v>
      </c>
      <c r="U795" s="230"/>
      <c r="V795" s="40"/>
      <c r="X795" s="131"/>
      <c r="Y795" s="131"/>
      <c r="Z795" s="40"/>
    </row>
    <row r="796" spans="1:27" x14ac:dyDescent="0.25">
      <c r="A796" s="6">
        <v>177729</v>
      </c>
      <c r="B796" s="6">
        <v>63800626</v>
      </c>
      <c r="C796" s="6">
        <v>1</v>
      </c>
      <c r="D796" s="39"/>
      <c r="E796" s="30" t="s">
        <v>358</v>
      </c>
      <c r="F796" s="20" t="s">
        <v>1644</v>
      </c>
      <c r="G796" s="53">
        <f t="shared" si="113"/>
        <v>2.8059999999999996</v>
      </c>
      <c r="H796" s="55">
        <f t="shared" si="110"/>
        <v>2.8059999999999996</v>
      </c>
      <c r="I796" s="15" t="s">
        <v>974</v>
      </c>
      <c r="J796" s="55">
        <v>2.44</v>
      </c>
      <c r="K796" s="55">
        <f t="shared" si="111"/>
        <v>2.44</v>
      </c>
      <c r="L796" s="56">
        <f t="shared" si="105"/>
        <v>18.3</v>
      </c>
      <c r="M796" s="56">
        <f t="shared" si="106"/>
        <v>18.3</v>
      </c>
      <c r="N796" s="105" t="s">
        <v>2031</v>
      </c>
      <c r="O796" s="48"/>
      <c r="P796" s="48">
        <f t="shared" si="107"/>
        <v>0</v>
      </c>
      <c r="R796" s="102">
        <f t="shared" si="114"/>
        <v>0</v>
      </c>
      <c r="S796" s="120" t="s">
        <v>2372</v>
      </c>
      <c r="AA796" s="139"/>
    </row>
    <row r="797" spans="1:27" ht="18.75" customHeight="1" x14ac:dyDescent="0.25">
      <c r="A797" s="6">
        <v>186141</v>
      </c>
      <c r="B797" s="6">
        <v>63800626</v>
      </c>
      <c r="C797" s="6">
        <v>1</v>
      </c>
      <c r="D797" s="39"/>
      <c r="E797" s="30" t="s">
        <v>358</v>
      </c>
      <c r="F797" s="20" t="s">
        <v>1644</v>
      </c>
      <c r="G797" s="53">
        <f t="shared" si="113"/>
        <v>2.8059999999999996</v>
      </c>
      <c r="H797" s="53">
        <f t="shared" si="110"/>
        <v>2.8059999999999996</v>
      </c>
      <c r="I797" s="15" t="s">
        <v>974</v>
      </c>
      <c r="J797" s="55">
        <v>2.44</v>
      </c>
      <c r="K797" s="55">
        <f t="shared" si="111"/>
        <v>2.44</v>
      </c>
      <c r="L797" s="56">
        <f t="shared" si="105"/>
        <v>18.3</v>
      </c>
      <c r="M797" s="56">
        <f t="shared" si="106"/>
        <v>18.3</v>
      </c>
      <c r="N797" s="38"/>
      <c r="O797" s="48">
        <v>3.1E-2</v>
      </c>
      <c r="P797" s="48">
        <f t="shared" si="107"/>
        <v>3.1E-2</v>
      </c>
      <c r="R797" s="102">
        <f t="shared" si="114"/>
        <v>0</v>
      </c>
      <c r="S797" s="120" t="s">
        <v>2372</v>
      </c>
      <c r="U797" s="139"/>
      <c r="V797" s="131"/>
      <c r="X797" s="40"/>
      <c r="Y797" s="40"/>
    </row>
    <row r="798" spans="1:27" ht="18.75" customHeight="1" x14ac:dyDescent="0.25">
      <c r="A798" s="6">
        <v>186141</v>
      </c>
      <c r="B798" s="6">
        <v>63800626</v>
      </c>
      <c r="C798" s="6">
        <v>2</v>
      </c>
      <c r="D798" s="39"/>
      <c r="E798" s="30" t="s">
        <v>358</v>
      </c>
      <c r="F798" s="124" t="s">
        <v>1644</v>
      </c>
      <c r="G798" s="53">
        <f t="shared" si="113"/>
        <v>2.8059999999999996</v>
      </c>
      <c r="H798" s="53">
        <f t="shared" si="110"/>
        <v>5.6119999999999992</v>
      </c>
      <c r="I798" s="15" t="s">
        <v>974</v>
      </c>
      <c r="J798" s="55">
        <v>2.44</v>
      </c>
      <c r="K798" s="55">
        <f t="shared" si="111"/>
        <v>4.88</v>
      </c>
      <c r="L798" s="56">
        <f t="shared" si="105"/>
        <v>18.3</v>
      </c>
      <c r="M798" s="56">
        <f t="shared" si="106"/>
        <v>36.6</v>
      </c>
      <c r="N798" s="38"/>
      <c r="O798" s="48">
        <v>3.1E-2</v>
      </c>
      <c r="P798" s="48">
        <f t="shared" si="107"/>
        <v>6.2E-2</v>
      </c>
      <c r="R798" s="102">
        <f t="shared" si="114"/>
        <v>0</v>
      </c>
      <c r="S798" s="120" t="s">
        <v>2372</v>
      </c>
    </row>
    <row r="799" spans="1:27" ht="18.75" customHeight="1" x14ac:dyDescent="0.25">
      <c r="A799" s="6">
        <v>173614</v>
      </c>
      <c r="B799" s="6">
        <v>63800627</v>
      </c>
      <c r="C799" s="6">
        <v>1</v>
      </c>
      <c r="D799" s="39"/>
      <c r="E799" s="30" t="s">
        <v>1645</v>
      </c>
      <c r="F799" s="124" t="s">
        <v>4026</v>
      </c>
      <c r="G799" s="53">
        <f t="shared" si="113"/>
        <v>52.819499999999998</v>
      </c>
      <c r="H799" s="55">
        <f t="shared" si="110"/>
        <v>52.819499999999998</v>
      </c>
      <c r="I799" s="15" t="s">
        <v>152</v>
      </c>
      <c r="J799" s="53">
        <v>45.93</v>
      </c>
      <c r="K799" s="55">
        <f t="shared" si="111"/>
        <v>45.93</v>
      </c>
      <c r="L799" s="56">
        <f t="shared" si="105"/>
        <v>344.47500000000002</v>
      </c>
      <c r="M799" s="56">
        <f t="shared" si="106"/>
        <v>344.47500000000002</v>
      </c>
      <c r="N799" s="38"/>
      <c r="O799" s="48"/>
      <c r="P799" s="48">
        <f t="shared" si="107"/>
        <v>0</v>
      </c>
      <c r="R799" s="102">
        <f t="shared" si="114"/>
        <v>0</v>
      </c>
      <c r="S799" s="120" t="s">
        <v>2514</v>
      </c>
      <c r="V799" s="139"/>
    </row>
    <row r="800" spans="1:27" ht="18.75" customHeight="1" x14ac:dyDescent="0.25">
      <c r="A800" s="6">
        <v>186141</v>
      </c>
      <c r="B800" s="6">
        <v>63800627</v>
      </c>
      <c r="C800" s="6">
        <v>1</v>
      </c>
      <c r="D800" s="39"/>
      <c r="E800" s="30" t="s">
        <v>1645</v>
      </c>
      <c r="F800" s="124" t="s">
        <v>4026</v>
      </c>
      <c r="G800" s="53">
        <f t="shared" si="113"/>
        <v>52.819499999999998</v>
      </c>
      <c r="H800" s="53">
        <f t="shared" si="110"/>
        <v>52.819499999999998</v>
      </c>
      <c r="I800" s="15" t="s">
        <v>152</v>
      </c>
      <c r="J800" s="53">
        <v>45.93</v>
      </c>
      <c r="K800" s="55">
        <f t="shared" si="111"/>
        <v>45.93</v>
      </c>
      <c r="L800" s="56">
        <f t="shared" si="105"/>
        <v>344.47500000000002</v>
      </c>
      <c r="M800" s="56">
        <f t="shared" si="106"/>
        <v>344.47500000000002</v>
      </c>
      <c r="N800" s="38"/>
      <c r="O800" s="48">
        <v>3.9180000000000001</v>
      </c>
      <c r="P800" s="48">
        <f t="shared" si="107"/>
        <v>3.9180000000000001</v>
      </c>
      <c r="R800" s="102">
        <f t="shared" si="114"/>
        <v>0</v>
      </c>
      <c r="S800" s="120" t="s">
        <v>2514</v>
      </c>
    </row>
    <row r="801" spans="1:27" ht="18.75" customHeight="1" x14ac:dyDescent="0.25">
      <c r="A801" s="197">
        <v>234511</v>
      </c>
      <c r="B801" s="134">
        <v>63800627</v>
      </c>
      <c r="C801" s="134">
        <v>1</v>
      </c>
      <c r="D801" s="367"/>
      <c r="E801" s="123" t="s">
        <v>1645</v>
      </c>
      <c r="F801" s="124" t="s">
        <v>4026</v>
      </c>
      <c r="G801" s="168">
        <f>J801*1.275+O801*2.5</f>
        <v>56.97</v>
      </c>
      <c r="H801" s="125">
        <f t="shared" si="110"/>
        <v>56.97</v>
      </c>
      <c r="I801" s="368" t="s">
        <v>152</v>
      </c>
      <c r="J801" s="332">
        <v>37</v>
      </c>
      <c r="K801" s="332">
        <f t="shared" si="111"/>
        <v>37</v>
      </c>
      <c r="L801" s="369">
        <f t="shared" si="105"/>
        <v>277.5</v>
      </c>
      <c r="M801" s="369">
        <f t="shared" si="106"/>
        <v>277.5</v>
      </c>
      <c r="N801" s="370" t="s">
        <v>1973</v>
      </c>
      <c r="O801" s="130">
        <v>3.9180000000000001</v>
      </c>
      <c r="P801" s="130">
        <f t="shared" si="107"/>
        <v>3.9180000000000001</v>
      </c>
      <c r="Q801" s="188"/>
      <c r="R801" s="131"/>
      <c r="S801" s="131"/>
      <c r="T801" s="139"/>
      <c r="U801" s="202"/>
    </row>
    <row r="802" spans="1:27" ht="18.75" customHeight="1" x14ac:dyDescent="0.25">
      <c r="A802" s="280">
        <v>306369</v>
      </c>
      <c r="B802" s="134">
        <v>63800627</v>
      </c>
      <c r="C802" s="134">
        <v>1</v>
      </c>
      <c r="D802" s="122">
        <v>1396665</v>
      </c>
      <c r="E802" s="123" t="s">
        <v>1645</v>
      </c>
      <c r="F802" s="124" t="s">
        <v>4026</v>
      </c>
      <c r="G802" s="168">
        <f>J802+O802*2.5</f>
        <v>56.975000000000001</v>
      </c>
      <c r="H802" s="125">
        <f t="shared" si="110"/>
        <v>56.975000000000001</v>
      </c>
      <c r="I802" s="203" t="s">
        <v>974</v>
      </c>
      <c r="J802" s="519">
        <v>47.18</v>
      </c>
      <c r="K802" s="332">
        <f t="shared" si="111"/>
        <v>47.18</v>
      </c>
      <c r="L802" s="369">
        <f t="shared" si="105"/>
        <v>353.85</v>
      </c>
      <c r="M802" s="369">
        <f t="shared" si="106"/>
        <v>353.85</v>
      </c>
      <c r="N802" s="370" t="s">
        <v>1973</v>
      </c>
      <c r="O802" s="130">
        <v>3.9180000000000001</v>
      </c>
      <c r="P802" s="130">
        <f t="shared" si="107"/>
        <v>3.9180000000000001</v>
      </c>
      <c r="R802" s="37"/>
      <c r="T802" s="40"/>
      <c r="V802" s="40"/>
    </row>
    <row r="803" spans="1:27" x14ac:dyDescent="0.25">
      <c r="A803" s="6">
        <v>98510</v>
      </c>
      <c r="B803" s="6">
        <v>63800629</v>
      </c>
      <c r="C803" s="6">
        <v>4</v>
      </c>
      <c r="D803" s="6"/>
      <c r="E803" s="30" t="s">
        <v>437</v>
      </c>
      <c r="F803" s="124" t="s">
        <v>3743</v>
      </c>
      <c r="G803" s="53">
        <f>J803*1.15</f>
        <v>36.799999999999997</v>
      </c>
      <c r="H803" s="55">
        <f t="shared" si="110"/>
        <v>147.19999999999999</v>
      </c>
      <c r="I803" s="15" t="s">
        <v>67</v>
      </c>
      <c r="J803" s="55">
        <v>32</v>
      </c>
      <c r="K803" s="55">
        <f t="shared" si="111"/>
        <v>128</v>
      </c>
      <c r="L803" s="56">
        <f t="shared" si="105"/>
        <v>240</v>
      </c>
      <c r="M803" s="56">
        <f t="shared" si="106"/>
        <v>960</v>
      </c>
      <c r="N803" s="38"/>
      <c r="O803" s="48"/>
      <c r="P803" s="48">
        <f t="shared" si="107"/>
        <v>0</v>
      </c>
      <c r="R803" s="102">
        <f>Q803*1.025</f>
        <v>0</v>
      </c>
      <c r="S803" s="120" t="s">
        <v>2517</v>
      </c>
      <c r="X803" s="139"/>
      <c r="Y803" s="139"/>
    </row>
    <row r="804" spans="1:27" x14ac:dyDescent="0.25">
      <c r="A804" s="6">
        <v>173614</v>
      </c>
      <c r="B804" s="6">
        <v>63800629</v>
      </c>
      <c r="C804" s="6">
        <v>4</v>
      </c>
      <c r="D804" s="39"/>
      <c r="E804" s="30" t="s">
        <v>437</v>
      </c>
      <c r="F804" s="124" t="s">
        <v>3743</v>
      </c>
      <c r="G804" s="53">
        <f>J804*1.15</f>
        <v>36.799999999999997</v>
      </c>
      <c r="H804" s="55">
        <f t="shared" si="110"/>
        <v>147.19999999999999</v>
      </c>
      <c r="I804" s="15" t="s">
        <v>974</v>
      </c>
      <c r="J804" s="55">
        <v>32</v>
      </c>
      <c r="K804" s="55">
        <f t="shared" si="111"/>
        <v>128</v>
      </c>
      <c r="L804" s="56">
        <f t="shared" si="105"/>
        <v>240</v>
      </c>
      <c r="M804" s="56">
        <f t="shared" si="106"/>
        <v>960</v>
      </c>
      <c r="N804" s="38"/>
      <c r="O804" s="48"/>
      <c r="P804" s="48">
        <f t="shared" si="107"/>
        <v>0</v>
      </c>
      <c r="Q804" s="103"/>
      <c r="R804" s="102">
        <f>Q804*1.025</f>
        <v>0</v>
      </c>
      <c r="S804" s="120" t="s">
        <v>2517</v>
      </c>
      <c r="V804" s="139"/>
      <c r="X804" s="131"/>
      <c r="Y804" s="131"/>
    </row>
    <row r="805" spans="1:27" x14ac:dyDescent="0.25">
      <c r="A805" s="6">
        <v>186141</v>
      </c>
      <c r="B805" s="6">
        <v>63800629</v>
      </c>
      <c r="C805" s="6">
        <v>4</v>
      </c>
      <c r="D805" s="39"/>
      <c r="E805" s="30" t="s">
        <v>437</v>
      </c>
      <c r="F805" s="124" t="s">
        <v>3743</v>
      </c>
      <c r="G805" s="53">
        <f>J805*1.15</f>
        <v>36.799999999999997</v>
      </c>
      <c r="H805" s="53">
        <f t="shared" si="110"/>
        <v>147.19999999999999</v>
      </c>
      <c r="I805" s="15" t="s">
        <v>974</v>
      </c>
      <c r="J805" s="55">
        <v>32</v>
      </c>
      <c r="K805" s="55">
        <f t="shared" si="111"/>
        <v>128</v>
      </c>
      <c r="L805" s="56">
        <f t="shared" si="105"/>
        <v>240</v>
      </c>
      <c r="M805" s="56">
        <f t="shared" si="106"/>
        <v>960</v>
      </c>
      <c r="N805" s="38"/>
      <c r="O805" s="48">
        <v>1.3320000000000001</v>
      </c>
      <c r="P805" s="48">
        <f t="shared" si="107"/>
        <v>5.3280000000000003</v>
      </c>
      <c r="R805" s="102">
        <f>Q805*1.025</f>
        <v>0</v>
      </c>
      <c r="S805" s="120" t="s">
        <v>2517</v>
      </c>
      <c r="W805" s="40"/>
      <c r="X805" s="139"/>
      <c r="Y805" s="139"/>
    </row>
    <row r="806" spans="1:27" x14ac:dyDescent="0.25">
      <c r="A806" s="280">
        <v>210121</v>
      </c>
      <c r="B806" s="134">
        <v>63800629</v>
      </c>
      <c r="C806" s="134">
        <v>4</v>
      </c>
      <c r="D806" s="161"/>
      <c r="E806" s="123" t="s">
        <v>437</v>
      </c>
      <c r="F806" s="124" t="s">
        <v>3743</v>
      </c>
      <c r="G806" s="189">
        <f>J806*1.2+O806*2.5</f>
        <v>41.732500000000002</v>
      </c>
      <c r="H806" s="220">
        <f t="shared" si="110"/>
        <v>166.93</v>
      </c>
      <c r="I806" s="163" t="s">
        <v>974</v>
      </c>
      <c r="J806" s="164">
        <v>32</v>
      </c>
      <c r="K806" s="164">
        <f t="shared" si="111"/>
        <v>128</v>
      </c>
      <c r="L806" s="165">
        <f t="shared" si="105"/>
        <v>240</v>
      </c>
      <c r="M806" s="165">
        <f t="shared" si="106"/>
        <v>960</v>
      </c>
      <c r="N806" s="129" t="s">
        <v>1973</v>
      </c>
      <c r="O806" s="130">
        <v>1.333</v>
      </c>
      <c r="P806" s="130">
        <f t="shared" si="107"/>
        <v>5.3319999999999999</v>
      </c>
      <c r="Q806" s="202"/>
      <c r="R806" s="131"/>
      <c r="S806" s="131"/>
      <c r="T806" s="139"/>
      <c r="U806" s="40"/>
      <c r="W806" s="139"/>
      <c r="X806" s="40"/>
      <c r="Y806" s="40"/>
    </row>
    <row r="807" spans="1:27" x14ac:dyDescent="0.25">
      <c r="A807" s="197">
        <v>234511</v>
      </c>
      <c r="B807" s="134">
        <v>63800629</v>
      </c>
      <c r="C807" s="134">
        <v>4</v>
      </c>
      <c r="D807" s="367"/>
      <c r="E807" s="123" t="s">
        <v>437</v>
      </c>
      <c r="F807" s="124" t="s">
        <v>3743</v>
      </c>
      <c r="G807" s="168">
        <f>J807*1.2+O807*2.5</f>
        <v>41.732500000000002</v>
      </c>
      <c r="H807" s="125">
        <f t="shared" si="110"/>
        <v>166.93</v>
      </c>
      <c r="I807" s="126" t="s">
        <v>974</v>
      </c>
      <c r="J807" s="127">
        <v>32</v>
      </c>
      <c r="K807" s="127">
        <f t="shared" si="111"/>
        <v>128</v>
      </c>
      <c r="L807" s="165">
        <f t="shared" si="105"/>
        <v>240</v>
      </c>
      <c r="M807" s="165">
        <f t="shared" si="106"/>
        <v>960</v>
      </c>
      <c r="N807" s="129" t="s">
        <v>1973</v>
      </c>
      <c r="O807" s="130">
        <v>1.333</v>
      </c>
      <c r="P807" s="130">
        <f t="shared" si="107"/>
        <v>5.3319999999999999</v>
      </c>
      <c r="Q807" s="188"/>
      <c r="R807" s="131"/>
      <c r="S807" s="131"/>
      <c r="T807" s="131"/>
      <c r="U807" s="131"/>
      <c r="Z807" s="131"/>
      <c r="AA807" s="131"/>
    </row>
    <row r="808" spans="1:27" ht="14.25" customHeight="1" x14ac:dyDescent="0.25">
      <c r="A808" s="178">
        <v>314535</v>
      </c>
      <c r="B808" s="134">
        <v>63800629</v>
      </c>
      <c r="C808" s="134">
        <v>8</v>
      </c>
      <c r="D808" s="122">
        <v>1403626</v>
      </c>
      <c r="E808" s="123" t="s">
        <v>437</v>
      </c>
      <c r="F808" s="124" t="s">
        <v>3743</v>
      </c>
      <c r="G808" s="187">
        <f>J808*1.2+O808*2.5</f>
        <v>41.732500000000002</v>
      </c>
      <c r="H808" s="187">
        <f t="shared" si="110"/>
        <v>333.86</v>
      </c>
      <c r="I808" s="126" t="s">
        <v>974</v>
      </c>
      <c r="J808" s="164">
        <v>32</v>
      </c>
      <c r="K808" s="164">
        <f t="shared" si="111"/>
        <v>256</v>
      </c>
      <c r="L808" s="165">
        <f t="shared" si="105"/>
        <v>240</v>
      </c>
      <c r="M808" s="165">
        <f t="shared" si="106"/>
        <v>1920</v>
      </c>
      <c r="N808" s="129" t="s">
        <v>1973</v>
      </c>
      <c r="O808" s="306">
        <v>1.333</v>
      </c>
      <c r="P808" s="306">
        <f t="shared" si="107"/>
        <v>10.664</v>
      </c>
      <c r="Q808" s="188"/>
      <c r="R808" s="131"/>
      <c r="S808" s="131"/>
      <c r="U808" s="40"/>
      <c r="V808" s="131"/>
      <c r="W808" s="40"/>
      <c r="AA808" s="230"/>
    </row>
    <row r="809" spans="1:27" s="36" customFormat="1" x14ac:dyDescent="0.25">
      <c r="A809" s="6">
        <v>98510</v>
      </c>
      <c r="B809" s="6">
        <v>63800630</v>
      </c>
      <c r="C809" s="6">
        <v>4</v>
      </c>
      <c r="D809" s="6"/>
      <c r="E809" s="30" t="s">
        <v>438</v>
      </c>
      <c r="F809" s="124" t="s">
        <v>3744</v>
      </c>
      <c r="G809" s="53">
        <f>J809*1.15</f>
        <v>14.904</v>
      </c>
      <c r="H809" s="55">
        <f t="shared" si="110"/>
        <v>59.616</v>
      </c>
      <c r="I809" s="15" t="s">
        <v>67</v>
      </c>
      <c r="J809" s="55">
        <v>12.96</v>
      </c>
      <c r="K809" s="55">
        <f t="shared" si="111"/>
        <v>51.84</v>
      </c>
      <c r="L809" s="56">
        <f t="shared" si="105"/>
        <v>97.2</v>
      </c>
      <c r="M809" s="56">
        <f t="shared" si="106"/>
        <v>388.8</v>
      </c>
      <c r="N809" s="38"/>
      <c r="O809" s="48"/>
      <c r="P809" s="48">
        <f t="shared" si="107"/>
        <v>0</v>
      </c>
      <c r="Q809" s="104"/>
      <c r="R809" s="102">
        <f>Q809*1.025</f>
        <v>0</v>
      </c>
      <c r="S809" s="120" t="s">
        <v>2518</v>
      </c>
      <c r="T809" s="37"/>
      <c r="U809" s="37"/>
      <c r="V809" s="37"/>
      <c r="W809" s="37"/>
      <c r="X809" s="37"/>
      <c r="Y809" s="37"/>
      <c r="Z809" s="37"/>
      <c r="AA809" s="131"/>
    </row>
    <row r="810" spans="1:27" x14ac:dyDescent="0.25">
      <c r="A810" s="6">
        <v>173614</v>
      </c>
      <c r="B810" s="6">
        <v>63800630</v>
      </c>
      <c r="C810" s="6">
        <v>4</v>
      </c>
      <c r="D810" s="39"/>
      <c r="E810" s="30" t="s">
        <v>438</v>
      </c>
      <c r="F810" s="124" t="s">
        <v>3744</v>
      </c>
      <c r="G810" s="53">
        <f>J810*1.15</f>
        <v>14.904</v>
      </c>
      <c r="H810" s="55">
        <f t="shared" si="110"/>
        <v>59.616</v>
      </c>
      <c r="I810" s="15" t="s">
        <v>974</v>
      </c>
      <c r="J810" s="55">
        <v>12.96</v>
      </c>
      <c r="K810" s="55">
        <f t="shared" si="111"/>
        <v>51.84</v>
      </c>
      <c r="L810" s="56">
        <f t="shared" si="105"/>
        <v>97.2</v>
      </c>
      <c r="M810" s="56">
        <f t="shared" si="106"/>
        <v>388.8</v>
      </c>
      <c r="N810" s="38"/>
      <c r="O810" s="48"/>
      <c r="P810" s="48">
        <f t="shared" si="107"/>
        <v>0</v>
      </c>
      <c r="R810" s="102">
        <f>Q810*1.025</f>
        <v>0</v>
      </c>
      <c r="S810" s="120" t="s">
        <v>2518</v>
      </c>
      <c r="AA810" s="131"/>
    </row>
    <row r="811" spans="1:27" x14ac:dyDescent="0.25">
      <c r="A811" s="6">
        <v>186141</v>
      </c>
      <c r="B811" s="6">
        <v>63800630</v>
      </c>
      <c r="C811" s="6">
        <v>4</v>
      </c>
      <c r="D811" s="39"/>
      <c r="E811" s="30" t="s">
        <v>438</v>
      </c>
      <c r="F811" s="124" t="s">
        <v>3744</v>
      </c>
      <c r="G811" s="53">
        <f>J811*1.15</f>
        <v>14.904</v>
      </c>
      <c r="H811" s="53">
        <f t="shared" si="110"/>
        <v>59.616</v>
      </c>
      <c r="I811" s="15" t="s">
        <v>974</v>
      </c>
      <c r="J811" s="55">
        <v>12.96</v>
      </c>
      <c r="K811" s="55">
        <f t="shared" si="111"/>
        <v>51.84</v>
      </c>
      <c r="L811" s="56">
        <f t="shared" si="105"/>
        <v>97.2</v>
      </c>
      <c r="M811" s="56">
        <f t="shared" si="106"/>
        <v>388.8</v>
      </c>
      <c r="N811" s="38"/>
      <c r="O811" s="48">
        <v>0.51200000000000001</v>
      </c>
      <c r="P811" s="48">
        <f t="shared" si="107"/>
        <v>2.048</v>
      </c>
      <c r="R811" s="102">
        <f>Q811*1.025</f>
        <v>0</v>
      </c>
      <c r="S811" s="120" t="s">
        <v>2518</v>
      </c>
      <c r="U811" s="40"/>
      <c r="AA811" s="131"/>
    </row>
    <row r="812" spans="1:27" x14ac:dyDescent="0.25">
      <c r="A812" s="280">
        <v>210121</v>
      </c>
      <c r="B812" s="134">
        <v>63800630</v>
      </c>
      <c r="C812" s="134">
        <v>4</v>
      </c>
      <c r="D812" s="161"/>
      <c r="E812" s="123" t="s">
        <v>438</v>
      </c>
      <c r="F812" s="124" t="s">
        <v>3744</v>
      </c>
      <c r="G812" s="189">
        <f>J812*1.2+O812*2.5</f>
        <v>16.834499999999998</v>
      </c>
      <c r="H812" s="220">
        <f t="shared" si="110"/>
        <v>67.337999999999994</v>
      </c>
      <c r="I812" s="163" t="s">
        <v>974</v>
      </c>
      <c r="J812" s="164">
        <v>12.96</v>
      </c>
      <c r="K812" s="164">
        <f t="shared" si="111"/>
        <v>51.84</v>
      </c>
      <c r="L812" s="165">
        <f t="shared" si="105"/>
        <v>97.2</v>
      </c>
      <c r="M812" s="165">
        <f t="shared" si="106"/>
        <v>388.8</v>
      </c>
      <c r="N812" s="129" t="s">
        <v>1973</v>
      </c>
      <c r="O812" s="130">
        <v>0.51300000000000001</v>
      </c>
      <c r="P812" s="130">
        <f t="shared" si="107"/>
        <v>2.052</v>
      </c>
      <c r="Q812" s="188"/>
      <c r="R812" s="131"/>
      <c r="S812" s="131"/>
      <c r="T812" s="131"/>
    </row>
    <row r="813" spans="1:27" x14ac:dyDescent="0.25">
      <c r="A813" s="197">
        <v>234511</v>
      </c>
      <c r="B813" s="134">
        <v>63800630</v>
      </c>
      <c r="C813" s="134">
        <v>4</v>
      </c>
      <c r="D813" s="367"/>
      <c r="E813" s="123" t="s">
        <v>438</v>
      </c>
      <c r="F813" s="124" t="s">
        <v>3744</v>
      </c>
      <c r="G813" s="168">
        <f>J813*1.2+O813*2.5</f>
        <v>16.834499999999998</v>
      </c>
      <c r="H813" s="125">
        <f t="shared" si="110"/>
        <v>67.337999999999994</v>
      </c>
      <c r="I813" s="126" t="s">
        <v>974</v>
      </c>
      <c r="J813" s="127">
        <v>12.96</v>
      </c>
      <c r="K813" s="127">
        <f t="shared" si="111"/>
        <v>51.84</v>
      </c>
      <c r="L813" s="165">
        <f t="shared" si="105"/>
        <v>97.2</v>
      </c>
      <c r="M813" s="165">
        <f t="shared" si="106"/>
        <v>388.8</v>
      </c>
      <c r="N813" s="129" t="s">
        <v>1973</v>
      </c>
      <c r="O813" s="130">
        <v>0.51300000000000001</v>
      </c>
      <c r="P813" s="130">
        <f t="shared" si="107"/>
        <v>2.052</v>
      </c>
      <c r="Q813" s="202"/>
      <c r="R813" s="131"/>
      <c r="S813" s="131"/>
      <c r="T813" s="131"/>
      <c r="U813" s="131"/>
      <c r="Z813" s="40"/>
      <c r="AA813" s="139"/>
    </row>
    <row r="814" spans="1:27" x14ac:dyDescent="0.25">
      <c r="A814" s="178">
        <v>314535</v>
      </c>
      <c r="B814" s="134">
        <v>63800630</v>
      </c>
      <c r="C814" s="134">
        <v>8</v>
      </c>
      <c r="D814" s="122">
        <v>1403626</v>
      </c>
      <c r="E814" s="123" t="s">
        <v>438</v>
      </c>
      <c r="F814" s="124" t="s">
        <v>3744</v>
      </c>
      <c r="G814" s="187">
        <f>J814*1.2+O814*2.5</f>
        <v>16.834499999999998</v>
      </c>
      <c r="H814" s="187">
        <f t="shared" si="110"/>
        <v>134.67599999999999</v>
      </c>
      <c r="I814" s="126" t="s">
        <v>974</v>
      </c>
      <c r="J814" s="164">
        <v>12.96</v>
      </c>
      <c r="K814" s="164">
        <f t="shared" si="111"/>
        <v>103.68</v>
      </c>
      <c r="L814" s="165">
        <f t="shared" si="105"/>
        <v>97.2</v>
      </c>
      <c r="M814" s="165">
        <f t="shared" si="106"/>
        <v>777.6</v>
      </c>
      <c r="N814" s="129" t="s">
        <v>1973</v>
      </c>
      <c r="O814" s="306">
        <v>0.51300000000000001</v>
      </c>
      <c r="P814" s="306">
        <f t="shared" si="107"/>
        <v>4.1040000000000001</v>
      </c>
      <c r="Q814" s="202"/>
      <c r="R814" s="131"/>
      <c r="S814" s="139"/>
      <c r="AA814" s="131"/>
    </row>
    <row r="815" spans="1:27" x14ac:dyDescent="0.25">
      <c r="A815" s="6">
        <v>173614</v>
      </c>
      <c r="B815" s="6">
        <v>63800632</v>
      </c>
      <c r="C815" s="6">
        <v>4</v>
      </c>
      <c r="D815" s="39"/>
      <c r="E815" s="30" t="s">
        <v>1646</v>
      </c>
      <c r="F815" s="20" t="s">
        <v>1647</v>
      </c>
      <c r="G815" s="76">
        <f>J815*1.2</f>
        <v>4.919999999999999</v>
      </c>
      <c r="H815" s="55">
        <f t="shared" si="110"/>
        <v>19.679999999999996</v>
      </c>
      <c r="I815" s="15" t="s">
        <v>67</v>
      </c>
      <c r="J815" s="55">
        <v>4.0999999999999996</v>
      </c>
      <c r="K815" s="55">
        <f t="shared" si="111"/>
        <v>16.399999999999999</v>
      </c>
      <c r="L815" s="56">
        <f t="shared" si="105"/>
        <v>30.749999999999996</v>
      </c>
      <c r="M815" s="56">
        <f t="shared" si="106"/>
        <v>122.99999999999999</v>
      </c>
      <c r="N815" s="38"/>
      <c r="O815" s="48">
        <v>0.82499999999999996</v>
      </c>
      <c r="P815" s="48">
        <f t="shared" si="107"/>
        <v>3.3</v>
      </c>
      <c r="Q815" s="103"/>
      <c r="R815" s="102">
        <f>Q815*1.025</f>
        <v>0</v>
      </c>
      <c r="S815" s="120" t="s">
        <v>2521</v>
      </c>
      <c r="U815" s="139"/>
      <c r="V815" s="131"/>
      <c r="W815" s="131"/>
      <c r="Z815" s="139"/>
      <c r="AA815" s="131"/>
    </row>
    <row r="816" spans="1:27" x14ac:dyDescent="0.25">
      <c r="A816" s="6">
        <v>186141</v>
      </c>
      <c r="B816" s="6">
        <v>63800632</v>
      </c>
      <c r="C816" s="6">
        <v>4</v>
      </c>
      <c r="D816" s="39"/>
      <c r="E816" s="30" t="s">
        <v>1646</v>
      </c>
      <c r="F816" s="20" t="s">
        <v>1647</v>
      </c>
      <c r="G816" s="76">
        <f>J816*1.2</f>
        <v>4.919999999999999</v>
      </c>
      <c r="H816" s="53">
        <f t="shared" si="110"/>
        <v>19.679999999999996</v>
      </c>
      <c r="I816" s="15" t="s">
        <v>152</v>
      </c>
      <c r="J816" s="55">
        <v>4.0999999999999996</v>
      </c>
      <c r="K816" s="55">
        <f t="shared" si="111"/>
        <v>16.399999999999999</v>
      </c>
      <c r="L816" s="56">
        <f t="shared" si="105"/>
        <v>30.749999999999996</v>
      </c>
      <c r="M816" s="56">
        <f t="shared" si="106"/>
        <v>122.99999999999999</v>
      </c>
      <c r="N816" s="38"/>
      <c r="O816" s="48">
        <v>0.82499999999999996</v>
      </c>
      <c r="P816" s="48">
        <f t="shared" si="107"/>
        <v>3.3</v>
      </c>
      <c r="R816" s="102">
        <f>Q816*1.025</f>
        <v>0</v>
      </c>
      <c r="S816" s="120" t="s">
        <v>2521</v>
      </c>
      <c r="V816" s="139"/>
      <c r="W816" s="139"/>
      <c r="AA816" s="202"/>
    </row>
    <row r="817" spans="1:27" ht="15.75" customHeight="1" x14ac:dyDescent="0.25">
      <c r="A817" s="6">
        <v>173614</v>
      </c>
      <c r="B817" s="6">
        <v>63800635</v>
      </c>
      <c r="C817" s="6">
        <v>2</v>
      </c>
      <c r="D817" s="39"/>
      <c r="E817" s="30" t="s">
        <v>1656</v>
      </c>
      <c r="F817" s="20" t="s">
        <v>1657</v>
      </c>
      <c r="G817" s="76">
        <f>J817*1.2</f>
        <v>9</v>
      </c>
      <c r="H817" s="55">
        <f t="shared" si="110"/>
        <v>18</v>
      </c>
      <c r="I817" s="15" t="s">
        <v>67</v>
      </c>
      <c r="J817" s="55">
        <v>7.5</v>
      </c>
      <c r="K817" s="55">
        <f t="shared" si="111"/>
        <v>15</v>
      </c>
      <c r="L817" s="56">
        <f t="shared" ref="L817:L880" si="115">J817*7.5</f>
        <v>56.25</v>
      </c>
      <c r="M817" s="57">
        <f t="shared" ref="M817:M880" si="116">C817*L817</f>
        <v>112.5</v>
      </c>
      <c r="N817" s="38"/>
      <c r="O817" s="48">
        <v>1.1779999999999999</v>
      </c>
      <c r="P817" s="48">
        <f t="shared" si="107"/>
        <v>2.3559999999999999</v>
      </c>
      <c r="R817" s="102">
        <f>Q817*1.025</f>
        <v>0</v>
      </c>
      <c r="S817" s="120" t="s">
        <v>2527</v>
      </c>
      <c r="V817" s="139"/>
      <c r="X817" s="131"/>
      <c r="Y817" s="131"/>
    </row>
    <row r="818" spans="1:27" x14ac:dyDescent="0.25">
      <c r="A818" s="6">
        <v>186141</v>
      </c>
      <c r="B818" s="6">
        <v>63800635</v>
      </c>
      <c r="C818" s="6">
        <v>2</v>
      </c>
      <c r="D818" s="39"/>
      <c r="E818" s="30" t="s">
        <v>1656</v>
      </c>
      <c r="F818" s="20" t="s">
        <v>1657</v>
      </c>
      <c r="G818" s="76">
        <f>J818*1.2</f>
        <v>9</v>
      </c>
      <c r="H818" s="53">
        <f t="shared" si="110"/>
        <v>18</v>
      </c>
      <c r="I818" s="15" t="s">
        <v>974</v>
      </c>
      <c r="J818" s="55">
        <v>7.5</v>
      </c>
      <c r="K818" s="55">
        <f t="shared" si="111"/>
        <v>15</v>
      </c>
      <c r="L818" s="56">
        <f t="shared" si="115"/>
        <v>56.25</v>
      </c>
      <c r="M818" s="57">
        <f t="shared" si="116"/>
        <v>112.5</v>
      </c>
      <c r="N818" s="38"/>
      <c r="O818" s="48">
        <v>1.1779999999999999</v>
      </c>
      <c r="P818" s="48">
        <f t="shared" si="107"/>
        <v>2.3559999999999999</v>
      </c>
      <c r="R818" s="102">
        <f>Q818*1.025</f>
        <v>0</v>
      </c>
      <c r="S818" s="120" t="s">
        <v>2527</v>
      </c>
      <c r="Z818" s="131"/>
    </row>
    <row r="819" spans="1:27" x14ac:dyDescent="0.25">
      <c r="A819" s="333">
        <v>185859</v>
      </c>
      <c r="B819" s="140">
        <v>63800639</v>
      </c>
      <c r="C819" s="141">
        <v>4</v>
      </c>
      <c r="D819" s="161"/>
      <c r="E819" s="124" t="s">
        <v>3838</v>
      </c>
      <c r="F819" s="343" t="s">
        <v>3839</v>
      </c>
      <c r="G819" s="347">
        <f t="shared" ref="G819:G830" si="117">J819*1.15</f>
        <v>5.75</v>
      </c>
      <c r="H819" s="347">
        <f t="shared" si="110"/>
        <v>23</v>
      </c>
      <c r="I819" s="134" t="s">
        <v>0</v>
      </c>
      <c r="J819" s="310">
        <v>5</v>
      </c>
      <c r="K819" s="310">
        <f t="shared" si="111"/>
        <v>20</v>
      </c>
      <c r="L819" s="170">
        <f t="shared" si="115"/>
        <v>37.5</v>
      </c>
      <c r="M819" s="346">
        <f t="shared" si="116"/>
        <v>150</v>
      </c>
      <c r="N819" s="122"/>
      <c r="O819" s="130">
        <v>0.625</v>
      </c>
      <c r="P819" s="130">
        <f t="shared" si="107"/>
        <v>2.5</v>
      </c>
      <c r="Q819" s="139"/>
      <c r="R819" s="139"/>
      <c r="S819" s="139"/>
      <c r="T819" s="139"/>
      <c r="U819" s="139"/>
      <c r="V819" s="131"/>
      <c r="W819" s="139"/>
      <c r="X819" s="131"/>
      <c r="Y819" s="131"/>
      <c r="Z819" s="202"/>
    </row>
    <row r="820" spans="1:27" x14ac:dyDescent="0.25">
      <c r="A820" s="6">
        <v>153318</v>
      </c>
      <c r="B820" s="6">
        <v>63800641</v>
      </c>
      <c r="C820" s="6">
        <v>1</v>
      </c>
      <c r="D820" s="39"/>
      <c r="E820" s="30" t="s">
        <v>1203</v>
      </c>
      <c r="F820" s="124" t="s">
        <v>1204</v>
      </c>
      <c r="G820" s="53">
        <f t="shared" si="117"/>
        <v>14.145</v>
      </c>
      <c r="H820" s="55">
        <f t="shared" si="110"/>
        <v>14.145</v>
      </c>
      <c r="I820" s="15" t="s">
        <v>67</v>
      </c>
      <c r="J820" s="55">
        <v>12.3</v>
      </c>
      <c r="K820" s="55">
        <f t="shared" si="111"/>
        <v>12.3</v>
      </c>
      <c r="L820" s="56">
        <f t="shared" si="115"/>
        <v>92.25</v>
      </c>
      <c r="M820" s="56">
        <f t="shared" si="116"/>
        <v>92.25</v>
      </c>
      <c r="N820" s="38"/>
      <c r="O820" s="130">
        <v>1.661</v>
      </c>
      <c r="P820" s="48">
        <f t="shared" ref="P820:P883" si="118">O820*C820</f>
        <v>1.661</v>
      </c>
      <c r="Q820" s="103"/>
      <c r="R820" s="102">
        <f t="shared" ref="R820:R835" si="119">Q820*1.025</f>
        <v>0</v>
      </c>
      <c r="S820" s="120" t="s">
        <v>2736</v>
      </c>
      <c r="V820" s="131"/>
      <c r="X820" s="139"/>
      <c r="Y820" s="139"/>
      <c r="Z820" s="131"/>
    </row>
    <row r="821" spans="1:27" ht="14.25" customHeight="1" x14ac:dyDescent="0.25">
      <c r="A821" s="6">
        <v>173614</v>
      </c>
      <c r="B821" s="6">
        <v>63800641</v>
      </c>
      <c r="C821" s="6">
        <v>4</v>
      </c>
      <c r="D821" s="39"/>
      <c r="E821" s="30" t="s">
        <v>1203</v>
      </c>
      <c r="F821" s="124" t="s">
        <v>1204</v>
      </c>
      <c r="G821" s="53">
        <f t="shared" si="117"/>
        <v>14.145</v>
      </c>
      <c r="H821" s="55">
        <f t="shared" si="110"/>
        <v>56.58</v>
      </c>
      <c r="I821" s="15" t="s">
        <v>974</v>
      </c>
      <c r="J821" s="55">
        <v>12.3</v>
      </c>
      <c r="K821" s="55">
        <f t="shared" si="111"/>
        <v>49.2</v>
      </c>
      <c r="L821" s="56">
        <f t="shared" si="115"/>
        <v>92.25</v>
      </c>
      <c r="M821" s="56">
        <f t="shared" si="116"/>
        <v>369</v>
      </c>
      <c r="N821" s="38"/>
      <c r="O821" s="48">
        <v>1.661</v>
      </c>
      <c r="P821" s="48">
        <f t="shared" si="118"/>
        <v>6.6440000000000001</v>
      </c>
      <c r="R821" s="102">
        <f t="shared" si="119"/>
        <v>0</v>
      </c>
      <c r="S821" s="120" t="s">
        <v>2736</v>
      </c>
      <c r="X821" s="131"/>
      <c r="Y821" s="131"/>
    </row>
    <row r="822" spans="1:27" x14ac:dyDescent="0.25">
      <c r="A822" s="6">
        <v>186141</v>
      </c>
      <c r="B822" s="6">
        <v>63800641</v>
      </c>
      <c r="C822" s="6">
        <v>2</v>
      </c>
      <c r="D822" s="39"/>
      <c r="E822" s="30" t="s">
        <v>1203</v>
      </c>
      <c r="F822" s="20" t="s">
        <v>1204</v>
      </c>
      <c r="G822" s="53">
        <f t="shared" si="117"/>
        <v>14.145</v>
      </c>
      <c r="H822" s="53">
        <f t="shared" si="110"/>
        <v>28.29</v>
      </c>
      <c r="I822" s="15" t="s">
        <v>974</v>
      </c>
      <c r="J822" s="55">
        <v>12.3</v>
      </c>
      <c r="K822" s="55">
        <f t="shared" si="111"/>
        <v>24.6</v>
      </c>
      <c r="L822" s="56">
        <f t="shared" si="115"/>
        <v>92.25</v>
      </c>
      <c r="M822" s="56">
        <f t="shared" si="116"/>
        <v>184.5</v>
      </c>
      <c r="O822" s="48">
        <v>1.661</v>
      </c>
      <c r="P822" s="48">
        <f t="shared" si="118"/>
        <v>3.3220000000000001</v>
      </c>
      <c r="R822" s="102">
        <f t="shared" si="119"/>
        <v>0</v>
      </c>
      <c r="S822" s="120" t="s">
        <v>2736</v>
      </c>
      <c r="V822" s="40"/>
      <c r="X822" s="131"/>
      <c r="Y822" s="131"/>
      <c r="Z822" s="217"/>
    </row>
    <row r="823" spans="1:27" x14ac:dyDescent="0.25">
      <c r="A823" s="6">
        <v>186141</v>
      </c>
      <c r="B823" s="6">
        <v>63800641</v>
      </c>
      <c r="C823" s="6">
        <v>1</v>
      </c>
      <c r="D823" s="39"/>
      <c r="E823" s="30" t="s">
        <v>1203</v>
      </c>
      <c r="F823" s="20" t="s">
        <v>1204</v>
      </c>
      <c r="G823" s="53">
        <f t="shared" si="117"/>
        <v>14.145</v>
      </c>
      <c r="H823" s="53">
        <f t="shared" si="110"/>
        <v>14.145</v>
      </c>
      <c r="I823" s="15" t="s">
        <v>974</v>
      </c>
      <c r="J823" s="55">
        <v>12.3</v>
      </c>
      <c r="K823" s="55">
        <f t="shared" si="111"/>
        <v>12.3</v>
      </c>
      <c r="L823" s="56">
        <f t="shared" si="115"/>
        <v>92.25</v>
      </c>
      <c r="M823" s="56">
        <f t="shared" si="116"/>
        <v>92.25</v>
      </c>
      <c r="O823" s="48">
        <v>1.661</v>
      </c>
      <c r="P823" s="48">
        <f t="shared" si="118"/>
        <v>1.661</v>
      </c>
      <c r="R823" s="102">
        <f t="shared" si="119"/>
        <v>0</v>
      </c>
      <c r="S823" s="120" t="s">
        <v>2736</v>
      </c>
      <c r="Z823" s="139"/>
    </row>
    <row r="824" spans="1:27" x14ac:dyDescent="0.25">
      <c r="A824" s="6">
        <v>186141</v>
      </c>
      <c r="B824" s="6">
        <v>63800641</v>
      </c>
      <c r="C824" s="6">
        <v>1</v>
      </c>
      <c r="D824" s="39"/>
      <c r="E824" s="30" t="s">
        <v>1203</v>
      </c>
      <c r="F824" s="20" t="s">
        <v>1204</v>
      </c>
      <c r="G824" s="53">
        <f t="shared" si="117"/>
        <v>14.145</v>
      </c>
      <c r="H824" s="53">
        <f t="shared" si="110"/>
        <v>14.145</v>
      </c>
      <c r="I824" s="15" t="s">
        <v>974</v>
      </c>
      <c r="J824" s="55">
        <v>12.3</v>
      </c>
      <c r="K824" s="55">
        <f t="shared" si="111"/>
        <v>12.3</v>
      </c>
      <c r="L824" s="56">
        <f t="shared" si="115"/>
        <v>92.25</v>
      </c>
      <c r="M824" s="56">
        <f t="shared" si="116"/>
        <v>92.25</v>
      </c>
      <c r="N824" s="38"/>
      <c r="O824" s="48">
        <v>1.661</v>
      </c>
      <c r="P824" s="48">
        <f t="shared" si="118"/>
        <v>1.661</v>
      </c>
      <c r="R824" s="102">
        <f t="shared" si="119"/>
        <v>0</v>
      </c>
      <c r="S824" s="120" t="s">
        <v>2736</v>
      </c>
      <c r="V824" s="40"/>
    </row>
    <row r="825" spans="1:27" s="36" customFormat="1" x14ac:dyDescent="0.25">
      <c r="A825" s="6">
        <v>430</v>
      </c>
      <c r="B825" s="6">
        <v>63800644</v>
      </c>
      <c r="C825" s="6">
        <v>1</v>
      </c>
      <c r="D825" s="6"/>
      <c r="E825" s="30" t="s">
        <v>215</v>
      </c>
      <c r="F825" s="20" t="s">
        <v>216</v>
      </c>
      <c r="G825" s="53">
        <f t="shared" si="117"/>
        <v>52.9</v>
      </c>
      <c r="H825" s="55">
        <f t="shared" si="110"/>
        <v>52.9</v>
      </c>
      <c r="I825" s="15" t="s">
        <v>0</v>
      </c>
      <c r="J825" s="55">
        <v>46</v>
      </c>
      <c r="K825" s="55">
        <f t="shared" si="111"/>
        <v>46</v>
      </c>
      <c r="L825" s="56">
        <f t="shared" si="115"/>
        <v>345</v>
      </c>
      <c r="M825" s="56">
        <f t="shared" si="116"/>
        <v>345</v>
      </c>
      <c r="N825" s="38"/>
      <c r="O825" s="130"/>
      <c r="P825" s="48">
        <f t="shared" si="118"/>
        <v>0</v>
      </c>
      <c r="Q825" s="104"/>
      <c r="R825" s="102">
        <f t="shared" si="119"/>
        <v>0</v>
      </c>
      <c r="S825" s="120" t="s">
        <v>2590</v>
      </c>
      <c r="T825" s="37"/>
      <c r="U825" s="37"/>
      <c r="V825" s="37"/>
      <c r="W825" s="131"/>
      <c r="X825" s="37"/>
      <c r="Y825" s="37"/>
      <c r="Z825" s="37"/>
      <c r="AA825" s="37"/>
    </row>
    <row r="826" spans="1:27" x14ac:dyDescent="0.25">
      <c r="A826" s="6">
        <v>103736</v>
      </c>
      <c r="B826" s="6">
        <v>63800645</v>
      </c>
      <c r="C826" s="6">
        <v>2</v>
      </c>
      <c r="D826" s="6"/>
      <c r="E826" s="30" t="s">
        <v>588</v>
      </c>
      <c r="F826" s="124" t="s">
        <v>4238</v>
      </c>
      <c r="G826" s="53">
        <f t="shared" si="117"/>
        <v>8.0499999999999989</v>
      </c>
      <c r="H826" s="55">
        <f t="shared" si="110"/>
        <v>16.099999999999998</v>
      </c>
      <c r="I826" s="15" t="s">
        <v>0</v>
      </c>
      <c r="J826" s="55">
        <v>7</v>
      </c>
      <c r="K826" s="55">
        <f t="shared" si="111"/>
        <v>14</v>
      </c>
      <c r="L826" s="56">
        <f t="shared" si="115"/>
        <v>52.5</v>
      </c>
      <c r="M826" s="56">
        <f t="shared" si="116"/>
        <v>105</v>
      </c>
      <c r="N826" s="38"/>
      <c r="O826" s="48"/>
      <c r="P826" s="48">
        <f t="shared" si="118"/>
        <v>0</v>
      </c>
      <c r="R826" s="102">
        <f t="shared" si="119"/>
        <v>0</v>
      </c>
      <c r="S826" s="120" t="s">
        <v>2595</v>
      </c>
      <c r="U826" s="131"/>
      <c r="V826" s="131"/>
    </row>
    <row r="827" spans="1:27" x14ac:dyDescent="0.25">
      <c r="A827" s="6">
        <v>173614</v>
      </c>
      <c r="B827" s="6">
        <v>63800645</v>
      </c>
      <c r="C827" s="6">
        <v>2</v>
      </c>
      <c r="D827" s="39"/>
      <c r="E827" s="30" t="s">
        <v>588</v>
      </c>
      <c r="F827" s="124" t="s">
        <v>4238</v>
      </c>
      <c r="G827" s="53">
        <f t="shared" si="117"/>
        <v>8.0499999999999989</v>
      </c>
      <c r="H827" s="55">
        <f t="shared" si="110"/>
        <v>16.099999999999998</v>
      </c>
      <c r="I827" s="15" t="s">
        <v>974</v>
      </c>
      <c r="J827" s="55">
        <v>7</v>
      </c>
      <c r="K827" s="55">
        <f t="shared" si="111"/>
        <v>14</v>
      </c>
      <c r="L827" s="56">
        <f t="shared" si="115"/>
        <v>52.5</v>
      </c>
      <c r="M827" s="56">
        <f t="shared" si="116"/>
        <v>105</v>
      </c>
      <c r="N827" s="38"/>
      <c r="O827" s="48"/>
      <c r="P827" s="48">
        <f t="shared" si="118"/>
        <v>0</v>
      </c>
      <c r="R827" s="102">
        <f t="shared" si="119"/>
        <v>0</v>
      </c>
      <c r="S827" s="120" t="s">
        <v>2595</v>
      </c>
      <c r="V827" s="131"/>
      <c r="Z827" s="139"/>
    </row>
    <row r="828" spans="1:27" x14ac:dyDescent="0.25">
      <c r="A828" s="6">
        <v>173614</v>
      </c>
      <c r="B828" s="6">
        <v>63800650</v>
      </c>
      <c r="C828" s="6">
        <v>1</v>
      </c>
      <c r="D828" s="39"/>
      <c r="E828" s="30" t="s">
        <v>1667</v>
      </c>
      <c r="F828" s="8" t="s">
        <v>1668</v>
      </c>
      <c r="G828" s="53">
        <f t="shared" si="117"/>
        <v>8.625</v>
      </c>
      <c r="H828" s="55">
        <f t="shared" si="110"/>
        <v>8.625</v>
      </c>
      <c r="I828" s="15" t="s">
        <v>67</v>
      </c>
      <c r="J828" s="53">
        <v>7.5</v>
      </c>
      <c r="K828" s="55">
        <f t="shared" si="111"/>
        <v>7.5</v>
      </c>
      <c r="L828" s="56">
        <f t="shared" si="115"/>
        <v>56.25</v>
      </c>
      <c r="M828" s="56">
        <f t="shared" si="116"/>
        <v>56.25</v>
      </c>
      <c r="N828" s="38"/>
      <c r="O828" s="48"/>
      <c r="P828" s="48">
        <f t="shared" si="118"/>
        <v>0</v>
      </c>
      <c r="R828" s="102">
        <f t="shared" si="119"/>
        <v>0</v>
      </c>
      <c r="S828" s="120" t="s">
        <v>2584</v>
      </c>
      <c r="U828" s="131"/>
      <c r="W828" s="139"/>
      <c r="AA828" s="131"/>
    </row>
    <row r="829" spans="1:27" ht="16.5" customHeight="1" x14ac:dyDescent="0.25">
      <c r="A829" s="6">
        <v>20</v>
      </c>
      <c r="B829" s="6">
        <v>63800651</v>
      </c>
      <c r="C829" s="6">
        <v>4</v>
      </c>
      <c r="D829" s="6"/>
      <c r="E829" s="30" t="s">
        <v>468</v>
      </c>
      <c r="F829" s="20" t="s">
        <v>1092</v>
      </c>
      <c r="G829" s="53">
        <f t="shared" si="117"/>
        <v>28.749999999999996</v>
      </c>
      <c r="H829" s="55">
        <f t="shared" si="110"/>
        <v>114.99999999999999</v>
      </c>
      <c r="I829" s="15" t="s">
        <v>0</v>
      </c>
      <c r="J829" s="55">
        <v>25</v>
      </c>
      <c r="K829" s="55">
        <f t="shared" si="111"/>
        <v>100</v>
      </c>
      <c r="L829" s="56">
        <f t="shared" si="115"/>
        <v>187.5</v>
      </c>
      <c r="M829" s="56">
        <f t="shared" si="116"/>
        <v>750</v>
      </c>
      <c r="N829" s="38"/>
      <c r="O829" s="48"/>
      <c r="P829" s="48">
        <f t="shared" si="118"/>
        <v>0</v>
      </c>
      <c r="R829" s="102">
        <f t="shared" si="119"/>
        <v>0</v>
      </c>
      <c r="S829" s="120" t="s">
        <v>2601</v>
      </c>
      <c r="V829" s="131"/>
      <c r="X829" s="40"/>
      <c r="Y829" s="40"/>
    </row>
    <row r="830" spans="1:27" x14ac:dyDescent="0.25">
      <c r="A830" s="6">
        <v>173614</v>
      </c>
      <c r="B830" s="6">
        <v>63800651</v>
      </c>
      <c r="C830" s="6">
        <v>4</v>
      </c>
      <c r="D830" s="39"/>
      <c r="E830" s="30" t="s">
        <v>468</v>
      </c>
      <c r="F830" s="20" t="s">
        <v>1092</v>
      </c>
      <c r="G830" s="53">
        <f t="shared" si="117"/>
        <v>28.749999999999996</v>
      </c>
      <c r="H830" s="55">
        <f t="shared" si="110"/>
        <v>114.99999999999999</v>
      </c>
      <c r="I830" s="15" t="s">
        <v>974</v>
      </c>
      <c r="J830" s="55">
        <v>25</v>
      </c>
      <c r="K830" s="55">
        <f t="shared" si="111"/>
        <v>100</v>
      </c>
      <c r="L830" s="56">
        <f t="shared" si="115"/>
        <v>187.5</v>
      </c>
      <c r="M830" s="56">
        <f t="shared" si="116"/>
        <v>750</v>
      </c>
      <c r="N830" s="38"/>
      <c r="O830" s="48"/>
      <c r="P830" s="48">
        <f t="shared" si="118"/>
        <v>0</v>
      </c>
      <c r="R830" s="102">
        <f t="shared" si="119"/>
        <v>0</v>
      </c>
      <c r="S830" s="120" t="s">
        <v>2601</v>
      </c>
      <c r="V830" s="131"/>
      <c r="W830" s="131"/>
      <c r="X830" s="139"/>
      <c r="Y830" s="139"/>
      <c r="AA830" s="131"/>
    </row>
    <row r="831" spans="1:27" x14ac:dyDescent="0.25">
      <c r="A831" s="6">
        <v>175032</v>
      </c>
      <c r="B831" s="51">
        <v>63800658</v>
      </c>
      <c r="C831" s="27">
        <v>1</v>
      </c>
      <c r="D831" s="39"/>
      <c r="E831" s="24" t="s">
        <v>1743</v>
      </c>
      <c r="F831" s="28" t="s">
        <v>1744</v>
      </c>
      <c r="G831" s="73">
        <f>J831*1.1902066</f>
        <v>2672.4898996400002</v>
      </c>
      <c r="H831" s="72">
        <f t="shared" si="110"/>
        <v>2672.4898996400002</v>
      </c>
      <c r="I831" s="15" t="s">
        <v>299</v>
      </c>
      <c r="J831" s="53">
        <v>2245.4</v>
      </c>
      <c r="K831" s="55">
        <f t="shared" si="111"/>
        <v>2245.4</v>
      </c>
      <c r="L831" s="13">
        <f t="shared" si="115"/>
        <v>16840.5</v>
      </c>
      <c r="M831" s="57">
        <f t="shared" si="116"/>
        <v>16840.5</v>
      </c>
      <c r="N831" s="38"/>
      <c r="O831" s="48"/>
      <c r="P831" s="48">
        <f t="shared" si="118"/>
        <v>0</v>
      </c>
      <c r="R831" s="102">
        <f t="shared" si="119"/>
        <v>0</v>
      </c>
      <c r="S831" s="120" t="s">
        <v>2633</v>
      </c>
      <c r="W831" s="131"/>
    </row>
    <row r="832" spans="1:27" x14ac:dyDescent="0.25">
      <c r="A832" s="6">
        <v>186141</v>
      </c>
      <c r="B832" s="51">
        <v>63800658</v>
      </c>
      <c r="C832" s="27">
        <v>1</v>
      </c>
      <c r="D832" s="39"/>
      <c r="E832" s="24" t="s">
        <v>1743</v>
      </c>
      <c r="F832" s="142" t="s">
        <v>1744</v>
      </c>
      <c r="G832" s="73">
        <f>J832*1.1902066</f>
        <v>2672.4898996400002</v>
      </c>
      <c r="H832" s="71">
        <f t="shared" si="110"/>
        <v>2672.4898996400002</v>
      </c>
      <c r="I832" s="15" t="s">
        <v>299</v>
      </c>
      <c r="J832" s="53">
        <v>2245.4</v>
      </c>
      <c r="K832" s="55">
        <f t="shared" si="111"/>
        <v>2245.4</v>
      </c>
      <c r="L832" s="13">
        <f t="shared" si="115"/>
        <v>16840.5</v>
      </c>
      <c r="M832" s="57">
        <f t="shared" si="116"/>
        <v>16840.5</v>
      </c>
      <c r="N832" s="38"/>
      <c r="O832" s="48">
        <v>467.4</v>
      </c>
      <c r="P832" s="48">
        <f t="shared" si="118"/>
        <v>467.4</v>
      </c>
      <c r="Q832" s="103"/>
      <c r="R832" s="102">
        <f t="shared" si="119"/>
        <v>0</v>
      </c>
      <c r="S832" s="120" t="s">
        <v>2633</v>
      </c>
      <c r="U832" s="131"/>
      <c r="Z832" s="139"/>
    </row>
    <row r="833" spans="1:27" x14ac:dyDescent="0.25">
      <c r="A833" s="6">
        <v>186141</v>
      </c>
      <c r="B833" s="51">
        <v>63800659</v>
      </c>
      <c r="C833" s="21">
        <v>1</v>
      </c>
      <c r="D833" s="39"/>
      <c r="E833" s="20" t="s">
        <v>1745</v>
      </c>
      <c r="F833" s="343" t="s">
        <v>3854</v>
      </c>
      <c r="G833" s="71">
        <f t="shared" ref="G833:G840" si="120">J833*1.15</f>
        <v>17.25</v>
      </c>
      <c r="H833" s="71">
        <f t="shared" si="110"/>
        <v>17.25</v>
      </c>
      <c r="I833" s="15" t="s">
        <v>974</v>
      </c>
      <c r="J833" s="58">
        <v>15</v>
      </c>
      <c r="K833" s="55">
        <f t="shared" si="111"/>
        <v>15</v>
      </c>
      <c r="L833" s="13">
        <f t="shared" si="115"/>
        <v>112.5</v>
      </c>
      <c r="M833" s="57">
        <f t="shared" si="116"/>
        <v>112.5</v>
      </c>
      <c r="N833" s="38"/>
      <c r="O833" s="48">
        <v>2.2549999999999999</v>
      </c>
      <c r="P833" s="48">
        <f t="shared" si="118"/>
        <v>2.2549999999999999</v>
      </c>
      <c r="R833" s="102">
        <f t="shared" si="119"/>
        <v>0</v>
      </c>
      <c r="S833" s="120" t="s">
        <v>2627</v>
      </c>
      <c r="W833" s="131"/>
      <c r="X833" s="40"/>
      <c r="Y833" s="40"/>
    </row>
    <row r="834" spans="1:27" x14ac:dyDescent="0.25">
      <c r="A834" s="6">
        <v>173614</v>
      </c>
      <c r="B834" s="6">
        <v>63800660</v>
      </c>
      <c r="C834" s="6">
        <v>1</v>
      </c>
      <c r="D834" s="39"/>
      <c r="E834" s="30" t="s">
        <v>1671</v>
      </c>
      <c r="F834" s="20" t="s">
        <v>1672</v>
      </c>
      <c r="G834" s="53">
        <f t="shared" si="120"/>
        <v>28.749999999999996</v>
      </c>
      <c r="H834" s="55">
        <f t="shared" ref="H834:H897" si="121">C834*G834</f>
        <v>28.749999999999996</v>
      </c>
      <c r="I834" s="15" t="s">
        <v>152</v>
      </c>
      <c r="J834" s="53">
        <v>25</v>
      </c>
      <c r="K834" s="55">
        <f t="shared" ref="K834:K897" si="122">C834*J834</f>
        <v>25</v>
      </c>
      <c r="L834" s="56">
        <f t="shared" si="115"/>
        <v>187.5</v>
      </c>
      <c r="M834" s="56">
        <f t="shared" si="116"/>
        <v>187.5</v>
      </c>
      <c r="N834" s="38"/>
      <c r="O834" s="48"/>
      <c r="P834" s="48">
        <f t="shared" si="118"/>
        <v>0</v>
      </c>
      <c r="R834" s="102">
        <f t="shared" si="119"/>
        <v>0</v>
      </c>
      <c r="S834" s="120" t="s">
        <v>2628</v>
      </c>
    </row>
    <row r="835" spans="1:27" x14ac:dyDescent="0.25">
      <c r="A835" s="6">
        <v>186141</v>
      </c>
      <c r="B835" s="6">
        <v>63800660</v>
      </c>
      <c r="C835" s="6">
        <v>1</v>
      </c>
      <c r="D835" s="39"/>
      <c r="E835" s="30" t="s">
        <v>1671</v>
      </c>
      <c r="F835" s="20" t="s">
        <v>1672</v>
      </c>
      <c r="G835" s="53">
        <f t="shared" si="120"/>
        <v>28.749999999999996</v>
      </c>
      <c r="H835" s="53">
        <f t="shared" si="121"/>
        <v>28.749999999999996</v>
      </c>
      <c r="I835" s="15" t="s">
        <v>152</v>
      </c>
      <c r="J835" s="53">
        <v>25</v>
      </c>
      <c r="K835" s="55">
        <f t="shared" si="122"/>
        <v>25</v>
      </c>
      <c r="L835" s="56">
        <f t="shared" si="115"/>
        <v>187.5</v>
      </c>
      <c r="M835" s="56">
        <f t="shared" si="116"/>
        <v>187.5</v>
      </c>
      <c r="O835" s="48">
        <v>1.845</v>
      </c>
      <c r="P835" s="48">
        <f t="shared" si="118"/>
        <v>1.845</v>
      </c>
      <c r="R835" s="102">
        <f t="shared" si="119"/>
        <v>0</v>
      </c>
      <c r="S835" s="120" t="s">
        <v>2628</v>
      </c>
    </row>
    <row r="836" spans="1:27" x14ac:dyDescent="0.25">
      <c r="A836" s="280">
        <v>234511</v>
      </c>
      <c r="B836" s="197">
        <v>63800660</v>
      </c>
      <c r="C836" s="197">
        <v>1</v>
      </c>
      <c r="D836" s="402"/>
      <c r="E836" s="236" t="s">
        <v>1671</v>
      </c>
      <c r="F836" s="210" t="s">
        <v>1672</v>
      </c>
      <c r="G836" s="307">
        <f t="shared" si="120"/>
        <v>28.749999999999996</v>
      </c>
      <c r="H836" s="307">
        <f t="shared" si="121"/>
        <v>28.749999999999996</v>
      </c>
      <c r="I836" s="294" t="s">
        <v>974</v>
      </c>
      <c r="J836" s="331">
        <v>25</v>
      </c>
      <c r="K836" s="403">
        <f t="shared" si="122"/>
        <v>25</v>
      </c>
      <c r="L836" s="404">
        <f t="shared" si="115"/>
        <v>187.5</v>
      </c>
      <c r="M836" s="404">
        <f t="shared" si="116"/>
        <v>187.5</v>
      </c>
      <c r="N836" s="233"/>
      <c r="O836" s="311">
        <v>1.845</v>
      </c>
      <c r="P836" s="311">
        <f t="shared" si="118"/>
        <v>1.845</v>
      </c>
      <c r="Q836" s="247"/>
      <c r="R836" s="400"/>
      <c r="S836" s="400"/>
      <c r="T836" s="400"/>
      <c r="U836" s="400"/>
      <c r="Z836" s="131"/>
    </row>
    <row r="837" spans="1:27" x14ac:dyDescent="0.25">
      <c r="A837" s="6">
        <v>173614</v>
      </c>
      <c r="B837" s="6">
        <v>63800661</v>
      </c>
      <c r="C837" s="6">
        <v>4</v>
      </c>
      <c r="D837" s="39"/>
      <c r="E837" s="30" t="s">
        <v>1673</v>
      </c>
      <c r="F837" s="20" t="s">
        <v>1674</v>
      </c>
      <c r="G837" s="53">
        <f t="shared" si="120"/>
        <v>10.419</v>
      </c>
      <c r="H837" s="55">
        <f t="shared" si="121"/>
        <v>41.676000000000002</v>
      </c>
      <c r="I837" s="15" t="s">
        <v>0</v>
      </c>
      <c r="J837" s="53">
        <v>9.06</v>
      </c>
      <c r="K837" s="55">
        <f t="shared" si="122"/>
        <v>36.24</v>
      </c>
      <c r="L837" s="56">
        <f t="shared" si="115"/>
        <v>67.95</v>
      </c>
      <c r="M837" s="56">
        <f t="shared" si="116"/>
        <v>271.8</v>
      </c>
      <c r="N837" s="38"/>
      <c r="O837" s="48"/>
      <c r="P837" s="48">
        <f t="shared" si="118"/>
        <v>0</v>
      </c>
      <c r="R837" s="102">
        <f t="shared" ref="R837:R846" si="123">Q837*1.025</f>
        <v>0</v>
      </c>
      <c r="S837" s="120" t="s">
        <v>2629</v>
      </c>
    </row>
    <row r="838" spans="1:27" x14ac:dyDescent="0.25">
      <c r="A838" s="6">
        <v>186141</v>
      </c>
      <c r="B838" s="6">
        <v>63800661</v>
      </c>
      <c r="C838" s="6">
        <v>4</v>
      </c>
      <c r="D838" s="39"/>
      <c r="E838" s="30" t="s">
        <v>1673</v>
      </c>
      <c r="F838" s="20" t="s">
        <v>1674</v>
      </c>
      <c r="G838" s="53">
        <f t="shared" si="120"/>
        <v>10.419</v>
      </c>
      <c r="H838" s="53">
        <f t="shared" si="121"/>
        <v>41.676000000000002</v>
      </c>
      <c r="I838" s="15" t="s">
        <v>0</v>
      </c>
      <c r="J838" s="53">
        <v>9.06</v>
      </c>
      <c r="K838" s="55">
        <f t="shared" si="122"/>
        <v>36.24</v>
      </c>
      <c r="L838" s="56">
        <f t="shared" si="115"/>
        <v>67.95</v>
      </c>
      <c r="M838" s="56">
        <f t="shared" si="116"/>
        <v>271.8</v>
      </c>
      <c r="O838" s="48">
        <v>0.71699999999999997</v>
      </c>
      <c r="P838" s="48">
        <f t="shared" si="118"/>
        <v>2.8679999999999999</v>
      </c>
      <c r="R838" s="102">
        <f t="shared" si="123"/>
        <v>0</v>
      </c>
      <c r="S838" s="120" t="s">
        <v>2629</v>
      </c>
      <c r="W838" s="217"/>
      <c r="AA838" s="131"/>
    </row>
    <row r="839" spans="1:27" x14ac:dyDescent="0.25">
      <c r="A839" s="6">
        <v>173614</v>
      </c>
      <c r="B839" s="6">
        <v>63800662</v>
      </c>
      <c r="C839" s="6">
        <v>1</v>
      </c>
      <c r="D839" s="39"/>
      <c r="E839" s="30" t="s">
        <v>1675</v>
      </c>
      <c r="F839" s="20" t="s">
        <v>1676</v>
      </c>
      <c r="G839" s="53">
        <f t="shared" si="120"/>
        <v>29.9</v>
      </c>
      <c r="H839" s="55">
        <f t="shared" si="121"/>
        <v>29.9</v>
      </c>
      <c r="I839" s="15" t="s">
        <v>0</v>
      </c>
      <c r="J839" s="53">
        <v>26</v>
      </c>
      <c r="K839" s="55">
        <f t="shared" si="122"/>
        <v>26</v>
      </c>
      <c r="L839" s="56">
        <f t="shared" si="115"/>
        <v>195</v>
      </c>
      <c r="M839" s="56">
        <f t="shared" si="116"/>
        <v>195</v>
      </c>
      <c r="N839" s="38"/>
      <c r="O839" s="48"/>
      <c r="P839" s="48">
        <f t="shared" si="118"/>
        <v>0</v>
      </c>
      <c r="R839" s="102">
        <f t="shared" si="123"/>
        <v>0</v>
      </c>
      <c r="S839" s="120" t="s">
        <v>2630</v>
      </c>
      <c r="U839" s="131"/>
      <c r="X839" s="139"/>
      <c r="Y839" s="139"/>
      <c r="AA839" s="139"/>
    </row>
    <row r="840" spans="1:27" x14ac:dyDescent="0.25">
      <c r="A840" s="6">
        <v>186141</v>
      </c>
      <c r="B840" s="6">
        <v>63800662</v>
      </c>
      <c r="C840" s="6">
        <v>1</v>
      </c>
      <c r="D840" s="39"/>
      <c r="E840" s="30" t="s">
        <v>1675</v>
      </c>
      <c r="F840" s="20" t="s">
        <v>1676</v>
      </c>
      <c r="G840" s="53">
        <f t="shared" si="120"/>
        <v>29.9</v>
      </c>
      <c r="H840" s="53">
        <f t="shared" si="121"/>
        <v>29.9</v>
      </c>
      <c r="I840" s="15" t="s">
        <v>0</v>
      </c>
      <c r="J840" s="53">
        <v>26</v>
      </c>
      <c r="K840" s="55">
        <f t="shared" si="122"/>
        <v>26</v>
      </c>
      <c r="L840" s="56">
        <f t="shared" si="115"/>
        <v>195</v>
      </c>
      <c r="M840" s="56">
        <f t="shared" si="116"/>
        <v>195</v>
      </c>
      <c r="O840" s="48">
        <v>1.3320000000000001</v>
      </c>
      <c r="P840" s="48">
        <f t="shared" si="118"/>
        <v>1.3320000000000001</v>
      </c>
      <c r="R840" s="102">
        <f t="shared" si="123"/>
        <v>0</v>
      </c>
      <c r="S840" s="120" t="s">
        <v>2630</v>
      </c>
      <c r="U840" s="131"/>
      <c r="V840" s="131"/>
      <c r="AA840" s="131"/>
    </row>
    <row r="841" spans="1:27" ht="14.25" customHeight="1" x14ac:dyDescent="0.25">
      <c r="A841" s="6">
        <v>173614</v>
      </c>
      <c r="B841" s="6">
        <v>63800667</v>
      </c>
      <c r="C841" s="6">
        <v>2</v>
      </c>
      <c r="D841" s="39"/>
      <c r="E841" s="30" t="s">
        <v>1613</v>
      </c>
      <c r="F841" s="20" t="s">
        <v>1614</v>
      </c>
      <c r="G841" s="76">
        <f>J841*1.2</f>
        <v>11.76</v>
      </c>
      <c r="H841" s="55">
        <f t="shared" si="121"/>
        <v>23.52</v>
      </c>
      <c r="I841" s="15" t="s">
        <v>974</v>
      </c>
      <c r="J841" s="55">
        <v>9.8000000000000007</v>
      </c>
      <c r="K841" s="55">
        <f t="shared" si="122"/>
        <v>19.600000000000001</v>
      </c>
      <c r="L841" s="56">
        <f t="shared" si="115"/>
        <v>73.5</v>
      </c>
      <c r="M841" s="56">
        <f t="shared" si="116"/>
        <v>147</v>
      </c>
      <c r="N841" s="38"/>
      <c r="O841" s="48"/>
      <c r="P841" s="48">
        <f t="shared" si="118"/>
        <v>0</v>
      </c>
      <c r="R841" s="102">
        <f t="shared" si="123"/>
        <v>0</v>
      </c>
      <c r="S841" s="120" t="s">
        <v>2639</v>
      </c>
      <c r="U841" s="139"/>
      <c r="V841" s="139"/>
      <c r="W841" s="131"/>
    </row>
    <row r="842" spans="1:27" ht="14.25" customHeight="1" x14ac:dyDescent="0.25">
      <c r="A842" s="6">
        <v>186141</v>
      </c>
      <c r="B842" s="6">
        <v>63800667</v>
      </c>
      <c r="C842" s="6">
        <v>2</v>
      </c>
      <c r="D842" s="39"/>
      <c r="E842" s="30" t="s">
        <v>1613</v>
      </c>
      <c r="F842" s="20" t="s">
        <v>1614</v>
      </c>
      <c r="G842" s="76">
        <f>J842*1.2</f>
        <v>11.76</v>
      </c>
      <c r="H842" s="53">
        <f t="shared" si="121"/>
        <v>23.52</v>
      </c>
      <c r="I842" s="15" t="s">
        <v>974</v>
      </c>
      <c r="J842" s="55">
        <v>9.8000000000000007</v>
      </c>
      <c r="K842" s="55">
        <f t="shared" si="122"/>
        <v>19.600000000000001</v>
      </c>
      <c r="L842" s="56">
        <f t="shared" si="115"/>
        <v>73.5</v>
      </c>
      <c r="M842" s="56">
        <f t="shared" si="116"/>
        <v>147</v>
      </c>
      <c r="N842" s="40"/>
      <c r="O842" s="48">
        <v>6.1499999999999999E-2</v>
      </c>
      <c r="P842" s="48">
        <f t="shared" si="118"/>
        <v>0.123</v>
      </c>
      <c r="R842" s="102">
        <f t="shared" si="123"/>
        <v>0</v>
      </c>
      <c r="S842" s="120" t="s">
        <v>2639</v>
      </c>
    </row>
    <row r="843" spans="1:27" ht="14.25" customHeight="1" x14ac:dyDescent="0.25">
      <c r="A843" s="6">
        <v>173614</v>
      </c>
      <c r="B843" s="6">
        <v>63800668</v>
      </c>
      <c r="C843" s="6">
        <v>1</v>
      </c>
      <c r="D843" s="39"/>
      <c r="E843" s="30" t="s">
        <v>1682</v>
      </c>
      <c r="F843" s="20" t="s">
        <v>1683</v>
      </c>
      <c r="G843" s="53">
        <f t="shared" ref="G843:G853" si="124">J843*1.15</f>
        <v>42.377499999999998</v>
      </c>
      <c r="H843" s="55">
        <f t="shared" si="121"/>
        <v>42.377499999999998</v>
      </c>
      <c r="I843" s="15" t="s">
        <v>152</v>
      </c>
      <c r="J843" s="53">
        <v>36.85</v>
      </c>
      <c r="K843" s="55">
        <f t="shared" si="122"/>
        <v>36.85</v>
      </c>
      <c r="L843" s="56">
        <f t="shared" si="115"/>
        <v>276.375</v>
      </c>
      <c r="M843" s="56">
        <f t="shared" si="116"/>
        <v>276.375</v>
      </c>
      <c r="N843" s="38"/>
      <c r="O843" s="48"/>
      <c r="P843" s="48">
        <f t="shared" si="118"/>
        <v>0</v>
      </c>
      <c r="R843" s="102">
        <f t="shared" si="123"/>
        <v>0</v>
      </c>
      <c r="S843" s="120" t="s">
        <v>2640</v>
      </c>
      <c r="W843" s="139"/>
    </row>
    <row r="844" spans="1:27" ht="14.25" customHeight="1" x14ac:dyDescent="0.25">
      <c r="A844" s="6">
        <v>186141</v>
      </c>
      <c r="B844" s="6">
        <v>63800668</v>
      </c>
      <c r="C844" s="6">
        <v>1</v>
      </c>
      <c r="D844" s="39"/>
      <c r="E844" s="30" t="s">
        <v>1682</v>
      </c>
      <c r="F844" s="124" t="s">
        <v>1683</v>
      </c>
      <c r="G844" s="53">
        <f t="shared" si="124"/>
        <v>42.377499999999998</v>
      </c>
      <c r="H844" s="53">
        <f t="shared" si="121"/>
        <v>42.377499999999998</v>
      </c>
      <c r="I844" s="15" t="s">
        <v>152</v>
      </c>
      <c r="J844" s="53">
        <v>36.85</v>
      </c>
      <c r="K844" s="55">
        <f t="shared" si="122"/>
        <v>36.85</v>
      </c>
      <c r="L844" s="56">
        <f t="shared" si="115"/>
        <v>276.375</v>
      </c>
      <c r="M844" s="56">
        <f t="shared" si="116"/>
        <v>276.375</v>
      </c>
      <c r="O844" s="48">
        <v>2.0499999999999998</v>
      </c>
      <c r="P844" s="48">
        <f t="shared" si="118"/>
        <v>2.0499999999999998</v>
      </c>
      <c r="Q844" s="103"/>
      <c r="R844" s="102">
        <f t="shared" si="123"/>
        <v>0</v>
      </c>
      <c r="S844" s="120" t="s">
        <v>2640</v>
      </c>
      <c r="U844" s="139"/>
      <c r="W844" s="40"/>
    </row>
    <row r="845" spans="1:27" x14ac:dyDescent="0.25">
      <c r="A845" s="6">
        <v>173614</v>
      </c>
      <c r="B845" s="6">
        <v>63800669</v>
      </c>
      <c r="C845" s="6">
        <v>1</v>
      </c>
      <c r="D845" s="39"/>
      <c r="E845" s="30" t="s">
        <v>1684</v>
      </c>
      <c r="F845" s="20" t="s">
        <v>1685</v>
      </c>
      <c r="G845" s="53">
        <f t="shared" si="124"/>
        <v>63.249999999999993</v>
      </c>
      <c r="H845" s="55">
        <f t="shared" si="121"/>
        <v>63.249999999999993</v>
      </c>
      <c r="I845" s="15" t="s">
        <v>152</v>
      </c>
      <c r="J845" s="53">
        <v>55</v>
      </c>
      <c r="K845" s="55">
        <f t="shared" si="122"/>
        <v>55</v>
      </c>
      <c r="L845" s="56">
        <f t="shared" si="115"/>
        <v>412.5</v>
      </c>
      <c r="M845" s="56">
        <f t="shared" si="116"/>
        <v>412.5</v>
      </c>
      <c r="N845" s="38"/>
      <c r="O845" s="48"/>
      <c r="P845" s="48">
        <f t="shared" si="118"/>
        <v>0</v>
      </c>
      <c r="R845" s="102">
        <f t="shared" si="123"/>
        <v>0</v>
      </c>
      <c r="S845" s="120" t="s">
        <v>2641</v>
      </c>
      <c r="U845" s="139"/>
      <c r="W845" s="139"/>
      <c r="AA845" s="131"/>
    </row>
    <row r="846" spans="1:27" x14ac:dyDescent="0.25">
      <c r="A846" s="6">
        <v>186141</v>
      </c>
      <c r="B846" s="6">
        <v>63800669</v>
      </c>
      <c r="C846" s="6">
        <v>1</v>
      </c>
      <c r="D846" s="39"/>
      <c r="E846" s="30" t="s">
        <v>1684</v>
      </c>
      <c r="F846" s="20" t="s">
        <v>1685</v>
      </c>
      <c r="G846" s="53">
        <f t="shared" si="124"/>
        <v>63.249999999999993</v>
      </c>
      <c r="H846" s="53">
        <f t="shared" si="121"/>
        <v>63.249999999999993</v>
      </c>
      <c r="I846" s="15" t="s">
        <v>152</v>
      </c>
      <c r="J846" s="53">
        <v>55</v>
      </c>
      <c r="K846" s="55">
        <f t="shared" si="122"/>
        <v>55</v>
      </c>
      <c r="L846" s="56">
        <f t="shared" si="115"/>
        <v>412.5</v>
      </c>
      <c r="M846" s="56">
        <f t="shared" si="116"/>
        <v>412.5</v>
      </c>
      <c r="O846" s="48">
        <v>4.92</v>
      </c>
      <c r="P846" s="48">
        <f t="shared" si="118"/>
        <v>4.92</v>
      </c>
      <c r="R846" s="102">
        <f t="shared" si="123"/>
        <v>0</v>
      </c>
      <c r="S846" s="120" t="s">
        <v>2641</v>
      </c>
      <c r="U846" s="139"/>
      <c r="AA846" s="139"/>
    </row>
    <row r="847" spans="1:27" x14ac:dyDescent="0.25">
      <c r="A847" s="197">
        <v>234511</v>
      </c>
      <c r="B847" s="134">
        <v>63800669</v>
      </c>
      <c r="C847" s="134">
        <v>1</v>
      </c>
      <c r="D847" s="367"/>
      <c r="E847" s="123" t="s">
        <v>1684</v>
      </c>
      <c r="F847" s="124" t="s">
        <v>1685</v>
      </c>
      <c r="G847" s="125">
        <f t="shared" si="124"/>
        <v>63.249999999999993</v>
      </c>
      <c r="H847" s="125">
        <f t="shared" si="121"/>
        <v>63.249999999999993</v>
      </c>
      <c r="I847" s="121" t="s">
        <v>152</v>
      </c>
      <c r="J847" s="155">
        <v>55</v>
      </c>
      <c r="K847" s="155">
        <f t="shared" si="122"/>
        <v>55</v>
      </c>
      <c r="L847" s="167">
        <f t="shared" si="115"/>
        <v>412.5</v>
      </c>
      <c r="M847" s="167">
        <f t="shared" si="116"/>
        <v>412.5</v>
      </c>
      <c r="N847" s="122"/>
      <c r="O847" s="130">
        <v>4.92</v>
      </c>
      <c r="P847" s="130">
        <f t="shared" si="118"/>
        <v>4.92</v>
      </c>
      <c r="Q847" s="188"/>
      <c r="R847" s="131"/>
      <c r="S847" s="131"/>
      <c r="T847" s="131"/>
      <c r="U847" s="131"/>
    </row>
    <row r="848" spans="1:27" ht="16.5" customHeight="1" x14ac:dyDescent="0.25">
      <c r="A848" s="6">
        <v>186141</v>
      </c>
      <c r="B848" s="6">
        <v>63800670</v>
      </c>
      <c r="C848" s="6">
        <v>2</v>
      </c>
      <c r="D848" s="39"/>
      <c r="E848" s="30" t="s">
        <v>1686</v>
      </c>
      <c r="F848" s="20" t="s">
        <v>2022</v>
      </c>
      <c r="G848" s="53">
        <f t="shared" si="124"/>
        <v>11.338999999999999</v>
      </c>
      <c r="H848" s="53">
        <f t="shared" si="121"/>
        <v>22.677999999999997</v>
      </c>
      <c r="I848" s="15" t="s">
        <v>974</v>
      </c>
      <c r="J848" s="53">
        <v>9.86</v>
      </c>
      <c r="K848" s="55">
        <f t="shared" si="122"/>
        <v>19.72</v>
      </c>
      <c r="L848" s="56">
        <f t="shared" si="115"/>
        <v>73.949999999999989</v>
      </c>
      <c r="M848" s="56">
        <f t="shared" si="116"/>
        <v>147.89999999999998</v>
      </c>
      <c r="O848" s="48">
        <v>0.92500000000000004</v>
      </c>
      <c r="P848" s="48">
        <f t="shared" si="118"/>
        <v>1.85</v>
      </c>
      <c r="R848" s="102">
        <f t="shared" ref="R848:R856" si="125">Q848*1.025</f>
        <v>0</v>
      </c>
      <c r="S848" s="120" t="s">
        <v>2642</v>
      </c>
      <c r="U848" s="202"/>
      <c r="W848" s="40"/>
    </row>
    <row r="849" spans="1:27" x14ac:dyDescent="0.25">
      <c r="A849" s="6">
        <v>173614</v>
      </c>
      <c r="B849" s="6">
        <v>63800670</v>
      </c>
      <c r="C849" s="6">
        <v>2</v>
      </c>
      <c r="D849" s="39"/>
      <c r="E849" s="30" t="s">
        <v>1686</v>
      </c>
      <c r="F849" s="20" t="s">
        <v>1891</v>
      </c>
      <c r="G849" s="53">
        <f t="shared" si="124"/>
        <v>11.338999999999999</v>
      </c>
      <c r="H849" s="55">
        <f t="shared" si="121"/>
        <v>22.677999999999997</v>
      </c>
      <c r="I849" s="15" t="s">
        <v>67</v>
      </c>
      <c r="J849" s="53">
        <v>9.86</v>
      </c>
      <c r="K849" s="55">
        <f t="shared" si="122"/>
        <v>19.72</v>
      </c>
      <c r="L849" s="56">
        <f t="shared" si="115"/>
        <v>73.949999999999989</v>
      </c>
      <c r="M849" s="56">
        <f t="shared" si="116"/>
        <v>147.89999999999998</v>
      </c>
      <c r="N849" s="38"/>
      <c r="O849" s="48">
        <v>0.92500000000000004</v>
      </c>
      <c r="P849" s="48">
        <f t="shared" si="118"/>
        <v>1.85</v>
      </c>
      <c r="R849" s="102">
        <f t="shared" si="125"/>
        <v>0</v>
      </c>
      <c r="S849" s="120" t="s">
        <v>2642</v>
      </c>
      <c r="U849" s="40"/>
      <c r="AA849" s="202"/>
    </row>
    <row r="850" spans="1:27" x14ac:dyDescent="0.25">
      <c r="A850" s="6">
        <v>173614</v>
      </c>
      <c r="B850" s="6">
        <v>63800671</v>
      </c>
      <c r="C850" s="6">
        <v>4</v>
      </c>
      <c r="D850" s="39"/>
      <c r="E850" s="30" t="s">
        <v>1687</v>
      </c>
      <c r="F850" s="20" t="s">
        <v>1688</v>
      </c>
      <c r="G850" s="53">
        <f t="shared" si="124"/>
        <v>3.6109999999999998</v>
      </c>
      <c r="H850" s="55">
        <f t="shared" si="121"/>
        <v>14.443999999999999</v>
      </c>
      <c r="I850" s="15" t="s">
        <v>67</v>
      </c>
      <c r="J850" s="53">
        <v>3.14</v>
      </c>
      <c r="K850" s="55">
        <f t="shared" si="122"/>
        <v>12.56</v>
      </c>
      <c r="L850" s="56">
        <f t="shared" si="115"/>
        <v>23.55</v>
      </c>
      <c r="M850" s="56">
        <f t="shared" si="116"/>
        <v>94.2</v>
      </c>
      <c r="N850" s="38"/>
      <c r="O850" s="48">
        <v>5.0999999999999997E-2</v>
      </c>
      <c r="P850" s="48">
        <f t="shared" si="118"/>
        <v>0.20399999999999999</v>
      </c>
      <c r="R850" s="102">
        <f t="shared" si="125"/>
        <v>0</v>
      </c>
      <c r="S850" s="120" t="s">
        <v>2643</v>
      </c>
      <c r="U850" s="131"/>
      <c r="W850" s="202"/>
    </row>
    <row r="851" spans="1:27" x14ac:dyDescent="0.25">
      <c r="A851" s="6">
        <v>186141</v>
      </c>
      <c r="B851" s="6">
        <v>63800671</v>
      </c>
      <c r="C851" s="6">
        <v>4</v>
      </c>
      <c r="D851" s="39"/>
      <c r="E851" s="30" t="s">
        <v>1687</v>
      </c>
      <c r="F851" s="20" t="s">
        <v>1688</v>
      </c>
      <c r="G851" s="53">
        <f t="shared" si="124"/>
        <v>3.6109999999999998</v>
      </c>
      <c r="H851" s="53">
        <f t="shared" si="121"/>
        <v>14.443999999999999</v>
      </c>
      <c r="I851" s="15" t="s">
        <v>974</v>
      </c>
      <c r="J851" s="53">
        <v>3.14</v>
      </c>
      <c r="K851" s="55">
        <f t="shared" si="122"/>
        <v>12.56</v>
      </c>
      <c r="L851" s="56">
        <f t="shared" si="115"/>
        <v>23.55</v>
      </c>
      <c r="M851" s="56">
        <f t="shared" si="116"/>
        <v>94.2</v>
      </c>
      <c r="O851" s="48">
        <v>5.0999999999999997E-2</v>
      </c>
      <c r="P851" s="48">
        <f t="shared" si="118"/>
        <v>0.20399999999999999</v>
      </c>
      <c r="Q851" s="103"/>
      <c r="R851" s="102">
        <f t="shared" si="125"/>
        <v>0</v>
      </c>
      <c r="S851" s="120" t="s">
        <v>2643</v>
      </c>
      <c r="U851" s="131"/>
      <c r="V851" s="139"/>
      <c r="W851" s="40"/>
      <c r="X851" s="139"/>
      <c r="Y851" s="139"/>
      <c r="AA851" s="40"/>
    </row>
    <row r="852" spans="1:27" x14ac:dyDescent="0.25">
      <c r="A852" s="6">
        <v>173614</v>
      </c>
      <c r="B852" s="6">
        <v>63800672</v>
      </c>
      <c r="C852" s="6">
        <v>2</v>
      </c>
      <c r="D852" s="39"/>
      <c r="E852" s="30" t="s">
        <v>1689</v>
      </c>
      <c r="F852" s="20" t="s">
        <v>1690</v>
      </c>
      <c r="G852" s="53">
        <f t="shared" si="124"/>
        <v>35.65</v>
      </c>
      <c r="H852" s="55">
        <f t="shared" si="121"/>
        <v>71.3</v>
      </c>
      <c r="I852" s="15" t="s">
        <v>0</v>
      </c>
      <c r="J852" s="53">
        <v>31</v>
      </c>
      <c r="K852" s="55">
        <f t="shared" si="122"/>
        <v>62</v>
      </c>
      <c r="L852" s="56">
        <f t="shared" si="115"/>
        <v>232.5</v>
      </c>
      <c r="M852" s="57">
        <f t="shared" si="116"/>
        <v>465</v>
      </c>
      <c r="N852" s="38"/>
      <c r="O852" s="48"/>
      <c r="P852" s="48">
        <f t="shared" si="118"/>
        <v>0</v>
      </c>
      <c r="R852" s="102">
        <f t="shared" si="125"/>
        <v>0</v>
      </c>
      <c r="S852" s="120" t="s">
        <v>2644</v>
      </c>
      <c r="U852" s="131"/>
      <c r="V852" s="131"/>
      <c r="X852" s="131"/>
      <c r="Y852" s="131"/>
      <c r="Z852" s="131"/>
    </row>
    <row r="853" spans="1:27" x14ac:dyDescent="0.25">
      <c r="A853" s="6">
        <v>186141</v>
      </c>
      <c r="B853" s="6">
        <v>63800672</v>
      </c>
      <c r="C853" s="6">
        <v>2</v>
      </c>
      <c r="D853" s="39"/>
      <c r="E853" s="30" t="s">
        <v>1689</v>
      </c>
      <c r="F853" s="20" t="s">
        <v>1690</v>
      </c>
      <c r="G853" s="53">
        <f t="shared" si="124"/>
        <v>35.65</v>
      </c>
      <c r="H853" s="53">
        <f t="shared" si="121"/>
        <v>71.3</v>
      </c>
      <c r="I853" s="15" t="s">
        <v>0</v>
      </c>
      <c r="J853" s="53">
        <v>31</v>
      </c>
      <c r="K853" s="55">
        <f t="shared" si="122"/>
        <v>62</v>
      </c>
      <c r="L853" s="56">
        <f t="shared" si="115"/>
        <v>232.5</v>
      </c>
      <c r="M853" s="57">
        <f t="shared" si="116"/>
        <v>465</v>
      </c>
      <c r="O853" s="48">
        <v>6.97</v>
      </c>
      <c r="P853" s="48">
        <f t="shared" si="118"/>
        <v>13.94</v>
      </c>
      <c r="R853" s="102">
        <f t="shared" si="125"/>
        <v>0</v>
      </c>
      <c r="S853" s="120" t="s">
        <v>2644</v>
      </c>
      <c r="U853" s="40"/>
      <c r="V853" s="40"/>
    </row>
    <row r="854" spans="1:27" x14ac:dyDescent="0.25">
      <c r="A854" s="6">
        <v>186141</v>
      </c>
      <c r="B854" s="6">
        <v>63800674</v>
      </c>
      <c r="C854" s="6">
        <v>1</v>
      </c>
      <c r="D854" s="39"/>
      <c r="E854" s="30" t="s">
        <v>2021</v>
      </c>
      <c r="F854" s="20" t="s">
        <v>2009</v>
      </c>
      <c r="G854" s="76">
        <f>J854*1.2</f>
        <v>126</v>
      </c>
      <c r="H854" s="53">
        <f t="shared" si="121"/>
        <v>126</v>
      </c>
      <c r="I854" s="15" t="s">
        <v>0</v>
      </c>
      <c r="J854" s="53">
        <v>105</v>
      </c>
      <c r="K854" s="55">
        <v>110</v>
      </c>
      <c r="L854" s="56">
        <f t="shared" si="115"/>
        <v>787.5</v>
      </c>
      <c r="M854" s="56">
        <f t="shared" si="116"/>
        <v>787.5</v>
      </c>
      <c r="N854" s="38"/>
      <c r="O854" s="48">
        <v>22.5</v>
      </c>
      <c r="P854" s="48">
        <f t="shared" si="118"/>
        <v>22.5</v>
      </c>
      <c r="R854" s="102">
        <f t="shared" si="125"/>
        <v>0</v>
      </c>
      <c r="S854" s="120" t="s">
        <v>2699</v>
      </c>
      <c r="U854" s="40"/>
      <c r="V854" s="139"/>
      <c r="Z854" s="139"/>
      <c r="AA854" s="139"/>
    </row>
    <row r="855" spans="1:27" x14ac:dyDescent="0.25">
      <c r="A855" s="6">
        <v>173614</v>
      </c>
      <c r="B855" s="6">
        <v>63800675</v>
      </c>
      <c r="C855" s="6">
        <v>1</v>
      </c>
      <c r="D855" s="39"/>
      <c r="E855" s="30" t="s">
        <v>1698</v>
      </c>
      <c r="F855" s="132" t="s">
        <v>1699</v>
      </c>
      <c r="G855" s="53">
        <f t="shared" ref="G855:G871" si="126">J855*1.15</f>
        <v>7.4749999999999996</v>
      </c>
      <c r="H855" s="55">
        <f t="shared" si="121"/>
        <v>7.4749999999999996</v>
      </c>
      <c r="I855" s="15" t="s">
        <v>67</v>
      </c>
      <c r="J855" s="53">
        <v>6.5</v>
      </c>
      <c r="K855" s="55">
        <f t="shared" ref="K855:K886" si="127">C855*J855</f>
        <v>6.5</v>
      </c>
      <c r="L855" s="56">
        <f t="shared" si="115"/>
        <v>48.75</v>
      </c>
      <c r="M855" s="56">
        <f t="shared" si="116"/>
        <v>48.75</v>
      </c>
      <c r="N855" s="38"/>
      <c r="O855" s="48">
        <v>0.5</v>
      </c>
      <c r="P855" s="48">
        <f t="shared" si="118"/>
        <v>0.5</v>
      </c>
      <c r="R855" s="102">
        <f t="shared" si="125"/>
        <v>0</v>
      </c>
      <c r="S855" s="120" t="s">
        <v>2701</v>
      </c>
      <c r="V855" s="139"/>
    </row>
    <row r="856" spans="1:27" s="40" customFormat="1" x14ac:dyDescent="0.25">
      <c r="A856" s="6">
        <v>186141</v>
      </c>
      <c r="B856" s="6">
        <v>63800675</v>
      </c>
      <c r="C856" s="6">
        <v>1</v>
      </c>
      <c r="D856" s="39"/>
      <c r="E856" s="30" t="s">
        <v>1698</v>
      </c>
      <c r="F856" s="8" t="s">
        <v>1699</v>
      </c>
      <c r="G856" s="53">
        <f t="shared" si="126"/>
        <v>7.4749999999999996</v>
      </c>
      <c r="H856" s="53">
        <f t="shared" si="121"/>
        <v>7.4749999999999996</v>
      </c>
      <c r="I856" s="15" t="s">
        <v>974</v>
      </c>
      <c r="J856" s="53">
        <v>6.5</v>
      </c>
      <c r="K856" s="55">
        <f t="shared" si="127"/>
        <v>6.5</v>
      </c>
      <c r="L856" s="56">
        <f t="shared" si="115"/>
        <v>48.75</v>
      </c>
      <c r="M856" s="56">
        <f t="shared" si="116"/>
        <v>48.75</v>
      </c>
      <c r="O856" s="48">
        <v>0.5</v>
      </c>
      <c r="P856" s="48">
        <f t="shared" si="118"/>
        <v>0.5</v>
      </c>
      <c r="Q856" s="104"/>
      <c r="R856" s="102">
        <f t="shared" si="125"/>
        <v>0</v>
      </c>
      <c r="S856" s="120" t="s">
        <v>2701</v>
      </c>
      <c r="T856" s="37"/>
      <c r="U856" s="139"/>
      <c r="V856" s="37"/>
      <c r="W856" s="37"/>
      <c r="X856" s="37"/>
      <c r="Y856" s="37"/>
      <c r="Z856" s="37"/>
      <c r="AA856" s="37"/>
    </row>
    <row r="857" spans="1:27" x14ac:dyDescent="0.25">
      <c r="A857" s="197">
        <v>234511</v>
      </c>
      <c r="B857" s="134">
        <v>63800676</v>
      </c>
      <c r="C857" s="134">
        <v>1</v>
      </c>
      <c r="D857" s="367"/>
      <c r="E857" s="123" t="s">
        <v>3928</v>
      </c>
      <c r="F857" s="124" t="s">
        <v>3929</v>
      </c>
      <c r="G857" s="125">
        <f t="shared" si="126"/>
        <v>557.75</v>
      </c>
      <c r="H857" s="125">
        <f t="shared" si="121"/>
        <v>557.75</v>
      </c>
      <c r="I857" s="121" t="s">
        <v>0</v>
      </c>
      <c r="J857" s="155">
        <v>485</v>
      </c>
      <c r="K857" s="155">
        <f t="shared" si="127"/>
        <v>485</v>
      </c>
      <c r="L857" s="167">
        <f t="shared" si="115"/>
        <v>3637.5</v>
      </c>
      <c r="M857" s="167">
        <f t="shared" si="116"/>
        <v>3637.5</v>
      </c>
      <c r="N857" s="139"/>
      <c r="O857" s="130">
        <v>150.27500000000001</v>
      </c>
      <c r="P857" s="130">
        <f t="shared" si="118"/>
        <v>150.27500000000001</v>
      </c>
      <c r="Q857" s="188"/>
      <c r="R857" s="131"/>
      <c r="S857" s="131"/>
      <c r="T857" s="131"/>
      <c r="U857" s="131"/>
    </row>
    <row r="858" spans="1:27" x14ac:dyDescent="0.25">
      <c r="A858" s="6">
        <v>173614</v>
      </c>
      <c r="B858" s="6">
        <v>63800677</v>
      </c>
      <c r="C858" s="6">
        <v>4</v>
      </c>
      <c r="D858" s="39"/>
      <c r="E858" s="30" t="s">
        <v>1702</v>
      </c>
      <c r="F858" s="20" t="s">
        <v>1703</v>
      </c>
      <c r="G858" s="53">
        <f t="shared" si="126"/>
        <v>49.449999999999996</v>
      </c>
      <c r="H858" s="55">
        <f t="shared" si="121"/>
        <v>197.79999999999998</v>
      </c>
      <c r="I858" s="15" t="s">
        <v>152</v>
      </c>
      <c r="J858" s="53">
        <v>43</v>
      </c>
      <c r="K858" s="55">
        <f t="shared" si="127"/>
        <v>172</v>
      </c>
      <c r="L858" s="56">
        <f t="shared" si="115"/>
        <v>322.5</v>
      </c>
      <c r="M858" s="57">
        <f t="shared" si="116"/>
        <v>1290</v>
      </c>
      <c r="N858" s="38"/>
      <c r="O858" s="48"/>
      <c r="P858" s="48">
        <f t="shared" si="118"/>
        <v>0</v>
      </c>
      <c r="R858" s="102">
        <f t="shared" ref="R858:R876" si="128">Q858*1.025</f>
        <v>0</v>
      </c>
      <c r="S858" s="120" t="s">
        <v>2703</v>
      </c>
      <c r="X858" s="131"/>
      <c r="Y858" s="131"/>
    </row>
    <row r="859" spans="1:27" x14ac:dyDescent="0.25">
      <c r="A859" s="6">
        <v>186141</v>
      </c>
      <c r="B859" s="6">
        <v>63800677</v>
      </c>
      <c r="C859" s="6">
        <v>4</v>
      </c>
      <c r="D859" s="39"/>
      <c r="E859" s="30" t="s">
        <v>1702</v>
      </c>
      <c r="F859" s="20" t="s">
        <v>1703</v>
      </c>
      <c r="G859" s="53">
        <f t="shared" si="126"/>
        <v>49.449999999999996</v>
      </c>
      <c r="H859" s="53">
        <f t="shared" si="121"/>
        <v>197.79999999999998</v>
      </c>
      <c r="I859" s="15" t="s">
        <v>152</v>
      </c>
      <c r="J859" s="53">
        <v>43</v>
      </c>
      <c r="K859" s="55">
        <f t="shared" si="127"/>
        <v>172</v>
      </c>
      <c r="L859" s="56">
        <f t="shared" si="115"/>
        <v>322.5</v>
      </c>
      <c r="M859" s="57">
        <f t="shared" si="116"/>
        <v>1290</v>
      </c>
      <c r="O859" s="48">
        <v>2.87</v>
      </c>
      <c r="P859" s="48">
        <f t="shared" si="118"/>
        <v>11.48</v>
      </c>
      <c r="R859" s="102">
        <f t="shared" si="128"/>
        <v>0</v>
      </c>
      <c r="S859" s="120" t="s">
        <v>2703</v>
      </c>
      <c r="V859" s="131"/>
      <c r="X859" s="139"/>
      <c r="Y859" s="139"/>
    </row>
    <row r="860" spans="1:27" x14ac:dyDescent="0.25">
      <c r="A860" s="6">
        <v>173614</v>
      </c>
      <c r="B860" s="6">
        <v>63800678</v>
      </c>
      <c r="C860" s="6">
        <v>2</v>
      </c>
      <c r="D860" s="39"/>
      <c r="E860" s="30" t="s">
        <v>1719</v>
      </c>
      <c r="F860" s="8" t="s">
        <v>1720</v>
      </c>
      <c r="G860" s="53">
        <f t="shared" si="126"/>
        <v>80.5</v>
      </c>
      <c r="H860" s="55">
        <f t="shared" si="121"/>
        <v>161</v>
      </c>
      <c r="I860" s="15" t="s">
        <v>0</v>
      </c>
      <c r="J860" s="53">
        <v>70</v>
      </c>
      <c r="K860" s="55">
        <f t="shared" si="127"/>
        <v>140</v>
      </c>
      <c r="L860" s="56">
        <f t="shared" si="115"/>
        <v>525</v>
      </c>
      <c r="M860" s="56">
        <f t="shared" si="116"/>
        <v>1050</v>
      </c>
      <c r="N860" s="38"/>
      <c r="O860" s="48"/>
      <c r="P860" s="48">
        <f t="shared" si="118"/>
        <v>0</v>
      </c>
      <c r="R860" s="102">
        <f t="shared" si="128"/>
        <v>0</v>
      </c>
      <c r="S860" s="120" t="s">
        <v>2705</v>
      </c>
      <c r="AA860" s="131"/>
    </row>
    <row r="861" spans="1:27" x14ac:dyDescent="0.25">
      <c r="A861" s="6">
        <v>186141</v>
      </c>
      <c r="B861" s="6">
        <v>63800678</v>
      </c>
      <c r="C861" s="6">
        <v>2</v>
      </c>
      <c r="D861" s="39"/>
      <c r="E861" s="30" t="s">
        <v>1719</v>
      </c>
      <c r="F861" s="8" t="s">
        <v>1720</v>
      </c>
      <c r="G861" s="53">
        <f t="shared" si="126"/>
        <v>80.5</v>
      </c>
      <c r="H861" s="53">
        <f t="shared" si="121"/>
        <v>161</v>
      </c>
      <c r="I861" s="15" t="s">
        <v>0</v>
      </c>
      <c r="J861" s="53">
        <v>70</v>
      </c>
      <c r="K861" s="55">
        <f t="shared" si="127"/>
        <v>140</v>
      </c>
      <c r="L861" s="56">
        <f t="shared" si="115"/>
        <v>525</v>
      </c>
      <c r="M861" s="56">
        <f t="shared" si="116"/>
        <v>1050</v>
      </c>
      <c r="N861" s="40"/>
      <c r="O861" s="48">
        <v>12.401999999999999</v>
      </c>
      <c r="P861" s="48">
        <f t="shared" si="118"/>
        <v>24.803999999999998</v>
      </c>
      <c r="R861" s="102">
        <f t="shared" si="128"/>
        <v>0</v>
      </c>
      <c r="S861" s="120" t="s">
        <v>2705</v>
      </c>
      <c r="U861" s="131"/>
      <c r="AA861" s="131"/>
    </row>
    <row r="862" spans="1:27" x14ac:dyDescent="0.25">
      <c r="A862" s="6">
        <v>173614</v>
      </c>
      <c r="B862" s="9">
        <v>63800679</v>
      </c>
      <c r="C862" s="9">
        <v>4</v>
      </c>
      <c r="D862" s="39"/>
      <c r="E862" s="30" t="s">
        <v>1704</v>
      </c>
      <c r="F862" s="20" t="s">
        <v>1703</v>
      </c>
      <c r="G862" s="53">
        <f t="shared" si="126"/>
        <v>49.449999999999996</v>
      </c>
      <c r="H862" s="55">
        <f t="shared" si="121"/>
        <v>197.79999999999998</v>
      </c>
      <c r="I862" s="15" t="s">
        <v>152</v>
      </c>
      <c r="J862" s="53">
        <v>43</v>
      </c>
      <c r="K862" s="55">
        <f t="shared" si="127"/>
        <v>172</v>
      </c>
      <c r="L862" s="56">
        <f t="shared" si="115"/>
        <v>322.5</v>
      </c>
      <c r="M862" s="56">
        <f t="shared" si="116"/>
        <v>1290</v>
      </c>
      <c r="N862" s="38"/>
      <c r="O862" s="48"/>
      <c r="P862" s="48">
        <f t="shared" si="118"/>
        <v>0</v>
      </c>
      <c r="R862" s="102">
        <f t="shared" si="128"/>
        <v>0</v>
      </c>
      <c r="S862" s="120" t="s">
        <v>2704</v>
      </c>
      <c r="W862" s="139"/>
      <c r="Z862" s="131"/>
      <c r="AA862" s="131"/>
    </row>
    <row r="863" spans="1:27" x14ac:dyDescent="0.25">
      <c r="A863" s="6">
        <v>186141</v>
      </c>
      <c r="B863" s="9">
        <v>63800679</v>
      </c>
      <c r="C863" s="9">
        <v>4</v>
      </c>
      <c r="D863" s="39"/>
      <c r="E863" s="30" t="s">
        <v>1704</v>
      </c>
      <c r="F863" s="20" t="s">
        <v>1703</v>
      </c>
      <c r="G863" s="53">
        <f t="shared" si="126"/>
        <v>49.449999999999996</v>
      </c>
      <c r="H863" s="53">
        <f t="shared" si="121"/>
        <v>197.79999999999998</v>
      </c>
      <c r="I863" s="15" t="s">
        <v>152</v>
      </c>
      <c r="J863" s="53">
        <v>43</v>
      </c>
      <c r="K863" s="55">
        <f t="shared" si="127"/>
        <v>172</v>
      </c>
      <c r="L863" s="56">
        <f t="shared" si="115"/>
        <v>322.5</v>
      </c>
      <c r="M863" s="56">
        <f t="shared" si="116"/>
        <v>1290</v>
      </c>
      <c r="N863" s="40"/>
      <c r="O863" s="48">
        <v>2.972</v>
      </c>
      <c r="P863" s="48">
        <f t="shared" si="118"/>
        <v>11.888</v>
      </c>
      <c r="Q863" s="103"/>
      <c r="R863" s="102">
        <f t="shared" si="128"/>
        <v>0</v>
      </c>
      <c r="S863" s="120" t="s">
        <v>2704</v>
      </c>
      <c r="W863" s="131"/>
      <c r="AA863" s="40"/>
    </row>
    <row r="864" spans="1:27" x14ac:dyDescent="0.25">
      <c r="A864" s="6">
        <v>173614</v>
      </c>
      <c r="B864" s="6">
        <v>63800680</v>
      </c>
      <c r="C864" s="6">
        <v>1</v>
      </c>
      <c r="D864" s="39"/>
      <c r="E864" s="30" t="s">
        <v>1705</v>
      </c>
      <c r="F864" s="20" t="s">
        <v>1703</v>
      </c>
      <c r="G864" s="53">
        <f t="shared" si="126"/>
        <v>49.449999999999996</v>
      </c>
      <c r="H864" s="55">
        <f t="shared" si="121"/>
        <v>49.449999999999996</v>
      </c>
      <c r="I864" s="15" t="s">
        <v>152</v>
      </c>
      <c r="J864" s="53">
        <v>43</v>
      </c>
      <c r="K864" s="55">
        <f t="shared" si="127"/>
        <v>43</v>
      </c>
      <c r="L864" s="56">
        <f t="shared" si="115"/>
        <v>322.5</v>
      </c>
      <c r="M864" s="56">
        <f t="shared" si="116"/>
        <v>322.5</v>
      </c>
      <c r="N864" s="38"/>
      <c r="O864" s="48"/>
      <c r="P864" s="48">
        <f t="shared" si="118"/>
        <v>0</v>
      </c>
      <c r="R864" s="102">
        <f t="shared" si="128"/>
        <v>0</v>
      </c>
      <c r="S864" s="120" t="s">
        <v>2706</v>
      </c>
      <c r="Z864" s="139"/>
    </row>
    <row r="865" spans="1:27" x14ac:dyDescent="0.25">
      <c r="A865" s="6">
        <v>186141</v>
      </c>
      <c r="B865" s="6">
        <v>63800680</v>
      </c>
      <c r="C865" s="6">
        <v>1</v>
      </c>
      <c r="D865" s="39"/>
      <c r="E865" s="30" t="s">
        <v>1705</v>
      </c>
      <c r="F865" s="20" t="s">
        <v>1703</v>
      </c>
      <c r="G865" s="53">
        <f t="shared" si="126"/>
        <v>49.449999999999996</v>
      </c>
      <c r="H865" s="53">
        <f t="shared" si="121"/>
        <v>49.449999999999996</v>
      </c>
      <c r="I865" s="15" t="s">
        <v>152</v>
      </c>
      <c r="J865" s="53">
        <v>43</v>
      </c>
      <c r="K865" s="55">
        <f t="shared" si="127"/>
        <v>43</v>
      </c>
      <c r="L865" s="56">
        <f t="shared" si="115"/>
        <v>322.5</v>
      </c>
      <c r="M865" s="56">
        <f t="shared" si="116"/>
        <v>322.5</v>
      </c>
      <c r="N865" s="40"/>
      <c r="O865" s="48">
        <v>2.306</v>
      </c>
      <c r="P865" s="48">
        <f t="shared" si="118"/>
        <v>2.306</v>
      </c>
      <c r="R865" s="102">
        <f t="shared" si="128"/>
        <v>0</v>
      </c>
      <c r="S865" s="120" t="s">
        <v>2706</v>
      </c>
      <c r="V865" s="131"/>
      <c r="Z865" s="40"/>
    </row>
    <row r="866" spans="1:27" x14ac:dyDescent="0.25">
      <c r="A866" s="6">
        <v>173614</v>
      </c>
      <c r="B866" s="6">
        <v>63800681</v>
      </c>
      <c r="C866" s="6">
        <v>1</v>
      </c>
      <c r="D866" s="39"/>
      <c r="E866" s="30" t="s">
        <v>1706</v>
      </c>
      <c r="F866" s="124" t="s">
        <v>1703</v>
      </c>
      <c r="G866" s="53">
        <f t="shared" si="126"/>
        <v>49.449999999999996</v>
      </c>
      <c r="H866" s="55">
        <f t="shared" si="121"/>
        <v>49.449999999999996</v>
      </c>
      <c r="I866" s="15" t="s">
        <v>152</v>
      </c>
      <c r="J866" s="53">
        <v>43</v>
      </c>
      <c r="K866" s="55">
        <f t="shared" si="127"/>
        <v>43</v>
      </c>
      <c r="L866" s="56">
        <f t="shared" si="115"/>
        <v>322.5</v>
      </c>
      <c r="M866" s="57">
        <f t="shared" si="116"/>
        <v>322.5</v>
      </c>
      <c r="N866" s="38" t="s">
        <v>2028</v>
      </c>
      <c r="O866" s="48">
        <v>2.306</v>
      </c>
      <c r="P866" s="48">
        <f t="shared" si="118"/>
        <v>2.306</v>
      </c>
      <c r="R866" s="102">
        <f t="shared" si="128"/>
        <v>0</v>
      </c>
      <c r="S866" s="120" t="s">
        <v>2707</v>
      </c>
      <c r="U866" s="139"/>
    </row>
    <row r="867" spans="1:27" x14ac:dyDescent="0.25">
      <c r="A867" s="6">
        <v>186141</v>
      </c>
      <c r="B867" s="6">
        <v>63800681</v>
      </c>
      <c r="C867" s="6">
        <v>1</v>
      </c>
      <c r="D867" s="39"/>
      <c r="E867" s="30" t="s">
        <v>1706</v>
      </c>
      <c r="F867" s="20" t="s">
        <v>1703</v>
      </c>
      <c r="G867" s="53">
        <f t="shared" si="126"/>
        <v>49.449999999999996</v>
      </c>
      <c r="H867" s="53">
        <f t="shared" si="121"/>
        <v>49.449999999999996</v>
      </c>
      <c r="I867" s="15" t="s">
        <v>152</v>
      </c>
      <c r="J867" s="53">
        <v>43</v>
      </c>
      <c r="K867" s="55">
        <f t="shared" si="127"/>
        <v>43</v>
      </c>
      <c r="L867" s="56">
        <f t="shared" si="115"/>
        <v>322.5</v>
      </c>
      <c r="M867" s="57">
        <f t="shared" si="116"/>
        <v>322.5</v>
      </c>
      <c r="N867" s="38" t="s">
        <v>2028</v>
      </c>
      <c r="O867" s="48">
        <v>2.306</v>
      </c>
      <c r="P867" s="48">
        <f t="shared" si="118"/>
        <v>2.306</v>
      </c>
      <c r="Q867" s="104">
        <v>2.25</v>
      </c>
      <c r="R867" s="102">
        <f t="shared" si="128"/>
        <v>2.3062499999999999</v>
      </c>
      <c r="S867" s="120" t="s">
        <v>2707</v>
      </c>
      <c r="X867" s="139"/>
      <c r="Y867" s="139"/>
      <c r="Z867" s="131"/>
    </row>
    <row r="868" spans="1:27" x14ac:dyDescent="0.25">
      <c r="A868" s="6">
        <v>173614</v>
      </c>
      <c r="B868" s="9">
        <v>63800682</v>
      </c>
      <c r="C868" s="9">
        <v>1</v>
      </c>
      <c r="D868" s="39"/>
      <c r="E868" s="30" t="s">
        <v>1710</v>
      </c>
      <c r="F868" s="124" t="s">
        <v>1703</v>
      </c>
      <c r="G868" s="53">
        <f t="shared" si="126"/>
        <v>49.449999999999996</v>
      </c>
      <c r="H868" s="55">
        <f t="shared" si="121"/>
        <v>49.449999999999996</v>
      </c>
      <c r="I868" s="15" t="s">
        <v>152</v>
      </c>
      <c r="J868" s="53">
        <v>43</v>
      </c>
      <c r="K868" s="55">
        <f t="shared" si="127"/>
        <v>43</v>
      </c>
      <c r="L868" s="56">
        <f t="shared" si="115"/>
        <v>322.5</v>
      </c>
      <c r="M868" s="56">
        <f t="shared" si="116"/>
        <v>322.5</v>
      </c>
      <c r="N868" s="38" t="s">
        <v>2028</v>
      </c>
      <c r="O868" s="48">
        <v>3.0750000000000002</v>
      </c>
      <c r="P868" s="48">
        <f t="shared" si="118"/>
        <v>3.0750000000000002</v>
      </c>
      <c r="R868" s="102">
        <f t="shared" si="128"/>
        <v>0</v>
      </c>
      <c r="S868" s="120" t="s">
        <v>2710</v>
      </c>
      <c r="W868" s="40"/>
      <c r="Z868" s="202"/>
    </row>
    <row r="869" spans="1:27" x14ac:dyDescent="0.25">
      <c r="A869" s="6">
        <v>186141</v>
      </c>
      <c r="B869" s="9">
        <v>63800682</v>
      </c>
      <c r="C869" s="9">
        <v>1</v>
      </c>
      <c r="D869" s="39"/>
      <c r="E869" s="30" t="s">
        <v>1710</v>
      </c>
      <c r="F869" s="20" t="s">
        <v>1703</v>
      </c>
      <c r="G869" s="53">
        <f t="shared" si="126"/>
        <v>49.449999999999996</v>
      </c>
      <c r="H869" s="53">
        <f t="shared" si="121"/>
        <v>49.449999999999996</v>
      </c>
      <c r="I869" s="15" t="s">
        <v>152</v>
      </c>
      <c r="J869" s="53">
        <v>43</v>
      </c>
      <c r="K869" s="55">
        <f t="shared" si="127"/>
        <v>43</v>
      </c>
      <c r="L869" s="56">
        <f t="shared" si="115"/>
        <v>322.5</v>
      </c>
      <c r="M869" s="56">
        <f t="shared" si="116"/>
        <v>322.5</v>
      </c>
      <c r="N869" s="38" t="s">
        <v>2028</v>
      </c>
      <c r="O869" s="48">
        <v>3.0750000000000002</v>
      </c>
      <c r="P869" s="48">
        <f t="shared" si="118"/>
        <v>3.0750000000000002</v>
      </c>
      <c r="R869" s="102">
        <f t="shared" si="128"/>
        <v>0</v>
      </c>
      <c r="S869" s="120" t="s">
        <v>2710</v>
      </c>
      <c r="W869" s="131"/>
    </row>
    <row r="870" spans="1:27" x14ac:dyDescent="0.25">
      <c r="A870" s="6">
        <v>173614</v>
      </c>
      <c r="B870" s="9">
        <v>63800683</v>
      </c>
      <c r="C870" s="9">
        <v>1</v>
      </c>
      <c r="D870" s="39"/>
      <c r="E870" s="30" t="s">
        <v>1711</v>
      </c>
      <c r="F870" s="20" t="s">
        <v>1703</v>
      </c>
      <c r="G870" s="53">
        <f t="shared" si="126"/>
        <v>49.449999999999996</v>
      </c>
      <c r="H870" s="55">
        <f t="shared" si="121"/>
        <v>49.449999999999996</v>
      </c>
      <c r="I870" s="15" t="s">
        <v>152</v>
      </c>
      <c r="J870" s="53">
        <v>43</v>
      </c>
      <c r="K870" s="55">
        <f t="shared" si="127"/>
        <v>43</v>
      </c>
      <c r="L870" s="56">
        <f t="shared" si="115"/>
        <v>322.5</v>
      </c>
      <c r="M870" s="56">
        <f t="shared" si="116"/>
        <v>322.5</v>
      </c>
      <c r="N870" s="38" t="s">
        <v>2028</v>
      </c>
      <c r="O870" s="48">
        <v>3.0750000000000002</v>
      </c>
      <c r="P870" s="48">
        <f t="shared" si="118"/>
        <v>3.0750000000000002</v>
      </c>
      <c r="Q870" s="104">
        <v>3</v>
      </c>
      <c r="R870" s="102">
        <f t="shared" si="128"/>
        <v>3.0749999999999997</v>
      </c>
      <c r="S870" s="120" t="s">
        <v>2711</v>
      </c>
      <c r="W870" s="131"/>
      <c r="X870" s="131"/>
      <c r="Y870" s="131"/>
      <c r="AA870" s="40"/>
    </row>
    <row r="871" spans="1:27" ht="17.25" customHeight="1" x14ac:dyDescent="0.25">
      <c r="A871" s="6">
        <v>186141</v>
      </c>
      <c r="B871" s="9">
        <v>63800683</v>
      </c>
      <c r="C871" s="9">
        <v>1</v>
      </c>
      <c r="D871" s="39"/>
      <c r="E871" s="30" t="s">
        <v>1711</v>
      </c>
      <c r="F871" s="20" t="s">
        <v>1703</v>
      </c>
      <c r="G871" s="53">
        <f t="shared" si="126"/>
        <v>49.449999999999996</v>
      </c>
      <c r="H871" s="53">
        <f t="shared" si="121"/>
        <v>49.449999999999996</v>
      </c>
      <c r="I871" s="15" t="s">
        <v>152</v>
      </c>
      <c r="J871" s="53">
        <v>43</v>
      </c>
      <c r="K871" s="55">
        <f t="shared" si="127"/>
        <v>43</v>
      </c>
      <c r="L871" s="56">
        <f t="shared" si="115"/>
        <v>322.5</v>
      </c>
      <c r="M871" s="56">
        <f t="shared" si="116"/>
        <v>322.5</v>
      </c>
      <c r="N871" s="38" t="s">
        <v>2028</v>
      </c>
      <c r="O871" s="48">
        <v>3.0750000000000002</v>
      </c>
      <c r="P871" s="48">
        <f t="shared" si="118"/>
        <v>3.0750000000000002</v>
      </c>
      <c r="R871" s="102">
        <f t="shared" si="128"/>
        <v>0</v>
      </c>
      <c r="S871" s="120" t="s">
        <v>2711</v>
      </c>
      <c r="V871" s="139"/>
    </row>
    <row r="872" spans="1:27" x14ac:dyDescent="0.25">
      <c r="A872" s="6">
        <v>173614</v>
      </c>
      <c r="B872" s="6">
        <v>63800684</v>
      </c>
      <c r="C872" s="6">
        <v>4</v>
      </c>
      <c r="D872" s="39"/>
      <c r="E872" s="30" t="s">
        <v>1712</v>
      </c>
      <c r="F872" s="124" t="s">
        <v>1713</v>
      </c>
      <c r="G872" s="76">
        <f>J872*1.2</f>
        <v>132</v>
      </c>
      <c r="H872" s="55">
        <f t="shared" si="121"/>
        <v>528</v>
      </c>
      <c r="I872" s="15" t="s">
        <v>0</v>
      </c>
      <c r="J872" s="53">
        <v>110</v>
      </c>
      <c r="K872" s="55">
        <f t="shared" si="127"/>
        <v>440</v>
      </c>
      <c r="L872" s="56">
        <f t="shared" si="115"/>
        <v>825</v>
      </c>
      <c r="M872" s="56">
        <f t="shared" si="116"/>
        <v>3300</v>
      </c>
      <c r="N872" s="245" t="s">
        <v>1917</v>
      </c>
      <c r="O872" s="48">
        <v>35.875</v>
      </c>
      <c r="P872" s="48">
        <f t="shared" si="118"/>
        <v>143.5</v>
      </c>
      <c r="Q872" s="104">
        <v>35</v>
      </c>
      <c r="R872" s="102">
        <f t="shared" si="128"/>
        <v>35.875</v>
      </c>
      <c r="S872" s="120" t="s">
        <v>2712</v>
      </c>
      <c r="V872" s="139"/>
      <c r="Z872" s="139"/>
    </row>
    <row r="873" spans="1:27" x14ac:dyDescent="0.25">
      <c r="A873" s="6">
        <v>186141</v>
      </c>
      <c r="B873" s="6">
        <v>63800684</v>
      </c>
      <c r="C873" s="6">
        <v>4</v>
      </c>
      <c r="D873" s="39"/>
      <c r="E873" s="30" t="s">
        <v>1712</v>
      </c>
      <c r="F873" s="20" t="s">
        <v>1713</v>
      </c>
      <c r="G873" s="76">
        <f>J873*1.2</f>
        <v>132</v>
      </c>
      <c r="H873" s="53">
        <f t="shared" si="121"/>
        <v>528</v>
      </c>
      <c r="I873" s="15" t="s">
        <v>0</v>
      </c>
      <c r="J873" s="53">
        <v>110</v>
      </c>
      <c r="K873" s="55">
        <f t="shared" si="127"/>
        <v>440</v>
      </c>
      <c r="L873" s="56">
        <f t="shared" si="115"/>
        <v>825</v>
      </c>
      <c r="M873" s="56">
        <f t="shared" si="116"/>
        <v>3300</v>
      </c>
      <c r="N873" s="245" t="s">
        <v>1917</v>
      </c>
      <c r="O873" s="48">
        <v>35.875</v>
      </c>
      <c r="P873" s="48">
        <f t="shared" si="118"/>
        <v>143.5</v>
      </c>
      <c r="R873" s="102">
        <f t="shared" si="128"/>
        <v>0</v>
      </c>
      <c r="S873" s="120" t="s">
        <v>2712</v>
      </c>
      <c r="X873" s="131"/>
      <c r="Y873" s="131"/>
      <c r="AA873" s="230"/>
    </row>
    <row r="874" spans="1:27" x14ac:dyDescent="0.25">
      <c r="A874" s="6">
        <v>173614</v>
      </c>
      <c r="B874" s="9">
        <v>63800685</v>
      </c>
      <c r="C874" s="9">
        <v>1</v>
      </c>
      <c r="D874" s="39"/>
      <c r="E874" s="30" t="s">
        <v>1696</v>
      </c>
      <c r="F874" s="8" t="s">
        <v>1697</v>
      </c>
      <c r="G874" s="53">
        <f>J874*1.15</f>
        <v>4.5999999999999996</v>
      </c>
      <c r="H874" s="55">
        <f t="shared" si="121"/>
        <v>4.5999999999999996</v>
      </c>
      <c r="I874" s="15" t="s">
        <v>67</v>
      </c>
      <c r="J874" s="53">
        <v>4</v>
      </c>
      <c r="K874" s="55">
        <f t="shared" si="127"/>
        <v>4</v>
      </c>
      <c r="L874" s="56">
        <f t="shared" si="115"/>
        <v>30</v>
      </c>
      <c r="M874" s="56">
        <f t="shared" si="116"/>
        <v>30</v>
      </c>
      <c r="N874" s="38"/>
      <c r="O874" s="48">
        <v>1.4E-2</v>
      </c>
      <c r="P874" s="48">
        <f t="shared" si="118"/>
        <v>1.4E-2</v>
      </c>
      <c r="R874" s="102">
        <f t="shared" si="128"/>
        <v>0</v>
      </c>
      <c r="S874" s="120" t="s">
        <v>2700</v>
      </c>
      <c r="U874" s="131"/>
      <c r="V874" s="139"/>
      <c r="Z874" s="202"/>
    </row>
    <row r="875" spans="1:27" x14ac:dyDescent="0.25">
      <c r="A875" s="6">
        <v>186141</v>
      </c>
      <c r="B875" s="9">
        <v>63800685</v>
      </c>
      <c r="C875" s="9">
        <v>1</v>
      </c>
      <c r="D875" s="39"/>
      <c r="E875" s="30" t="s">
        <v>1696</v>
      </c>
      <c r="F875" s="132" t="s">
        <v>1697</v>
      </c>
      <c r="G875" s="53">
        <f>J875*1.15</f>
        <v>4.5999999999999996</v>
      </c>
      <c r="H875" s="53">
        <f t="shared" si="121"/>
        <v>4.5999999999999996</v>
      </c>
      <c r="I875" s="15" t="s">
        <v>974</v>
      </c>
      <c r="J875" s="53">
        <v>4</v>
      </c>
      <c r="K875" s="55">
        <f t="shared" si="127"/>
        <v>4</v>
      </c>
      <c r="L875" s="56">
        <f t="shared" si="115"/>
        <v>30</v>
      </c>
      <c r="M875" s="56">
        <f t="shared" si="116"/>
        <v>30</v>
      </c>
      <c r="N875" s="40"/>
      <c r="O875" s="48">
        <v>1.4E-2</v>
      </c>
      <c r="P875" s="48">
        <f t="shared" si="118"/>
        <v>1.4E-2</v>
      </c>
      <c r="R875" s="102">
        <f t="shared" si="128"/>
        <v>0</v>
      </c>
      <c r="S875" s="120" t="s">
        <v>2700</v>
      </c>
      <c r="U875" s="139"/>
    </row>
    <row r="876" spans="1:27" customFormat="1" x14ac:dyDescent="0.25">
      <c r="A876" s="6">
        <v>173614</v>
      </c>
      <c r="B876" s="6">
        <v>63800691</v>
      </c>
      <c r="C876" s="6">
        <v>1</v>
      </c>
      <c r="D876" s="39"/>
      <c r="E876" s="30" t="s">
        <v>191</v>
      </c>
      <c r="F876" s="124" t="s">
        <v>1772</v>
      </c>
      <c r="G876" s="53">
        <f>J876*1.15</f>
        <v>9.4299999999999979</v>
      </c>
      <c r="H876" s="55">
        <f t="shared" si="121"/>
        <v>9.4299999999999979</v>
      </c>
      <c r="I876" s="15" t="s">
        <v>67</v>
      </c>
      <c r="J876" s="55">
        <v>8.1999999999999993</v>
      </c>
      <c r="K876" s="55">
        <f t="shared" si="127"/>
        <v>8.1999999999999993</v>
      </c>
      <c r="L876" s="56">
        <f t="shared" si="115"/>
        <v>61.499999999999993</v>
      </c>
      <c r="M876" s="56">
        <f t="shared" si="116"/>
        <v>61.499999999999993</v>
      </c>
      <c r="N876" s="38"/>
      <c r="O876" s="48"/>
      <c r="P876" s="48">
        <f t="shared" si="118"/>
        <v>0</v>
      </c>
      <c r="Q876" s="104"/>
      <c r="R876" s="102">
        <f t="shared" si="128"/>
        <v>0</v>
      </c>
      <c r="S876" s="120" t="s">
        <v>2818</v>
      </c>
      <c r="T876" s="37"/>
      <c r="U876" s="37"/>
      <c r="V876" s="37"/>
      <c r="W876" s="37"/>
      <c r="X876" s="131"/>
      <c r="Y876" s="131"/>
      <c r="Z876" s="139"/>
      <c r="AA876" s="37"/>
    </row>
    <row r="877" spans="1:27" x14ac:dyDescent="0.25">
      <c r="A877" s="197">
        <v>204194</v>
      </c>
      <c r="B877" s="134">
        <v>63800691</v>
      </c>
      <c r="C877" s="134">
        <v>1</v>
      </c>
      <c r="D877" s="161"/>
      <c r="E877" s="123" t="s">
        <v>191</v>
      </c>
      <c r="F877" s="124" t="s">
        <v>1772</v>
      </c>
      <c r="G877" s="151">
        <f>J877*1.2+O877*2.5</f>
        <v>11.277499999999998</v>
      </c>
      <c r="H877" s="162">
        <f t="shared" si="121"/>
        <v>11.277499999999998</v>
      </c>
      <c r="I877" s="203" t="s">
        <v>152</v>
      </c>
      <c r="J877" s="164">
        <v>8.1999999999999993</v>
      </c>
      <c r="K877" s="164">
        <f t="shared" si="127"/>
        <v>8.1999999999999993</v>
      </c>
      <c r="L877" s="165">
        <f t="shared" si="115"/>
        <v>61.499999999999993</v>
      </c>
      <c r="M877" s="165">
        <f t="shared" si="116"/>
        <v>61.499999999999993</v>
      </c>
      <c r="N877" s="129" t="s">
        <v>2673</v>
      </c>
      <c r="O877" s="130">
        <v>0.57499999999999996</v>
      </c>
      <c r="P877" s="130">
        <f t="shared" si="118"/>
        <v>0.57499999999999996</v>
      </c>
      <c r="Q877" s="188"/>
      <c r="R877" s="131"/>
      <c r="S877" s="131"/>
      <c r="T877" s="131"/>
      <c r="V877" s="40"/>
      <c r="W877" s="131"/>
      <c r="X877" s="139"/>
      <c r="Y877" s="139"/>
      <c r="Z877" s="131"/>
    </row>
    <row r="878" spans="1:27" x14ac:dyDescent="0.25">
      <c r="A878" s="197">
        <v>204194</v>
      </c>
      <c r="B878" s="134">
        <v>63800691</v>
      </c>
      <c r="C878" s="134">
        <v>1</v>
      </c>
      <c r="D878" s="161"/>
      <c r="E878" s="123" t="s">
        <v>191</v>
      </c>
      <c r="F878" s="124" t="s">
        <v>1772</v>
      </c>
      <c r="G878" s="151">
        <f>J878*1.2+O878*2.5</f>
        <v>11.277499999999998</v>
      </c>
      <c r="H878" s="162">
        <f t="shared" si="121"/>
        <v>11.277499999999998</v>
      </c>
      <c r="I878" s="203" t="s">
        <v>152</v>
      </c>
      <c r="J878" s="164">
        <v>8.1999999999999993</v>
      </c>
      <c r="K878" s="164">
        <f t="shared" si="127"/>
        <v>8.1999999999999993</v>
      </c>
      <c r="L878" s="165">
        <f t="shared" si="115"/>
        <v>61.499999999999993</v>
      </c>
      <c r="M878" s="165">
        <f t="shared" si="116"/>
        <v>61.499999999999993</v>
      </c>
      <c r="N878" s="129" t="s">
        <v>2673</v>
      </c>
      <c r="O878" s="130">
        <v>0.57499999999999996</v>
      </c>
      <c r="P878" s="130">
        <f t="shared" si="118"/>
        <v>0.57499999999999996</v>
      </c>
      <c r="Q878" s="188"/>
      <c r="R878" s="131"/>
      <c r="S878" s="131"/>
      <c r="T878" s="131"/>
    </row>
    <row r="879" spans="1:27" x14ac:dyDescent="0.25">
      <c r="A879" s="6">
        <v>105488</v>
      </c>
      <c r="B879" s="51">
        <v>63800750</v>
      </c>
      <c r="C879" s="21">
        <v>2</v>
      </c>
      <c r="D879" s="19"/>
      <c r="E879" s="24" t="s">
        <v>611</v>
      </c>
      <c r="F879" s="34" t="s">
        <v>1084</v>
      </c>
      <c r="G879" s="53">
        <f t="shared" ref="G879:G884" si="129">J879*1.15</f>
        <v>197.79999999999998</v>
      </c>
      <c r="H879" s="55">
        <f t="shared" si="121"/>
        <v>395.59999999999997</v>
      </c>
      <c r="I879" s="15" t="s">
        <v>152</v>
      </c>
      <c r="J879" s="55">
        <v>172</v>
      </c>
      <c r="K879" s="55">
        <f t="shared" si="127"/>
        <v>344</v>
      </c>
      <c r="L879" s="13">
        <f t="shared" si="115"/>
        <v>1290</v>
      </c>
      <c r="M879" s="56">
        <f t="shared" si="116"/>
        <v>2580</v>
      </c>
      <c r="N879" s="38"/>
      <c r="O879" s="48"/>
      <c r="P879" s="48">
        <f t="shared" si="118"/>
        <v>0</v>
      </c>
      <c r="R879" s="102">
        <f>Q879*1.025</f>
        <v>0</v>
      </c>
      <c r="S879" s="120" t="s">
        <v>3040</v>
      </c>
      <c r="U879" s="131"/>
      <c r="AA879" s="131"/>
    </row>
    <row r="880" spans="1:27" x14ac:dyDescent="0.25">
      <c r="A880" s="6">
        <v>191185</v>
      </c>
      <c r="B880" s="51">
        <v>63800750</v>
      </c>
      <c r="C880" s="21">
        <v>2</v>
      </c>
      <c r="D880" s="39"/>
      <c r="E880" s="24" t="s">
        <v>3513</v>
      </c>
      <c r="F880" s="169" t="s">
        <v>1084</v>
      </c>
      <c r="G880" s="107">
        <f t="shared" si="129"/>
        <v>197.79999999999998</v>
      </c>
      <c r="H880" s="55">
        <f t="shared" si="121"/>
        <v>395.59999999999997</v>
      </c>
      <c r="I880" s="15" t="s">
        <v>152</v>
      </c>
      <c r="J880" s="55">
        <v>172</v>
      </c>
      <c r="K880" s="55">
        <f t="shared" si="127"/>
        <v>344</v>
      </c>
      <c r="L880" s="13">
        <f t="shared" si="115"/>
        <v>1290</v>
      </c>
      <c r="M880" s="56">
        <f t="shared" si="116"/>
        <v>2580</v>
      </c>
      <c r="N880" s="117" t="s">
        <v>1917</v>
      </c>
      <c r="O880" s="48">
        <v>33.9</v>
      </c>
      <c r="P880" s="48">
        <f t="shared" si="118"/>
        <v>67.8</v>
      </c>
      <c r="Q880" s="40"/>
      <c r="R880" s="102">
        <f>Q880*1.025</f>
        <v>0</v>
      </c>
      <c r="S880" s="120" t="s">
        <v>3041</v>
      </c>
      <c r="U880" s="40"/>
      <c r="W880" s="40"/>
      <c r="AA880" s="131"/>
    </row>
    <row r="881" spans="1:27" x14ac:dyDescent="0.25">
      <c r="A881" s="134">
        <v>191185</v>
      </c>
      <c r="B881" s="140">
        <v>63800750</v>
      </c>
      <c r="C881" s="141">
        <v>2</v>
      </c>
      <c r="D881" s="161"/>
      <c r="E881" s="143" t="s">
        <v>3513</v>
      </c>
      <c r="F881" s="169" t="s">
        <v>1084</v>
      </c>
      <c r="G881" s="125">
        <f t="shared" si="129"/>
        <v>197.79999999999998</v>
      </c>
      <c r="H881" s="162">
        <f t="shared" si="121"/>
        <v>395.59999999999997</v>
      </c>
      <c r="I881" s="166" t="s">
        <v>152</v>
      </c>
      <c r="J881" s="162">
        <v>172</v>
      </c>
      <c r="K881" s="162">
        <f t="shared" si="127"/>
        <v>344</v>
      </c>
      <c r="L881" s="170">
        <f t="shared" ref="L881:L944" si="130">J881*7.5</f>
        <v>1290</v>
      </c>
      <c r="M881" s="167">
        <f t="shared" ref="M881:M944" si="131">C881*L881</f>
        <v>2580</v>
      </c>
      <c r="N881" s="171" t="s">
        <v>1917</v>
      </c>
      <c r="O881" s="130">
        <v>33.9</v>
      </c>
      <c r="P881" s="130">
        <f t="shared" si="118"/>
        <v>67.8</v>
      </c>
      <c r="Q881" s="139"/>
      <c r="R881" s="139"/>
      <c r="S881" s="139"/>
      <c r="T881" s="139"/>
      <c r="W881" s="139"/>
      <c r="AA881" s="131"/>
    </row>
    <row r="882" spans="1:27" x14ac:dyDescent="0.25">
      <c r="A882" s="6">
        <v>105488</v>
      </c>
      <c r="B882" s="51">
        <v>63800752</v>
      </c>
      <c r="C882" s="21">
        <v>2</v>
      </c>
      <c r="D882" s="19"/>
      <c r="E882" s="24" t="s">
        <v>612</v>
      </c>
      <c r="F882" s="24" t="s">
        <v>998</v>
      </c>
      <c r="G882" s="53">
        <f t="shared" si="129"/>
        <v>655.5</v>
      </c>
      <c r="H882" s="55">
        <f t="shared" si="121"/>
        <v>1311</v>
      </c>
      <c r="I882" s="15" t="s">
        <v>299</v>
      </c>
      <c r="J882" s="55">
        <v>570</v>
      </c>
      <c r="K882" s="55">
        <f t="shared" si="127"/>
        <v>1140</v>
      </c>
      <c r="L882" s="13">
        <f t="shared" si="130"/>
        <v>4275</v>
      </c>
      <c r="M882" s="56">
        <f t="shared" si="131"/>
        <v>8550</v>
      </c>
      <c r="N882" s="38"/>
      <c r="O882" s="48"/>
      <c r="P882" s="48">
        <f t="shared" si="118"/>
        <v>0</v>
      </c>
      <c r="R882" s="102">
        <f>Q882*1.025</f>
        <v>0</v>
      </c>
      <c r="S882" s="120" t="s">
        <v>3042</v>
      </c>
      <c r="V882" s="139"/>
      <c r="W882" s="131"/>
      <c r="X882" s="40"/>
      <c r="Y882" s="40"/>
      <c r="Z882" s="139"/>
    </row>
    <row r="883" spans="1:27" x14ac:dyDescent="0.25">
      <c r="A883" s="6">
        <v>96550</v>
      </c>
      <c r="B883" s="6">
        <v>63800753</v>
      </c>
      <c r="C883" s="6">
        <v>2</v>
      </c>
      <c r="D883" s="6"/>
      <c r="E883" s="30" t="s">
        <v>158</v>
      </c>
      <c r="F883" s="8" t="s">
        <v>1169</v>
      </c>
      <c r="G883" s="53">
        <f t="shared" si="129"/>
        <v>16.387499999999999</v>
      </c>
      <c r="H883" s="55">
        <f t="shared" si="121"/>
        <v>32.774999999999999</v>
      </c>
      <c r="I883" s="15" t="s">
        <v>67</v>
      </c>
      <c r="J883" s="55">
        <v>14.25</v>
      </c>
      <c r="K883" s="55">
        <f t="shared" si="127"/>
        <v>28.5</v>
      </c>
      <c r="L883" s="56">
        <f t="shared" si="130"/>
        <v>106.875</v>
      </c>
      <c r="M883" s="56">
        <f t="shared" si="131"/>
        <v>213.75</v>
      </c>
      <c r="N883" s="38"/>
      <c r="O883" s="48">
        <v>1.2150000000000001</v>
      </c>
      <c r="P883" s="48">
        <f t="shared" si="118"/>
        <v>2.4300000000000002</v>
      </c>
      <c r="R883" s="102">
        <f>Q883*1.025</f>
        <v>0</v>
      </c>
      <c r="S883" s="120" t="s">
        <v>3043</v>
      </c>
      <c r="X883" s="131"/>
      <c r="Y883" s="131"/>
      <c r="Z883" s="40"/>
      <c r="AA883" s="139"/>
    </row>
    <row r="884" spans="1:27" x14ac:dyDescent="0.25">
      <c r="A884" s="6">
        <v>179498</v>
      </c>
      <c r="B884" s="6">
        <v>63800753</v>
      </c>
      <c r="C884" s="6">
        <v>2</v>
      </c>
      <c r="D884" s="39"/>
      <c r="E884" s="30" t="s">
        <v>158</v>
      </c>
      <c r="F884" s="8" t="s">
        <v>1169</v>
      </c>
      <c r="G884" s="55">
        <f t="shared" si="129"/>
        <v>16.387499999999999</v>
      </c>
      <c r="H884" s="55">
        <f t="shared" si="121"/>
        <v>32.774999999999999</v>
      </c>
      <c r="I884" s="15" t="s">
        <v>974</v>
      </c>
      <c r="J884" s="55">
        <v>14.25</v>
      </c>
      <c r="K884" s="55">
        <f t="shared" si="127"/>
        <v>28.5</v>
      </c>
      <c r="L884" s="56">
        <f t="shared" si="130"/>
        <v>106.875</v>
      </c>
      <c r="M884" s="56">
        <f t="shared" si="131"/>
        <v>213.75</v>
      </c>
      <c r="N884" s="38"/>
      <c r="O884" s="48">
        <v>1.2150000000000001</v>
      </c>
      <c r="P884" s="48">
        <f t="shared" ref="P884:P947" si="132">O884*C884</f>
        <v>2.4300000000000002</v>
      </c>
      <c r="R884" s="102">
        <f>Q884*1.025</f>
        <v>0</v>
      </c>
      <c r="S884" s="120" t="s">
        <v>3043</v>
      </c>
      <c r="U884" s="139"/>
      <c r="V884" s="139"/>
    </row>
    <row r="885" spans="1:27" x14ac:dyDescent="0.25">
      <c r="A885" s="6">
        <v>191185</v>
      </c>
      <c r="B885" s="6">
        <v>63800753</v>
      </c>
      <c r="C885" s="6">
        <v>2</v>
      </c>
      <c r="D885" s="39"/>
      <c r="E885" s="30" t="s">
        <v>3514</v>
      </c>
      <c r="F885" s="8" t="s">
        <v>1169</v>
      </c>
      <c r="G885" s="107">
        <f>J885*1.15+O885*1.9</f>
        <v>18.695999999999998</v>
      </c>
      <c r="H885" s="55">
        <f t="shared" si="121"/>
        <v>37.391999999999996</v>
      </c>
      <c r="I885" s="94" t="s">
        <v>974</v>
      </c>
      <c r="J885" s="97">
        <v>14.25</v>
      </c>
      <c r="K885" s="97">
        <f t="shared" si="127"/>
        <v>28.5</v>
      </c>
      <c r="L885" s="93">
        <f t="shared" si="130"/>
        <v>106.875</v>
      </c>
      <c r="M885" s="93">
        <f t="shared" si="131"/>
        <v>213.75</v>
      </c>
      <c r="N885" s="91" t="s">
        <v>1973</v>
      </c>
      <c r="O885" s="48">
        <v>1.2150000000000001</v>
      </c>
      <c r="P885" s="48">
        <f t="shared" si="132"/>
        <v>2.4300000000000002</v>
      </c>
      <c r="Q885" s="40"/>
      <c r="R885" s="102">
        <f>Q885*1.025</f>
        <v>0</v>
      </c>
      <c r="S885" s="120" t="s">
        <v>3044</v>
      </c>
      <c r="Z885" s="131"/>
    </row>
    <row r="886" spans="1:27" ht="14.25" customHeight="1" x14ac:dyDescent="0.25">
      <c r="A886" s="134">
        <v>191185</v>
      </c>
      <c r="B886" s="134">
        <v>63800753</v>
      </c>
      <c r="C886" s="134">
        <v>2</v>
      </c>
      <c r="D886" s="161"/>
      <c r="E886" s="123" t="s">
        <v>3514</v>
      </c>
      <c r="F886" s="132" t="s">
        <v>1169</v>
      </c>
      <c r="G886" s="125">
        <f>J886*1.15+O886*1.9</f>
        <v>18.695999999999998</v>
      </c>
      <c r="H886" s="162">
        <f t="shared" si="121"/>
        <v>37.391999999999996</v>
      </c>
      <c r="I886" s="163" t="s">
        <v>974</v>
      </c>
      <c r="J886" s="164">
        <v>14.25</v>
      </c>
      <c r="K886" s="164">
        <f t="shared" si="127"/>
        <v>28.5</v>
      </c>
      <c r="L886" s="165">
        <f t="shared" si="130"/>
        <v>106.875</v>
      </c>
      <c r="M886" s="165">
        <f t="shared" si="131"/>
        <v>213.75</v>
      </c>
      <c r="N886" s="129" t="s">
        <v>1973</v>
      </c>
      <c r="O886" s="130">
        <v>1.2150000000000001</v>
      </c>
      <c r="P886" s="130">
        <f t="shared" si="132"/>
        <v>2.4300000000000002</v>
      </c>
      <c r="Q886" s="139"/>
      <c r="R886" s="139"/>
      <c r="S886" s="139"/>
      <c r="T886" s="139"/>
      <c r="V886" s="139"/>
      <c r="X886" s="131"/>
      <c r="Y886" s="131"/>
    </row>
    <row r="887" spans="1:27" s="40" customFormat="1" x14ac:dyDescent="0.25">
      <c r="A887" s="134">
        <v>195538</v>
      </c>
      <c r="B887" s="134">
        <v>63800753</v>
      </c>
      <c r="C887" s="134">
        <v>1</v>
      </c>
      <c r="D887" s="161"/>
      <c r="E887" s="123" t="s">
        <v>3514</v>
      </c>
      <c r="F887" s="132" t="s">
        <v>1169</v>
      </c>
      <c r="G887" s="125">
        <f>J887*1.15+O887*1.9</f>
        <v>18.695999999999998</v>
      </c>
      <c r="H887" s="162">
        <f t="shared" si="121"/>
        <v>18.695999999999998</v>
      </c>
      <c r="I887" s="163" t="s">
        <v>974</v>
      </c>
      <c r="J887" s="164">
        <v>14.25</v>
      </c>
      <c r="K887" s="164">
        <f t="shared" ref="K887:K918" si="133">C887*J887</f>
        <v>14.25</v>
      </c>
      <c r="L887" s="165">
        <f t="shared" si="130"/>
        <v>106.875</v>
      </c>
      <c r="M887" s="165">
        <f t="shared" si="131"/>
        <v>106.875</v>
      </c>
      <c r="N887" s="129" t="s">
        <v>1973</v>
      </c>
      <c r="O887" s="130">
        <v>1.2150000000000001</v>
      </c>
      <c r="P887" s="130">
        <f t="shared" si="132"/>
        <v>1.2150000000000001</v>
      </c>
      <c r="Q887" s="139"/>
      <c r="R887" s="139"/>
      <c r="S887" s="139"/>
      <c r="T887" s="139"/>
      <c r="U887" s="37"/>
      <c r="V887" s="131"/>
      <c r="W887" s="131"/>
      <c r="Z887" s="37"/>
      <c r="AA887" s="37"/>
    </row>
    <row r="888" spans="1:27" x14ac:dyDescent="0.25">
      <c r="A888" s="6">
        <v>107937</v>
      </c>
      <c r="B888" s="6">
        <v>63800762</v>
      </c>
      <c r="C888" s="6">
        <v>4</v>
      </c>
      <c r="D888" s="19"/>
      <c r="E888" s="30" t="s">
        <v>663</v>
      </c>
      <c r="F888" s="20" t="s">
        <v>1750</v>
      </c>
      <c r="G888" s="53">
        <f>J888*1.15</f>
        <v>16.479499999999998</v>
      </c>
      <c r="H888" s="55">
        <f t="shared" si="121"/>
        <v>65.917999999999992</v>
      </c>
      <c r="I888" s="15" t="s">
        <v>67</v>
      </c>
      <c r="J888" s="55">
        <v>14.33</v>
      </c>
      <c r="K888" s="55">
        <f t="shared" si="133"/>
        <v>57.32</v>
      </c>
      <c r="L888" s="56">
        <f t="shared" si="130"/>
        <v>107.47499999999999</v>
      </c>
      <c r="M888" s="57">
        <f t="shared" si="131"/>
        <v>429.9</v>
      </c>
      <c r="N888" s="38"/>
      <c r="O888" s="48">
        <v>7.1459999999999999</v>
      </c>
      <c r="P888" s="48">
        <f t="shared" si="132"/>
        <v>28.584</v>
      </c>
      <c r="Q888" s="103"/>
      <c r="R888" s="102">
        <f>Q888*1.025</f>
        <v>0</v>
      </c>
      <c r="S888" s="120" t="s">
        <v>3077</v>
      </c>
      <c r="U888" s="139"/>
      <c r="V888" s="131"/>
      <c r="Z888" s="131"/>
    </row>
    <row r="889" spans="1:27" x14ac:dyDescent="0.25">
      <c r="A889" s="6">
        <v>158021</v>
      </c>
      <c r="B889" s="6">
        <v>63800773</v>
      </c>
      <c r="C889" s="6">
        <v>2</v>
      </c>
      <c r="D889" s="39"/>
      <c r="E889" s="30" t="s">
        <v>933</v>
      </c>
      <c r="F889" s="8" t="s">
        <v>1179</v>
      </c>
      <c r="G889" s="53">
        <f>J889*1.15</f>
        <v>27.599999999999998</v>
      </c>
      <c r="H889" s="55">
        <f t="shared" si="121"/>
        <v>55.199999999999996</v>
      </c>
      <c r="I889" s="15" t="s">
        <v>67</v>
      </c>
      <c r="J889" s="55">
        <v>24</v>
      </c>
      <c r="K889" s="55">
        <f t="shared" si="133"/>
        <v>48</v>
      </c>
      <c r="L889" s="56">
        <f t="shared" si="130"/>
        <v>180</v>
      </c>
      <c r="M889" s="56">
        <f t="shared" si="131"/>
        <v>360</v>
      </c>
      <c r="N889" s="38"/>
      <c r="O889" s="48">
        <v>0.54</v>
      </c>
      <c r="P889" s="48">
        <f t="shared" si="132"/>
        <v>1.08</v>
      </c>
      <c r="Q889" s="103"/>
      <c r="R889" s="102">
        <f>Q889*1.025</f>
        <v>0</v>
      </c>
      <c r="S889" s="120" t="s">
        <v>3145</v>
      </c>
      <c r="Z889" s="131"/>
      <c r="AA889" s="139"/>
    </row>
    <row r="890" spans="1:27" x14ac:dyDescent="0.25">
      <c r="A890" s="6">
        <v>165725</v>
      </c>
      <c r="B890" s="6">
        <v>63800773</v>
      </c>
      <c r="C890" s="6">
        <v>4</v>
      </c>
      <c r="D890" s="39"/>
      <c r="E890" s="30" t="s">
        <v>933</v>
      </c>
      <c r="F890" s="8" t="s">
        <v>1179</v>
      </c>
      <c r="G890" s="55">
        <f>J890*1.15</f>
        <v>27.599999999999998</v>
      </c>
      <c r="H890" s="55">
        <f t="shared" si="121"/>
        <v>110.39999999999999</v>
      </c>
      <c r="I890" s="15" t="s">
        <v>974</v>
      </c>
      <c r="J890" s="55">
        <v>24</v>
      </c>
      <c r="K890" s="55">
        <f t="shared" si="133"/>
        <v>96</v>
      </c>
      <c r="L890" s="56">
        <f t="shared" si="130"/>
        <v>180</v>
      </c>
      <c r="M890" s="56">
        <f t="shared" si="131"/>
        <v>720</v>
      </c>
      <c r="N890" s="38"/>
      <c r="O890" s="48">
        <v>0.54</v>
      </c>
      <c r="P890" s="48">
        <f t="shared" si="132"/>
        <v>2.16</v>
      </c>
      <c r="Q890" s="103"/>
      <c r="R890" s="102">
        <f>Q890*1.025</f>
        <v>0</v>
      </c>
      <c r="S890" s="120" t="s">
        <v>3145</v>
      </c>
      <c r="AA890" s="139"/>
    </row>
    <row r="891" spans="1:27" x14ac:dyDescent="0.25">
      <c r="A891" s="6">
        <v>191185</v>
      </c>
      <c r="B891" s="6">
        <v>63800773</v>
      </c>
      <c r="C891" s="6">
        <v>4</v>
      </c>
      <c r="D891" s="39"/>
      <c r="E891" s="30" t="s">
        <v>3515</v>
      </c>
      <c r="F891" s="586" t="s">
        <v>1179</v>
      </c>
      <c r="G891" s="107">
        <f>J891*1.15+O891*1.9</f>
        <v>28.625999999999998</v>
      </c>
      <c r="H891" s="55">
        <f t="shared" si="121"/>
        <v>114.50399999999999</v>
      </c>
      <c r="I891" s="94" t="s">
        <v>974</v>
      </c>
      <c r="J891" s="97">
        <v>24</v>
      </c>
      <c r="K891" s="97">
        <f t="shared" si="133"/>
        <v>96</v>
      </c>
      <c r="L891" s="93">
        <f t="shared" si="130"/>
        <v>180</v>
      </c>
      <c r="M891" s="93">
        <f t="shared" si="131"/>
        <v>720</v>
      </c>
      <c r="N891" s="91" t="s">
        <v>1973</v>
      </c>
      <c r="O891" s="48">
        <v>0.54</v>
      </c>
      <c r="P891" s="48">
        <f t="shared" si="132"/>
        <v>2.16</v>
      </c>
      <c r="Q891" s="40"/>
      <c r="R891" s="102">
        <f>Q891*1.025</f>
        <v>0</v>
      </c>
      <c r="S891" s="120" t="s">
        <v>3146</v>
      </c>
      <c r="W891" s="40"/>
      <c r="Z891" s="40"/>
      <c r="AA891" s="139"/>
    </row>
    <row r="892" spans="1:27" x14ac:dyDescent="0.25">
      <c r="A892" s="134">
        <v>191185</v>
      </c>
      <c r="B892" s="134">
        <v>63800773</v>
      </c>
      <c r="C892" s="134">
        <v>4</v>
      </c>
      <c r="D892" s="161"/>
      <c r="E892" s="123" t="s">
        <v>3515</v>
      </c>
      <c r="F892" s="132" t="s">
        <v>1179</v>
      </c>
      <c r="G892" s="125">
        <f>J892*1.15+O892*1.9</f>
        <v>28.625999999999998</v>
      </c>
      <c r="H892" s="162">
        <f t="shared" si="121"/>
        <v>114.50399999999999</v>
      </c>
      <c r="I892" s="163" t="s">
        <v>974</v>
      </c>
      <c r="J892" s="164">
        <v>24</v>
      </c>
      <c r="K892" s="164">
        <f t="shared" si="133"/>
        <v>96</v>
      </c>
      <c r="L892" s="165">
        <f t="shared" si="130"/>
        <v>180</v>
      </c>
      <c r="M892" s="165">
        <f t="shared" si="131"/>
        <v>720</v>
      </c>
      <c r="N892" s="129" t="s">
        <v>1973</v>
      </c>
      <c r="O892" s="130">
        <v>0.54</v>
      </c>
      <c r="P892" s="130">
        <f t="shared" si="132"/>
        <v>2.16</v>
      </c>
      <c r="Q892" s="139"/>
      <c r="R892" s="139"/>
      <c r="S892" s="139"/>
      <c r="T892" s="139"/>
      <c r="U892" s="139"/>
      <c r="V892" s="139"/>
      <c r="X892" s="139"/>
      <c r="Y892" s="139"/>
    </row>
    <row r="893" spans="1:27" x14ac:dyDescent="0.25">
      <c r="A893" s="134">
        <v>195538</v>
      </c>
      <c r="B893" s="134">
        <v>63800773</v>
      </c>
      <c r="C893" s="134">
        <v>2</v>
      </c>
      <c r="D893" s="161"/>
      <c r="E893" s="123" t="s">
        <v>3515</v>
      </c>
      <c r="F893" s="132" t="s">
        <v>1179</v>
      </c>
      <c r="G893" s="125">
        <f>J893*1.15+O893*1.9</f>
        <v>28.625999999999998</v>
      </c>
      <c r="H893" s="162">
        <f t="shared" si="121"/>
        <v>57.251999999999995</v>
      </c>
      <c r="I893" s="163" t="s">
        <v>974</v>
      </c>
      <c r="J893" s="164">
        <v>24</v>
      </c>
      <c r="K893" s="164">
        <f t="shared" si="133"/>
        <v>48</v>
      </c>
      <c r="L893" s="165">
        <f t="shared" si="130"/>
        <v>180</v>
      </c>
      <c r="M893" s="165">
        <f t="shared" si="131"/>
        <v>360</v>
      </c>
      <c r="N893" s="129" t="s">
        <v>1973</v>
      </c>
      <c r="O893" s="130">
        <v>0.54</v>
      </c>
      <c r="P893" s="130">
        <f t="shared" si="132"/>
        <v>1.08</v>
      </c>
      <c r="Q893" s="139"/>
      <c r="R893" s="139"/>
      <c r="S893" s="139"/>
      <c r="T893" s="139"/>
      <c r="W893" s="40"/>
      <c r="X893" s="131"/>
      <c r="Y893" s="131"/>
    </row>
    <row r="894" spans="1:27" x14ac:dyDescent="0.25">
      <c r="A894" s="6">
        <v>96550</v>
      </c>
      <c r="B894" s="6">
        <v>63800774</v>
      </c>
      <c r="C894" s="6">
        <v>4</v>
      </c>
      <c r="D894" s="6"/>
      <c r="E894" s="30" t="s">
        <v>160</v>
      </c>
      <c r="F894" s="8" t="s">
        <v>3602</v>
      </c>
      <c r="G894" s="53">
        <f>J894*1.15</f>
        <v>46</v>
      </c>
      <c r="H894" s="55">
        <f t="shared" si="121"/>
        <v>184</v>
      </c>
      <c r="I894" s="15" t="s">
        <v>67</v>
      </c>
      <c r="J894" s="55">
        <v>40</v>
      </c>
      <c r="K894" s="55">
        <f t="shared" si="133"/>
        <v>160</v>
      </c>
      <c r="L894" s="56">
        <f t="shared" si="130"/>
        <v>300</v>
      </c>
      <c r="M894" s="56">
        <f t="shared" si="131"/>
        <v>1200</v>
      </c>
      <c r="N894" s="38"/>
      <c r="O894" s="48">
        <v>0.80700000000000005</v>
      </c>
      <c r="P894" s="48">
        <f t="shared" si="132"/>
        <v>3.2280000000000002</v>
      </c>
      <c r="R894" s="102">
        <f>Q894*1.025</f>
        <v>0</v>
      </c>
      <c r="S894" s="120" t="s">
        <v>3147</v>
      </c>
      <c r="V894" s="139"/>
      <c r="X894" s="139"/>
      <c r="Y894" s="139"/>
    </row>
    <row r="895" spans="1:27" ht="16.5" customHeight="1" x14ac:dyDescent="0.25">
      <c r="A895" s="6">
        <v>165725</v>
      </c>
      <c r="B895" s="6">
        <v>63800774</v>
      </c>
      <c r="C895" s="6">
        <v>4</v>
      </c>
      <c r="D895" s="39"/>
      <c r="E895" s="30" t="s">
        <v>160</v>
      </c>
      <c r="F895" s="132" t="s">
        <v>3602</v>
      </c>
      <c r="G895" s="55">
        <f>J895*1.15</f>
        <v>46</v>
      </c>
      <c r="H895" s="55">
        <f t="shared" si="121"/>
        <v>184</v>
      </c>
      <c r="I895" s="15" t="s">
        <v>974</v>
      </c>
      <c r="J895" s="55">
        <v>40</v>
      </c>
      <c r="K895" s="55">
        <f t="shared" si="133"/>
        <v>160</v>
      </c>
      <c r="L895" s="56">
        <f t="shared" si="130"/>
        <v>300</v>
      </c>
      <c r="M895" s="56">
        <f t="shared" si="131"/>
        <v>1200</v>
      </c>
      <c r="N895" s="38"/>
      <c r="O895" s="48">
        <v>0.80700000000000005</v>
      </c>
      <c r="P895" s="48">
        <f t="shared" si="132"/>
        <v>3.2280000000000002</v>
      </c>
      <c r="Q895" s="103"/>
      <c r="R895" s="102">
        <f>Q895*1.025</f>
        <v>0</v>
      </c>
      <c r="S895" s="120" t="s">
        <v>3147</v>
      </c>
      <c r="U895" s="139"/>
    </row>
    <row r="896" spans="1:27" x14ac:dyDescent="0.25">
      <c r="A896" s="6">
        <v>191185</v>
      </c>
      <c r="B896" s="6">
        <v>63800774</v>
      </c>
      <c r="C896" s="6">
        <v>4</v>
      </c>
      <c r="D896" s="39"/>
      <c r="E896" s="30" t="s">
        <v>3516</v>
      </c>
      <c r="F896" s="132" t="s">
        <v>3602</v>
      </c>
      <c r="G896" s="107">
        <f>J896*1.15+O896*1.9</f>
        <v>47.533299999999997</v>
      </c>
      <c r="H896" s="55">
        <f t="shared" si="121"/>
        <v>190.13319999999999</v>
      </c>
      <c r="I896" s="94" t="s">
        <v>974</v>
      </c>
      <c r="J896" s="97">
        <v>40</v>
      </c>
      <c r="K896" s="97">
        <f t="shared" si="133"/>
        <v>160</v>
      </c>
      <c r="L896" s="93">
        <f t="shared" si="130"/>
        <v>300</v>
      </c>
      <c r="M896" s="93">
        <f t="shared" si="131"/>
        <v>1200</v>
      </c>
      <c r="N896" s="91" t="s">
        <v>1973</v>
      </c>
      <c r="O896" s="48">
        <v>0.80700000000000005</v>
      </c>
      <c r="P896" s="48">
        <f t="shared" si="132"/>
        <v>3.2280000000000002</v>
      </c>
      <c r="Q896" s="40"/>
      <c r="R896" s="102">
        <f>Q896*1.025</f>
        <v>0</v>
      </c>
      <c r="S896" s="120" t="s">
        <v>3148</v>
      </c>
      <c r="U896" s="139"/>
      <c r="Z896" s="139"/>
    </row>
    <row r="897" spans="1:27" x14ac:dyDescent="0.25">
      <c r="A897" s="134">
        <v>191185</v>
      </c>
      <c r="B897" s="134">
        <v>63800774</v>
      </c>
      <c r="C897" s="134">
        <v>4</v>
      </c>
      <c r="D897" s="161"/>
      <c r="E897" s="123" t="s">
        <v>3516</v>
      </c>
      <c r="F897" s="132" t="s">
        <v>3602</v>
      </c>
      <c r="G897" s="125">
        <f>J897*1.15+O897*1.9</f>
        <v>47.533299999999997</v>
      </c>
      <c r="H897" s="162">
        <f t="shared" si="121"/>
        <v>190.13319999999999</v>
      </c>
      <c r="I897" s="163" t="s">
        <v>974</v>
      </c>
      <c r="J897" s="164">
        <v>40</v>
      </c>
      <c r="K897" s="164">
        <f t="shared" si="133"/>
        <v>160</v>
      </c>
      <c r="L897" s="165">
        <f t="shared" si="130"/>
        <v>300</v>
      </c>
      <c r="M897" s="165">
        <f t="shared" si="131"/>
        <v>1200</v>
      </c>
      <c r="N897" s="129" t="s">
        <v>1973</v>
      </c>
      <c r="O897" s="130">
        <v>0.80700000000000005</v>
      </c>
      <c r="P897" s="130">
        <f t="shared" si="132"/>
        <v>3.2280000000000002</v>
      </c>
      <c r="Q897" s="139"/>
      <c r="R897" s="139"/>
      <c r="S897" s="139"/>
      <c r="T897" s="139"/>
      <c r="U897" s="139"/>
      <c r="X897" s="131"/>
      <c r="Y897" s="131"/>
    </row>
    <row r="898" spans="1:27" x14ac:dyDescent="0.25">
      <c r="A898" s="134">
        <v>195538</v>
      </c>
      <c r="B898" s="134">
        <v>63800774</v>
      </c>
      <c r="C898" s="134">
        <v>2</v>
      </c>
      <c r="D898" s="161"/>
      <c r="E898" s="123" t="s">
        <v>3516</v>
      </c>
      <c r="F898" s="132" t="s">
        <v>1180</v>
      </c>
      <c r="G898" s="125">
        <f>J898*1.15+O898*1.9</f>
        <v>47.533299999999997</v>
      </c>
      <c r="H898" s="162">
        <f t="shared" ref="H898:H961" si="134">C898*G898</f>
        <v>95.066599999999994</v>
      </c>
      <c r="I898" s="163" t="s">
        <v>974</v>
      </c>
      <c r="J898" s="164">
        <v>40</v>
      </c>
      <c r="K898" s="164">
        <f t="shared" si="133"/>
        <v>80</v>
      </c>
      <c r="L898" s="165">
        <f t="shared" si="130"/>
        <v>300</v>
      </c>
      <c r="M898" s="165">
        <f t="shared" si="131"/>
        <v>600</v>
      </c>
      <c r="N898" s="129" t="s">
        <v>1973</v>
      </c>
      <c r="O898" s="130">
        <v>0.80700000000000005</v>
      </c>
      <c r="P898" s="130">
        <f t="shared" si="132"/>
        <v>1.6140000000000001</v>
      </c>
      <c r="Q898" s="139"/>
      <c r="R898" s="139"/>
      <c r="S898" s="139"/>
      <c r="T898" s="139"/>
      <c r="W898" s="139"/>
      <c r="X898" s="131"/>
      <c r="Y898" s="131"/>
    </row>
    <row r="899" spans="1:27" x14ac:dyDescent="0.25">
      <c r="A899" s="6">
        <v>96029</v>
      </c>
      <c r="B899" s="6">
        <v>63800778</v>
      </c>
      <c r="C899" s="6">
        <v>4</v>
      </c>
      <c r="D899" s="6"/>
      <c r="E899" s="30" t="s">
        <v>162</v>
      </c>
      <c r="F899" s="8" t="s">
        <v>1181</v>
      </c>
      <c r="G899" s="53">
        <f>J899*1.15</f>
        <v>7.8889999999999993</v>
      </c>
      <c r="H899" s="55">
        <f t="shared" si="134"/>
        <v>31.555999999999997</v>
      </c>
      <c r="I899" s="15" t="s">
        <v>67</v>
      </c>
      <c r="J899" s="55">
        <v>6.86</v>
      </c>
      <c r="K899" s="55">
        <f t="shared" si="133"/>
        <v>27.44</v>
      </c>
      <c r="L899" s="56">
        <f t="shared" si="130"/>
        <v>51.45</v>
      </c>
      <c r="M899" s="56">
        <f t="shared" si="131"/>
        <v>205.8</v>
      </c>
      <c r="N899" s="38"/>
      <c r="O899" s="48">
        <v>8.6999999999999994E-2</v>
      </c>
      <c r="P899" s="48">
        <f t="shared" si="132"/>
        <v>0.34799999999999998</v>
      </c>
      <c r="Q899" s="103"/>
      <c r="R899" s="102">
        <f>Q899*1.025</f>
        <v>0</v>
      </c>
      <c r="S899" s="120" t="s">
        <v>3149</v>
      </c>
      <c r="X899" s="139"/>
      <c r="Y899" s="139"/>
    </row>
    <row r="900" spans="1:27" x14ac:dyDescent="0.25">
      <c r="A900" s="6">
        <v>179498</v>
      </c>
      <c r="B900" s="6">
        <v>63800778</v>
      </c>
      <c r="C900" s="6">
        <v>8</v>
      </c>
      <c r="D900" s="39"/>
      <c r="E900" s="30" t="s">
        <v>162</v>
      </c>
      <c r="F900" s="8" t="s">
        <v>1181</v>
      </c>
      <c r="G900" s="55">
        <f>J900*1.15</f>
        <v>7.8889999999999993</v>
      </c>
      <c r="H900" s="55">
        <f t="shared" si="134"/>
        <v>63.111999999999995</v>
      </c>
      <c r="I900" s="15" t="s">
        <v>974</v>
      </c>
      <c r="J900" s="55">
        <v>6.86</v>
      </c>
      <c r="K900" s="55">
        <f t="shared" si="133"/>
        <v>54.88</v>
      </c>
      <c r="L900" s="56">
        <f t="shared" si="130"/>
        <v>51.45</v>
      </c>
      <c r="M900" s="56">
        <f t="shared" si="131"/>
        <v>411.6</v>
      </c>
      <c r="N900" s="38"/>
      <c r="O900" s="48">
        <v>8.6999999999999994E-2</v>
      </c>
      <c r="P900" s="48">
        <f t="shared" si="132"/>
        <v>0.69599999999999995</v>
      </c>
      <c r="R900" s="102">
        <f>Q900*1.025</f>
        <v>0</v>
      </c>
      <c r="S900" s="120" t="s">
        <v>3149</v>
      </c>
      <c r="U900" s="40"/>
      <c r="X900" s="131"/>
      <c r="Y900" s="131"/>
    </row>
    <row r="901" spans="1:27" x14ac:dyDescent="0.25">
      <c r="A901" s="6">
        <v>191185</v>
      </c>
      <c r="B901" s="6">
        <v>63800778</v>
      </c>
      <c r="C901" s="6">
        <v>8</v>
      </c>
      <c r="D901" s="39"/>
      <c r="E901" s="30" t="s">
        <v>3517</v>
      </c>
      <c r="F901" s="8" t="s">
        <v>1181</v>
      </c>
      <c r="G901" s="107">
        <f>J901*1.15+O901*1.9</f>
        <v>8.0542999999999996</v>
      </c>
      <c r="H901" s="55">
        <f t="shared" si="134"/>
        <v>64.434399999999997</v>
      </c>
      <c r="I901" s="94" t="s">
        <v>974</v>
      </c>
      <c r="J901" s="97">
        <v>6.86</v>
      </c>
      <c r="K901" s="97">
        <f t="shared" si="133"/>
        <v>54.88</v>
      </c>
      <c r="L901" s="93">
        <f t="shared" si="130"/>
        <v>51.45</v>
      </c>
      <c r="M901" s="93">
        <f t="shared" si="131"/>
        <v>411.6</v>
      </c>
      <c r="N901" s="91" t="s">
        <v>1973</v>
      </c>
      <c r="O901" s="48">
        <v>8.6999999999999994E-2</v>
      </c>
      <c r="P901" s="48">
        <f t="shared" si="132"/>
        <v>0.69599999999999995</v>
      </c>
      <c r="Q901" s="37"/>
      <c r="R901" s="102">
        <f>Q901*1.025</f>
        <v>0</v>
      </c>
      <c r="S901" s="120" t="s">
        <v>3150</v>
      </c>
      <c r="X901" s="131"/>
      <c r="Y901" s="131"/>
      <c r="AA901" s="217"/>
    </row>
    <row r="902" spans="1:27" x14ac:dyDescent="0.25">
      <c r="A902" s="134">
        <v>191185</v>
      </c>
      <c r="B902" s="134">
        <v>63800778</v>
      </c>
      <c r="C902" s="134">
        <v>8</v>
      </c>
      <c r="D902" s="161"/>
      <c r="E902" s="123" t="s">
        <v>3517</v>
      </c>
      <c r="F902" s="132" t="s">
        <v>1181</v>
      </c>
      <c r="G902" s="125">
        <f>J902*1.15+O902*1.9</f>
        <v>8.0542999999999996</v>
      </c>
      <c r="H902" s="162">
        <f t="shared" si="134"/>
        <v>64.434399999999997</v>
      </c>
      <c r="I902" s="163" t="s">
        <v>974</v>
      </c>
      <c r="J902" s="164">
        <v>6.86</v>
      </c>
      <c r="K902" s="164">
        <f t="shared" si="133"/>
        <v>54.88</v>
      </c>
      <c r="L902" s="165">
        <f t="shared" si="130"/>
        <v>51.45</v>
      </c>
      <c r="M902" s="165">
        <f t="shared" si="131"/>
        <v>411.6</v>
      </c>
      <c r="N902" s="129" t="s">
        <v>1973</v>
      </c>
      <c r="O902" s="130">
        <v>8.6999999999999994E-2</v>
      </c>
      <c r="P902" s="130">
        <f t="shared" si="132"/>
        <v>0.69599999999999995</v>
      </c>
      <c r="Q902" s="131"/>
      <c r="R902" s="131"/>
      <c r="S902" s="131"/>
      <c r="T902" s="131"/>
      <c r="X902" s="139"/>
      <c r="Y902" s="139"/>
      <c r="Z902" s="139"/>
    </row>
    <row r="903" spans="1:27" x14ac:dyDescent="0.25">
      <c r="A903" s="134">
        <v>195538</v>
      </c>
      <c r="B903" s="134">
        <v>63800778</v>
      </c>
      <c r="C903" s="134">
        <v>4</v>
      </c>
      <c r="D903" s="161"/>
      <c r="E903" s="123" t="s">
        <v>3517</v>
      </c>
      <c r="F903" s="132" t="s">
        <v>1181</v>
      </c>
      <c r="G903" s="125">
        <f>J903*1.15+O903*1.9</f>
        <v>8.0542999999999996</v>
      </c>
      <c r="H903" s="162">
        <f t="shared" si="134"/>
        <v>32.217199999999998</v>
      </c>
      <c r="I903" s="163" t="s">
        <v>974</v>
      </c>
      <c r="J903" s="164">
        <v>6.86</v>
      </c>
      <c r="K903" s="164">
        <f t="shared" si="133"/>
        <v>27.44</v>
      </c>
      <c r="L903" s="165">
        <f t="shared" si="130"/>
        <v>51.45</v>
      </c>
      <c r="M903" s="165">
        <f t="shared" si="131"/>
        <v>205.8</v>
      </c>
      <c r="N903" s="129" t="s">
        <v>1973</v>
      </c>
      <c r="O903" s="130">
        <v>8.6999999999999994E-2</v>
      </c>
      <c r="P903" s="130">
        <f t="shared" si="132"/>
        <v>0.34799999999999998</v>
      </c>
      <c r="Q903" s="139"/>
      <c r="R903" s="139"/>
      <c r="S903" s="139"/>
      <c r="T903" s="139"/>
      <c r="U903" s="131"/>
      <c r="W903" s="139"/>
    </row>
    <row r="904" spans="1:27" ht="16.5" customHeight="1" x14ac:dyDescent="0.25">
      <c r="A904" s="6">
        <v>105488</v>
      </c>
      <c r="B904" s="6">
        <v>63800783</v>
      </c>
      <c r="C904" s="6">
        <v>2</v>
      </c>
      <c r="D904" s="39"/>
      <c r="E904" s="30" t="s">
        <v>1819</v>
      </c>
      <c r="F904" s="20" t="s">
        <v>4027</v>
      </c>
      <c r="G904" s="53">
        <f>J904*1.15</f>
        <v>63.249999999999993</v>
      </c>
      <c r="H904" s="55">
        <f t="shared" si="134"/>
        <v>126.49999999999999</v>
      </c>
      <c r="I904" s="15" t="s">
        <v>67</v>
      </c>
      <c r="J904" s="55">
        <v>55</v>
      </c>
      <c r="K904" s="55">
        <f t="shared" si="133"/>
        <v>110</v>
      </c>
      <c r="L904" s="13">
        <f t="shared" si="130"/>
        <v>412.5</v>
      </c>
      <c r="M904" s="56">
        <f t="shared" si="131"/>
        <v>825</v>
      </c>
      <c r="N904" s="38"/>
      <c r="O904" s="48"/>
      <c r="P904" s="48">
        <f t="shared" si="132"/>
        <v>0</v>
      </c>
      <c r="R904" s="102">
        <f>Q904*1.025</f>
        <v>0</v>
      </c>
      <c r="S904" s="120" t="s">
        <v>3168</v>
      </c>
      <c r="AA904" s="230"/>
    </row>
    <row r="905" spans="1:27" x14ac:dyDescent="0.25">
      <c r="A905" s="134">
        <v>191185</v>
      </c>
      <c r="B905" s="134">
        <v>63800783</v>
      </c>
      <c r="C905" s="134">
        <v>2</v>
      </c>
      <c r="D905" s="161"/>
      <c r="E905" s="123" t="s">
        <v>3518</v>
      </c>
      <c r="F905" s="124" t="s">
        <v>4027</v>
      </c>
      <c r="G905" s="125">
        <f>J905*1.15+O905*1.9</f>
        <v>111.69999999999999</v>
      </c>
      <c r="H905" s="162">
        <f t="shared" si="134"/>
        <v>223.39999999999998</v>
      </c>
      <c r="I905" s="163" t="s">
        <v>152</v>
      </c>
      <c r="J905" s="164">
        <v>55</v>
      </c>
      <c r="K905" s="164">
        <f t="shared" si="133"/>
        <v>110</v>
      </c>
      <c r="L905" s="177">
        <f t="shared" si="130"/>
        <v>412.5</v>
      </c>
      <c r="M905" s="165">
        <f t="shared" si="131"/>
        <v>825</v>
      </c>
      <c r="N905" s="129" t="s">
        <v>1973</v>
      </c>
      <c r="O905" s="130">
        <v>25.5</v>
      </c>
      <c r="P905" s="130">
        <f t="shared" si="132"/>
        <v>51</v>
      </c>
      <c r="Q905" s="139"/>
      <c r="R905" s="194">
        <f>Q905*1.025</f>
        <v>0</v>
      </c>
      <c r="S905" s="246" t="s">
        <v>3169</v>
      </c>
      <c r="T905" s="131"/>
      <c r="AA905" s="139"/>
    </row>
    <row r="906" spans="1:27" x14ac:dyDescent="0.25">
      <c r="A906" s="134">
        <v>191185</v>
      </c>
      <c r="B906" s="134">
        <v>63800783</v>
      </c>
      <c r="C906" s="134">
        <v>2</v>
      </c>
      <c r="D906" s="161"/>
      <c r="E906" s="123" t="s">
        <v>3518</v>
      </c>
      <c r="F906" s="124" t="s">
        <v>4027</v>
      </c>
      <c r="G906" s="125">
        <f>J906*1.15+O906*1.9</f>
        <v>111.69999999999999</v>
      </c>
      <c r="H906" s="162">
        <f t="shared" si="134"/>
        <v>223.39999999999998</v>
      </c>
      <c r="I906" s="163" t="s">
        <v>152</v>
      </c>
      <c r="J906" s="164">
        <v>55</v>
      </c>
      <c r="K906" s="164">
        <f t="shared" si="133"/>
        <v>110</v>
      </c>
      <c r="L906" s="177">
        <f t="shared" si="130"/>
        <v>412.5</v>
      </c>
      <c r="M906" s="165">
        <f t="shared" si="131"/>
        <v>825</v>
      </c>
      <c r="N906" s="129" t="s">
        <v>1973</v>
      </c>
      <c r="O906" s="130">
        <v>25.5</v>
      </c>
      <c r="P906" s="130">
        <f t="shared" si="132"/>
        <v>51</v>
      </c>
      <c r="Q906" s="139"/>
      <c r="R906" s="139"/>
      <c r="S906" s="139"/>
      <c r="T906" s="139"/>
      <c r="U906" s="131"/>
      <c r="W906" s="40"/>
    </row>
    <row r="907" spans="1:27" x14ac:dyDescent="0.25">
      <c r="A907" s="6">
        <v>102569</v>
      </c>
      <c r="B907" s="6">
        <v>63800849</v>
      </c>
      <c r="C907" s="6">
        <v>1</v>
      </c>
      <c r="D907" s="6"/>
      <c r="E907" s="30" t="s">
        <v>1234</v>
      </c>
      <c r="F907" s="124" t="s">
        <v>1322</v>
      </c>
      <c r="G907" s="53">
        <f>J907*1.15</f>
        <v>937.63524999999993</v>
      </c>
      <c r="H907" s="55">
        <f t="shared" si="134"/>
        <v>937.63524999999993</v>
      </c>
      <c r="I907" s="15" t="s">
        <v>299</v>
      </c>
      <c r="J907" s="55">
        <v>815.33500000000004</v>
      </c>
      <c r="K907" s="55">
        <f t="shared" si="133"/>
        <v>815.33500000000004</v>
      </c>
      <c r="L907" s="56">
        <f t="shared" si="130"/>
        <v>6115.0125000000007</v>
      </c>
      <c r="M907" s="56">
        <f t="shared" si="131"/>
        <v>6115.0125000000007</v>
      </c>
      <c r="N907" s="38"/>
      <c r="O907" s="48">
        <v>125</v>
      </c>
      <c r="P907" s="48">
        <f t="shared" si="132"/>
        <v>125</v>
      </c>
      <c r="R907" s="102">
        <f>Q907*1.025</f>
        <v>0</v>
      </c>
      <c r="S907" s="120" t="s">
        <v>2149</v>
      </c>
      <c r="V907" s="40"/>
      <c r="W907" s="139"/>
      <c r="AA907" s="40"/>
    </row>
    <row r="908" spans="1:27" x14ac:dyDescent="0.25">
      <c r="A908" s="6">
        <v>173794</v>
      </c>
      <c r="B908" s="6">
        <v>63800849</v>
      </c>
      <c r="C908" s="6">
        <v>1</v>
      </c>
      <c r="D908" s="39"/>
      <c r="E908" s="30" t="s">
        <v>1234</v>
      </c>
      <c r="F908" s="124" t="s">
        <v>1322</v>
      </c>
      <c r="G908" s="53">
        <f>J908*1.15</f>
        <v>954.49999999999989</v>
      </c>
      <c r="H908" s="55">
        <f t="shared" si="134"/>
        <v>954.49999999999989</v>
      </c>
      <c r="I908" s="15" t="s">
        <v>299</v>
      </c>
      <c r="J908" s="55">
        <v>830</v>
      </c>
      <c r="K908" s="55">
        <f t="shared" si="133"/>
        <v>830</v>
      </c>
      <c r="L908" s="56">
        <f t="shared" si="130"/>
        <v>6225</v>
      </c>
      <c r="M908" s="56">
        <f t="shared" si="131"/>
        <v>6225</v>
      </c>
      <c r="N908" s="38"/>
      <c r="O908" s="48">
        <v>125</v>
      </c>
      <c r="P908" s="48">
        <f t="shared" si="132"/>
        <v>125</v>
      </c>
      <c r="R908" s="102">
        <f>Q908*1.025</f>
        <v>0</v>
      </c>
      <c r="S908" s="120" t="s">
        <v>2149</v>
      </c>
      <c r="U908" s="131"/>
      <c r="V908" s="139"/>
      <c r="Z908" s="139"/>
      <c r="AA908" s="131"/>
    </row>
    <row r="909" spans="1:27" x14ac:dyDescent="0.25">
      <c r="A909" s="134">
        <v>200541</v>
      </c>
      <c r="B909" s="134">
        <v>63800849</v>
      </c>
      <c r="C909" s="134">
        <v>1</v>
      </c>
      <c r="D909" s="161"/>
      <c r="E909" s="123" t="s">
        <v>1234</v>
      </c>
      <c r="F909" s="124" t="s">
        <v>1322</v>
      </c>
      <c r="G909" s="125">
        <f>J909*1.15</f>
        <v>954.49999999999989</v>
      </c>
      <c r="H909" s="162">
        <f t="shared" si="134"/>
        <v>954.49999999999989</v>
      </c>
      <c r="I909" s="166" t="s">
        <v>3658</v>
      </c>
      <c r="J909" s="162">
        <v>830</v>
      </c>
      <c r="K909" s="162">
        <f t="shared" si="133"/>
        <v>830</v>
      </c>
      <c r="L909" s="167">
        <f t="shared" si="130"/>
        <v>6225</v>
      </c>
      <c r="M909" s="167">
        <f t="shared" si="131"/>
        <v>6225</v>
      </c>
      <c r="N909" s="171" t="s">
        <v>2028</v>
      </c>
      <c r="O909" s="130">
        <v>125</v>
      </c>
      <c r="P909" s="130">
        <f t="shared" si="132"/>
        <v>125</v>
      </c>
      <c r="Q909" s="188"/>
      <c r="R909" s="139"/>
      <c r="S909" s="139"/>
      <c r="T909" s="139"/>
      <c r="U909" s="131"/>
      <c r="W909" s="131"/>
      <c r="X909" s="139"/>
      <c r="Y909" s="139"/>
      <c r="Z909" s="131"/>
    </row>
    <row r="910" spans="1:27" x14ac:dyDescent="0.25">
      <c r="A910" s="6">
        <v>105529</v>
      </c>
      <c r="B910" s="6">
        <v>63800851</v>
      </c>
      <c r="C910" s="6">
        <v>4</v>
      </c>
      <c r="D910" s="39"/>
      <c r="E910" s="30" t="s">
        <v>633</v>
      </c>
      <c r="F910" s="20" t="s">
        <v>1323</v>
      </c>
      <c r="G910" s="53">
        <f>J910*1.15</f>
        <v>11.5</v>
      </c>
      <c r="H910" s="55">
        <f t="shared" si="134"/>
        <v>46</v>
      </c>
      <c r="I910" s="15" t="s">
        <v>152</v>
      </c>
      <c r="J910" s="55">
        <v>10</v>
      </c>
      <c r="K910" s="55">
        <f t="shared" si="133"/>
        <v>40</v>
      </c>
      <c r="L910" s="56">
        <f t="shared" si="130"/>
        <v>75</v>
      </c>
      <c r="M910" s="56">
        <f t="shared" si="131"/>
        <v>300</v>
      </c>
      <c r="N910" s="38"/>
      <c r="O910" s="48">
        <v>1.387</v>
      </c>
      <c r="P910" s="48">
        <f t="shared" si="132"/>
        <v>5.548</v>
      </c>
      <c r="R910" s="102">
        <f>Q910*1.025</f>
        <v>0</v>
      </c>
      <c r="S910" s="120" t="s">
        <v>2150</v>
      </c>
      <c r="U910" s="139"/>
      <c r="W910" s="139"/>
      <c r="Z910" s="139"/>
    </row>
    <row r="911" spans="1:27" x14ac:dyDescent="0.25">
      <c r="A911" s="6">
        <v>173614</v>
      </c>
      <c r="B911" s="6">
        <v>63800903</v>
      </c>
      <c r="C911" s="6">
        <v>1</v>
      </c>
      <c r="D911" s="39"/>
      <c r="E911" s="30" t="s">
        <v>469</v>
      </c>
      <c r="F911" s="20" t="s">
        <v>44</v>
      </c>
      <c r="G911" s="53">
        <f>J911*1.15</f>
        <v>29.209999999999997</v>
      </c>
      <c r="H911" s="55">
        <f t="shared" si="134"/>
        <v>29.209999999999997</v>
      </c>
      <c r="I911" s="15" t="s">
        <v>152</v>
      </c>
      <c r="J911" s="55">
        <v>25.4</v>
      </c>
      <c r="K911" s="55">
        <f t="shared" si="133"/>
        <v>25.4</v>
      </c>
      <c r="L911" s="56">
        <f t="shared" si="130"/>
        <v>190.5</v>
      </c>
      <c r="M911" s="56">
        <f t="shared" si="131"/>
        <v>190.5</v>
      </c>
      <c r="N911" s="38"/>
      <c r="O911" s="48"/>
      <c r="P911" s="48">
        <f t="shared" si="132"/>
        <v>0</v>
      </c>
      <c r="R911" s="102">
        <f>Q911*1.025</f>
        <v>0</v>
      </c>
      <c r="S911" s="120" t="s">
        <v>2820</v>
      </c>
      <c r="W911" s="131"/>
      <c r="X911" s="230"/>
      <c r="Y911" s="230"/>
      <c r="Z911" s="139"/>
    </row>
    <row r="912" spans="1:27" ht="16.5" customHeight="1" x14ac:dyDescent="0.25">
      <c r="A912" s="197">
        <v>204194</v>
      </c>
      <c r="B912" s="134">
        <v>63800903</v>
      </c>
      <c r="C912" s="134">
        <v>1</v>
      </c>
      <c r="D912" s="161"/>
      <c r="E912" s="123" t="s">
        <v>469</v>
      </c>
      <c r="F912" s="124" t="s">
        <v>44</v>
      </c>
      <c r="G912" s="151">
        <f>J912*1.2+O912*2.5</f>
        <v>31.762499999999996</v>
      </c>
      <c r="H912" s="162">
        <f t="shared" si="134"/>
        <v>31.762499999999996</v>
      </c>
      <c r="I912" s="163" t="s">
        <v>152</v>
      </c>
      <c r="J912" s="164">
        <v>25.4</v>
      </c>
      <c r="K912" s="164">
        <f t="shared" si="133"/>
        <v>25.4</v>
      </c>
      <c r="L912" s="165">
        <f t="shared" si="130"/>
        <v>190.5</v>
      </c>
      <c r="M912" s="165">
        <f t="shared" si="131"/>
        <v>190.5</v>
      </c>
      <c r="N912" s="129" t="s">
        <v>2673</v>
      </c>
      <c r="O912" s="130">
        <v>0.51300000000000001</v>
      </c>
      <c r="P912" s="130">
        <f t="shared" si="132"/>
        <v>0.51300000000000001</v>
      </c>
      <c r="Q912" s="188"/>
      <c r="R912" s="131"/>
      <c r="S912" s="131"/>
      <c r="T912" s="131"/>
      <c r="W912" s="131"/>
      <c r="AA912" s="139"/>
    </row>
    <row r="913" spans="1:27" x14ac:dyDescent="0.25">
      <c r="A913" s="197">
        <v>204194</v>
      </c>
      <c r="B913" s="134">
        <v>63800903</v>
      </c>
      <c r="C913" s="134">
        <v>1</v>
      </c>
      <c r="D913" s="161"/>
      <c r="E913" s="123" t="s">
        <v>469</v>
      </c>
      <c r="F913" s="124" t="s">
        <v>44</v>
      </c>
      <c r="G913" s="151">
        <f>J913*1.2+O913*2.5</f>
        <v>31.762499999999996</v>
      </c>
      <c r="H913" s="162">
        <f t="shared" si="134"/>
        <v>31.762499999999996</v>
      </c>
      <c r="I913" s="163" t="s">
        <v>152</v>
      </c>
      <c r="J913" s="164">
        <v>25.4</v>
      </c>
      <c r="K913" s="164">
        <f t="shared" si="133"/>
        <v>25.4</v>
      </c>
      <c r="L913" s="165">
        <f t="shared" si="130"/>
        <v>190.5</v>
      </c>
      <c r="M913" s="165">
        <f t="shared" si="131"/>
        <v>190.5</v>
      </c>
      <c r="N913" s="129" t="s">
        <v>2673</v>
      </c>
      <c r="O913" s="130">
        <v>0.51300000000000001</v>
      </c>
      <c r="P913" s="130">
        <f t="shared" si="132"/>
        <v>0.51300000000000001</v>
      </c>
      <c r="Q913" s="188"/>
      <c r="R913" s="131"/>
      <c r="S913" s="131"/>
      <c r="T913" s="131"/>
      <c r="W913" s="139"/>
      <c r="X913" s="139"/>
      <c r="Y913" s="139"/>
    </row>
    <row r="914" spans="1:27" x14ac:dyDescent="0.25">
      <c r="A914" s="280">
        <v>234511</v>
      </c>
      <c r="B914" s="197">
        <v>63800903</v>
      </c>
      <c r="C914" s="197">
        <v>1</v>
      </c>
      <c r="D914" s="402"/>
      <c r="E914" s="236" t="s">
        <v>469</v>
      </c>
      <c r="F914" s="210" t="s">
        <v>44</v>
      </c>
      <c r="G914" s="405">
        <f>J914*1.2+O914*2.5</f>
        <v>31.762499999999996</v>
      </c>
      <c r="H914" s="328">
        <f t="shared" si="134"/>
        <v>31.762499999999996</v>
      </c>
      <c r="I914" s="294" t="s">
        <v>974</v>
      </c>
      <c r="J914" s="127">
        <v>25.4</v>
      </c>
      <c r="K914" s="127">
        <f t="shared" si="133"/>
        <v>25.4</v>
      </c>
      <c r="L914" s="165">
        <f t="shared" si="130"/>
        <v>190.5</v>
      </c>
      <c r="M914" s="165">
        <f t="shared" si="131"/>
        <v>190.5</v>
      </c>
      <c r="N914" s="129" t="s">
        <v>1973</v>
      </c>
      <c r="O914" s="279">
        <v>0.51300000000000001</v>
      </c>
      <c r="P914" s="279">
        <f t="shared" si="132"/>
        <v>0.51300000000000001</v>
      </c>
      <c r="Q914" s="250"/>
      <c r="R914" s="400"/>
      <c r="S914" s="400"/>
      <c r="T914" s="400"/>
      <c r="U914" s="401"/>
      <c r="X914" s="139"/>
      <c r="Y914" s="139"/>
      <c r="AA914" s="139"/>
    </row>
    <row r="915" spans="1:27" x14ac:dyDescent="0.25">
      <c r="A915" s="6">
        <v>100</v>
      </c>
      <c r="B915" s="6">
        <v>63800903</v>
      </c>
      <c r="C915" s="6">
        <v>1</v>
      </c>
      <c r="D915" s="6"/>
      <c r="E915" s="30" t="s">
        <v>469</v>
      </c>
      <c r="F915" s="20" t="s">
        <v>13</v>
      </c>
      <c r="G915" s="53">
        <f t="shared" ref="G915:G941" si="135">J915*1.15</f>
        <v>29.209999999999997</v>
      </c>
      <c r="H915" s="55">
        <f t="shared" si="134"/>
        <v>29.209999999999997</v>
      </c>
      <c r="I915" s="15" t="s">
        <v>67</v>
      </c>
      <c r="J915" s="55">
        <v>25.4</v>
      </c>
      <c r="K915" s="55">
        <f t="shared" si="133"/>
        <v>25.4</v>
      </c>
      <c r="L915" s="56">
        <f t="shared" si="130"/>
        <v>190.5</v>
      </c>
      <c r="M915" s="56">
        <f t="shared" si="131"/>
        <v>190.5</v>
      </c>
      <c r="N915" s="38"/>
      <c r="O915" s="48"/>
      <c r="P915" s="48">
        <f t="shared" si="132"/>
        <v>0</v>
      </c>
      <c r="R915" s="102">
        <f t="shared" ref="R915:R926" si="136">Q915*1.025</f>
        <v>0</v>
      </c>
      <c r="S915" s="120" t="s">
        <v>2820</v>
      </c>
      <c r="Z915" s="139"/>
      <c r="AA915" s="131"/>
    </row>
    <row r="916" spans="1:27" x14ac:dyDescent="0.25">
      <c r="A916" s="6">
        <v>173614</v>
      </c>
      <c r="B916" s="9">
        <v>63800919</v>
      </c>
      <c r="C916" s="9">
        <v>7</v>
      </c>
      <c r="D916" s="39"/>
      <c r="E916" s="30" t="s">
        <v>1615</v>
      </c>
      <c r="F916" s="124" t="s">
        <v>1616</v>
      </c>
      <c r="G916" s="53">
        <f t="shared" si="135"/>
        <v>5.1749999999999998</v>
      </c>
      <c r="H916" s="55">
        <f t="shared" si="134"/>
        <v>36.225000000000001</v>
      </c>
      <c r="I916" s="15" t="s">
        <v>974</v>
      </c>
      <c r="J916" s="53">
        <v>4.5</v>
      </c>
      <c r="K916" s="55">
        <f t="shared" si="133"/>
        <v>31.5</v>
      </c>
      <c r="L916" s="56">
        <f t="shared" si="130"/>
        <v>33.75</v>
      </c>
      <c r="M916" s="56">
        <f t="shared" si="131"/>
        <v>236.25</v>
      </c>
      <c r="N916" s="38"/>
      <c r="O916" s="48"/>
      <c r="P916" s="48">
        <f t="shared" si="132"/>
        <v>0</v>
      </c>
      <c r="R916" s="102">
        <f t="shared" si="136"/>
        <v>0</v>
      </c>
      <c r="S916" s="120" t="s">
        <v>2732</v>
      </c>
      <c r="U916" s="230"/>
      <c r="V916" s="40"/>
      <c r="W916" s="139"/>
      <c r="AA916" s="139"/>
    </row>
    <row r="917" spans="1:27" x14ac:dyDescent="0.25">
      <c r="A917" s="6">
        <v>186141</v>
      </c>
      <c r="B917" s="6">
        <v>63800919</v>
      </c>
      <c r="C917" s="6">
        <v>1</v>
      </c>
      <c r="D917" s="39"/>
      <c r="E917" s="30" t="s">
        <v>1615</v>
      </c>
      <c r="F917" s="124" t="s">
        <v>1616</v>
      </c>
      <c r="G917" s="53">
        <f t="shared" si="135"/>
        <v>5.1749999999999998</v>
      </c>
      <c r="H917" s="53">
        <f t="shared" si="134"/>
        <v>5.1749999999999998</v>
      </c>
      <c r="I917" s="15" t="s">
        <v>974</v>
      </c>
      <c r="J917" s="53">
        <v>4.5</v>
      </c>
      <c r="K917" s="55">
        <f t="shared" si="133"/>
        <v>4.5</v>
      </c>
      <c r="L917" s="56">
        <f t="shared" si="130"/>
        <v>33.75</v>
      </c>
      <c r="M917" s="56">
        <f t="shared" si="131"/>
        <v>33.75</v>
      </c>
      <c r="N917" s="40"/>
      <c r="O917" s="48">
        <v>0.82</v>
      </c>
      <c r="P917" s="48">
        <f t="shared" si="132"/>
        <v>0.82</v>
      </c>
      <c r="R917" s="102">
        <f t="shared" si="136"/>
        <v>0</v>
      </c>
      <c r="S917" s="120" t="s">
        <v>2732</v>
      </c>
      <c r="Z917" s="139"/>
      <c r="AA917" s="230"/>
    </row>
    <row r="918" spans="1:27" x14ac:dyDescent="0.25">
      <c r="A918" s="6">
        <v>186141</v>
      </c>
      <c r="B918" s="9">
        <v>63800919</v>
      </c>
      <c r="C918" s="9">
        <v>7</v>
      </c>
      <c r="D918" s="39"/>
      <c r="E918" s="30" t="s">
        <v>1615</v>
      </c>
      <c r="F918" s="124" t="s">
        <v>1616</v>
      </c>
      <c r="G918" s="53">
        <f t="shared" si="135"/>
        <v>5.1749999999999998</v>
      </c>
      <c r="H918" s="53">
        <f t="shared" si="134"/>
        <v>36.225000000000001</v>
      </c>
      <c r="I918" s="15" t="s">
        <v>974</v>
      </c>
      <c r="J918" s="53">
        <v>4.5</v>
      </c>
      <c r="K918" s="55">
        <f t="shared" si="133"/>
        <v>31.5</v>
      </c>
      <c r="L918" s="56">
        <f t="shared" si="130"/>
        <v>33.75</v>
      </c>
      <c r="M918" s="56">
        <f t="shared" si="131"/>
        <v>236.25</v>
      </c>
      <c r="N918" s="40"/>
      <c r="O918" s="48">
        <v>0.82</v>
      </c>
      <c r="P918" s="48">
        <f t="shared" si="132"/>
        <v>5.7399999999999993</v>
      </c>
      <c r="R918" s="102">
        <f t="shared" si="136"/>
        <v>0</v>
      </c>
      <c r="S918" s="120" t="s">
        <v>2732</v>
      </c>
      <c r="U918" s="131"/>
    </row>
    <row r="919" spans="1:27" x14ac:dyDescent="0.25">
      <c r="A919" s="6">
        <v>160</v>
      </c>
      <c r="B919" s="6">
        <v>63801048</v>
      </c>
      <c r="C919" s="6">
        <v>1</v>
      </c>
      <c r="D919" s="6"/>
      <c r="E919" s="30" t="s">
        <v>206</v>
      </c>
      <c r="F919" s="124" t="s">
        <v>470</v>
      </c>
      <c r="G919" s="53">
        <f t="shared" si="135"/>
        <v>212.74999999999997</v>
      </c>
      <c r="H919" s="55">
        <f t="shared" si="134"/>
        <v>212.74999999999997</v>
      </c>
      <c r="I919" s="15" t="s">
        <v>152</v>
      </c>
      <c r="J919" s="55">
        <v>185</v>
      </c>
      <c r="K919" s="55">
        <f t="shared" ref="K919:K950" si="137">C919*J919</f>
        <v>185</v>
      </c>
      <c r="L919" s="56">
        <f t="shared" si="130"/>
        <v>1387.5</v>
      </c>
      <c r="M919" s="56">
        <f t="shared" si="131"/>
        <v>1387.5</v>
      </c>
      <c r="N919" s="105" t="s">
        <v>2028</v>
      </c>
      <c r="O919" s="48"/>
      <c r="P919" s="48">
        <f t="shared" si="132"/>
        <v>0</v>
      </c>
      <c r="R919" s="102">
        <f t="shared" si="136"/>
        <v>0</v>
      </c>
      <c r="S919" s="120" t="s">
        <v>2233</v>
      </c>
      <c r="V919" s="139"/>
      <c r="AA919" s="131"/>
    </row>
    <row r="920" spans="1:27" x14ac:dyDescent="0.25">
      <c r="A920" s="6">
        <v>170</v>
      </c>
      <c r="B920" s="6">
        <v>63801049</v>
      </c>
      <c r="C920" s="6">
        <v>1</v>
      </c>
      <c r="D920" s="6"/>
      <c r="E920" s="30" t="s">
        <v>205</v>
      </c>
      <c r="F920" s="124" t="s">
        <v>1025</v>
      </c>
      <c r="G920" s="53">
        <f t="shared" si="135"/>
        <v>48.3</v>
      </c>
      <c r="H920" s="55">
        <f t="shared" si="134"/>
        <v>48.3</v>
      </c>
      <c r="I920" s="15" t="s">
        <v>152</v>
      </c>
      <c r="J920" s="55">
        <v>42</v>
      </c>
      <c r="K920" s="55">
        <f t="shared" si="137"/>
        <v>42</v>
      </c>
      <c r="L920" s="56">
        <f t="shared" si="130"/>
        <v>315</v>
      </c>
      <c r="M920" s="56">
        <f t="shared" si="131"/>
        <v>315</v>
      </c>
      <c r="N920" s="105" t="s">
        <v>1973</v>
      </c>
      <c r="O920" s="48"/>
      <c r="P920" s="48">
        <f t="shared" si="132"/>
        <v>0</v>
      </c>
      <c r="R920" s="102">
        <f t="shared" si="136"/>
        <v>0</v>
      </c>
      <c r="S920" s="120" t="s">
        <v>2232</v>
      </c>
      <c r="V920" s="131"/>
      <c r="W920" s="139"/>
      <c r="X920" s="40"/>
      <c r="Y920" s="40"/>
    </row>
    <row r="921" spans="1:27" x14ac:dyDescent="0.25">
      <c r="A921" s="6">
        <v>180</v>
      </c>
      <c r="B921" s="6">
        <v>63801050</v>
      </c>
      <c r="C921" s="6">
        <v>1</v>
      </c>
      <c r="D921" s="6"/>
      <c r="E921" s="30" t="s">
        <v>207</v>
      </c>
      <c r="F921" s="20" t="s">
        <v>2033</v>
      </c>
      <c r="G921" s="53">
        <f t="shared" si="135"/>
        <v>50.599999999999994</v>
      </c>
      <c r="H921" s="55">
        <f t="shared" si="134"/>
        <v>50.599999999999994</v>
      </c>
      <c r="I921" s="15" t="s">
        <v>152</v>
      </c>
      <c r="J921" s="55">
        <v>44</v>
      </c>
      <c r="K921" s="55">
        <f t="shared" si="137"/>
        <v>44</v>
      </c>
      <c r="L921" s="56">
        <f t="shared" si="130"/>
        <v>330</v>
      </c>
      <c r="M921" s="56">
        <f t="shared" si="131"/>
        <v>330</v>
      </c>
      <c r="N921" s="105" t="s">
        <v>1973</v>
      </c>
      <c r="O921" s="48"/>
      <c r="P921" s="48">
        <f t="shared" si="132"/>
        <v>0</v>
      </c>
      <c r="R921" s="102">
        <f t="shared" si="136"/>
        <v>0</v>
      </c>
      <c r="S921" s="120" t="s">
        <v>2234</v>
      </c>
      <c r="V921" s="131"/>
      <c r="AA921" s="40"/>
    </row>
    <row r="922" spans="1:27" x14ac:dyDescent="0.25">
      <c r="A922" s="6">
        <v>190</v>
      </c>
      <c r="B922" s="6">
        <v>63801051</v>
      </c>
      <c r="C922" s="6">
        <v>1</v>
      </c>
      <c r="D922" s="6"/>
      <c r="E922" s="30" t="s">
        <v>208</v>
      </c>
      <c r="F922" s="20" t="s">
        <v>2034</v>
      </c>
      <c r="G922" s="53">
        <f t="shared" si="135"/>
        <v>41.4</v>
      </c>
      <c r="H922" s="55">
        <f t="shared" si="134"/>
        <v>41.4</v>
      </c>
      <c r="I922" s="15" t="s">
        <v>152</v>
      </c>
      <c r="J922" s="55">
        <v>36</v>
      </c>
      <c r="K922" s="55">
        <f t="shared" si="137"/>
        <v>36</v>
      </c>
      <c r="L922" s="56">
        <f t="shared" si="130"/>
        <v>270</v>
      </c>
      <c r="M922" s="56">
        <f t="shared" si="131"/>
        <v>270</v>
      </c>
      <c r="N922" s="105" t="s">
        <v>1973</v>
      </c>
      <c r="O922" s="48"/>
      <c r="P922" s="48">
        <f t="shared" si="132"/>
        <v>0</v>
      </c>
      <c r="R922" s="102">
        <f t="shared" si="136"/>
        <v>0</v>
      </c>
      <c r="S922" s="120" t="s">
        <v>2235</v>
      </c>
      <c r="X922" s="40"/>
      <c r="Y922" s="40"/>
    </row>
    <row r="923" spans="1:27" ht="14.25" customHeight="1" x14ac:dyDescent="0.25">
      <c r="A923" s="6">
        <v>200</v>
      </c>
      <c r="B923" s="6">
        <v>63801052</v>
      </c>
      <c r="C923" s="6">
        <v>1</v>
      </c>
      <c r="D923" s="6"/>
      <c r="E923" s="30">
        <v>63801052</v>
      </c>
      <c r="F923" s="124" t="s">
        <v>471</v>
      </c>
      <c r="G923" s="53">
        <f t="shared" si="135"/>
        <v>32.199999999999996</v>
      </c>
      <c r="H923" s="55">
        <f t="shared" si="134"/>
        <v>32.199999999999996</v>
      </c>
      <c r="I923" s="15" t="s">
        <v>152</v>
      </c>
      <c r="J923" s="55">
        <v>28</v>
      </c>
      <c r="K923" s="55">
        <f t="shared" si="137"/>
        <v>28</v>
      </c>
      <c r="L923" s="56">
        <f t="shared" si="130"/>
        <v>210</v>
      </c>
      <c r="M923" s="56">
        <f t="shared" si="131"/>
        <v>210</v>
      </c>
      <c r="N923" s="38"/>
      <c r="O923" s="130"/>
      <c r="P923" s="48">
        <f t="shared" si="132"/>
        <v>0</v>
      </c>
      <c r="R923" s="102">
        <f t="shared" si="136"/>
        <v>0</v>
      </c>
      <c r="S923" s="120"/>
      <c r="V923" s="131"/>
    </row>
    <row r="924" spans="1:27" x14ac:dyDescent="0.25">
      <c r="A924" s="6">
        <v>186141</v>
      </c>
      <c r="B924" s="6">
        <v>63801053</v>
      </c>
      <c r="C924" s="6">
        <v>12</v>
      </c>
      <c r="D924" s="39"/>
      <c r="E924" s="30" t="s">
        <v>472</v>
      </c>
      <c r="F924" s="20" t="s">
        <v>55</v>
      </c>
      <c r="G924" s="53">
        <f t="shared" si="135"/>
        <v>4.5999999999999996</v>
      </c>
      <c r="H924" s="53">
        <f t="shared" si="134"/>
        <v>55.199999999999996</v>
      </c>
      <c r="I924" s="15" t="s">
        <v>974</v>
      </c>
      <c r="J924" s="55">
        <v>4</v>
      </c>
      <c r="K924" s="55">
        <f t="shared" si="137"/>
        <v>48</v>
      </c>
      <c r="L924" s="56">
        <f t="shared" si="130"/>
        <v>30</v>
      </c>
      <c r="M924" s="56">
        <f t="shared" si="131"/>
        <v>360</v>
      </c>
      <c r="N924" s="38"/>
      <c r="O924" s="48">
        <v>0.01</v>
      </c>
      <c r="P924" s="48">
        <f t="shared" si="132"/>
        <v>0.12</v>
      </c>
      <c r="R924" s="102">
        <f t="shared" si="136"/>
        <v>0</v>
      </c>
      <c r="S924" s="120" t="s">
        <v>2498</v>
      </c>
      <c r="W924" s="139"/>
      <c r="Z924" s="40"/>
    </row>
    <row r="925" spans="1:27" x14ac:dyDescent="0.25">
      <c r="A925" s="6">
        <v>230</v>
      </c>
      <c r="B925" s="6">
        <v>63801053</v>
      </c>
      <c r="C925" s="6">
        <v>12</v>
      </c>
      <c r="D925" s="6"/>
      <c r="E925" s="30" t="s">
        <v>472</v>
      </c>
      <c r="F925" s="124" t="s">
        <v>1770</v>
      </c>
      <c r="G925" s="53">
        <f t="shared" si="135"/>
        <v>4.5999999999999996</v>
      </c>
      <c r="H925" s="55">
        <f t="shared" si="134"/>
        <v>55.199999999999996</v>
      </c>
      <c r="I925" s="15" t="s">
        <v>67</v>
      </c>
      <c r="J925" s="55">
        <v>4</v>
      </c>
      <c r="K925" s="55">
        <f t="shared" si="137"/>
        <v>48</v>
      </c>
      <c r="L925" s="56">
        <f t="shared" si="130"/>
        <v>30</v>
      </c>
      <c r="M925" s="56">
        <f t="shared" si="131"/>
        <v>360</v>
      </c>
      <c r="N925" s="38"/>
      <c r="O925" s="48"/>
      <c r="P925" s="48">
        <f t="shared" si="132"/>
        <v>0</v>
      </c>
      <c r="R925" s="102">
        <f t="shared" si="136"/>
        <v>0</v>
      </c>
      <c r="S925" s="120" t="s">
        <v>2498</v>
      </c>
      <c r="W925" s="139"/>
      <c r="AA925" s="139"/>
    </row>
    <row r="926" spans="1:27" x14ac:dyDescent="0.25">
      <c r="A926" s="6">
        <v>173614</v>
      </c>
      <c r="B926" s="6">
        <v>63801053</v>
      </c>
      <c r="C926" s="6">
        <v>12</v>
      </c>
      <c r="D926" s="39"/>
      <c r="E926" s="30" t="s">
        <v>472</v>
      </c>
      <c r="F926" s="124" t="s">
        <v>1770</v>
      </c>
      <c r="G926" s="53">
        <f t="shared" si="135"/>
        <v>4.5999999999999996</v>
      </c>
      <c r="H926" s="55">
        <f t="shared" si="134"/>
        <v>55.199999999999996</v>
      </c>
      <c r="I926" s="15" t="s">
        <v>974</v>
      </c>
      <c r="J926" s="55">
        <v>4</v>
      </c>
      <c r="K926" s="55">
        <f t="shared" si="137"/>
        <v>48</v>
      </c>
      <c r="L926" s="56">
        <f t="shared" si="130"/>
        <v>30</v>
      </c>
      <c r="M926" s="56">
        <f t="shared" si="131"/>
        <v>360</v>
      </c>
      <c r="N926" s="38"/>
      <c r="O926" s="48"/>
      <c r="P926" s="48">
        <f t="shared" si="132"/>
        <v>0</v>
      </c>
      <c r="R926" s="102">
        <f t="shared" si="136"/>
        <v>0</v>
      </c>
      <c r="S926" s="120" t="s">
        <v>2498</v>
      </c>
      <c r="V926" s="139"/>
      <c r="X926" s="139"/>
      <c r="Y926" s="139"/>
    </row>
    <row r="927" spans="1:27" x14ac:dyDescent="0.25">
      <c r="A927" s="197">
        <v>234511</v>
      </c>
      <c r="B927" s="134">
        <v>63801053</v>
      </c>
      <c r="C927" s="134">
        <v>12</v>
      </c>
      <c r="D927" s="367"/>
      <c r="E927" s="123" t="s">
        <v>472</v>
      </c>
      <c r="F927" s="124" t="s">
        <v>1770</v>
      </c>
      <c r="G927" s="125">
        <f t="shared" si="135"/>
        <v>4.5999999999999996</v>
      </c>
      <c r="H927" s="125">
        <f t="shared" si="134"/>
        <v>55.199999999999996</v>
      </c>
      <c r="I927" s="121" t="s">
        <v>974</v>
      </c>
      <c r="J927" s="155">
        <v>4</v>
      </c>
      <c r="K927" s="155">
        <f t="shared" si="137"/>
        <v>48</v>
      </c>
      <c r="L927" s="167">
        <f t="shared" si="130"/>
        <v>30</v>
      </c>
      <c r="M927" s="167">
        <f t="shared" si="131"/>
        <v>360</v>
      </c>
      <c r="N927" s="122" t="s">
        <v>2028</v>
      </c>
      <c r="O927" s="130">
        <v>0.01</v>
      </c>
      <c r="P927" s="130">
        <f t="shared" si="132"/>
        <v>0.12</v>
      </c>
      <c r="Q927" s="188"/>
      <c r="R927" s="131"/>
      <c r="S927" s="131"/>
      <c r="T927" s="131"/>
      <c r="U927" s="139"/>
      <c r="V927" s="131"/>
      <c r="AA927" s="40"/>
    </row>
    <row r="928" spans="1:27" x14ac:dyDescent="0.25">
      <c r="A928" s="6">
        <v>110722</v>
      </c>
      <c r="B928" s="6">
        <v>63801054</v>
      </c>
      <c r="C928" s="6">
        <v>2</v>
      </c>
      <c r="D928" s="39"/>
      <c r="E928" s="30" t="s">
        <v>690</v>
      </c>
      <c r="F928" s="20" t="s">
        <v>2012</v>
      </c>
      <c r="G928" s="53">
        <f t="shared" si="135"/>
        <v>16.996999999999996</v>
      </c>
      <c r="H928" s="55">
        <f t="shared" si="134"/>
        <v>33.993999999999993</v>
      </c>
      <c r="I928" s="15" t="s">
        <v>67</v>
      </c>
      <c r="J928" s="55">
        <v>14.78</v>
      </c>
      <c r="K928" s="55">
        <f t="shared" si="137"/>
        <v>29.56</v>
      </c>
      <c r="L928" s="56">
        <f t="shared" si="130"/>
        <v>110.85</v>
      </c>
      <c r="M928" s="56">
        <f t="shared" si="131"/>
        <v>221.7</v>
      </c>
      <c r="N928" s="38"/>
      <c r="O928" s="48">
        <v>0.75</v>
      </c>
      <c r="P928" s="48">
        <f t="shared" si="132"/>
        <v>1.5</v>
      </c>
      <c r="R928" s="102">
        <f>Q928*1.025</f>
        <v>0</v>
      </c>
      <c r="S928" s="120" t="s">
        <v>2519</v>
      </c>
      <c r="Z928" s="315"/>
      <c r="AA928" s="139"/>
    </row>
    <row r="929" spans="1:27" x14ac:dyDescent="0.25">
      <c r="A929" s="6">
        <v>186141</v>
      </c>
      <c r="B929" s="6">
        <v>63801054</v>
      </c>
      <c r="C929" s="6">
        <v>2</v>
      </c>
      <c r="D929" s="39"/>
      <c r="E929" s="30" t="s">
        <v>690</v>
      </c>
      <c r="F929" s="20" t="s">
        <v>2012</v>
      </c>
      <c r="G929" s="53">
        <f t="shared" si="135"/>
        <v>16.996999999999996</v>
      </c>
      <c r="H929" s="53">
        <f t="shared" si="134"/>
        <v>33.993999999999993</v>
      </c>
      <c r="I929" s="15" t="s">
        <v>152</v>
      </c>
      <c r="J929" s="55">
        <v>14.78</v>
      </c>
      <c r="K929" s="55">
        <f t="shared" si="137"/>
        <v>29.56</v>
      </c>
      <c r="L929" s="56">
        <f t="shared" si="130"/>
        <v>110.85</v>
      </c>
      <c r="M929" s="56">
        <f t="shared" si="131"/>
        <v>221.7</v>
      </c>
      <c r="N929" s="38"/>
      <c r="O929" s="48">
        <v>0.75</v>
      </c>
      <c r="P929" s="48">
        <f t="shared" si="132"/>
        <v>1.5</v>
      </c>
      <c r="R929" s="102">
        <f>Q929*1.025</f>
        <v>0</v>
      </c>
      <c r="S929" s="120" t="s">
        <v>2519</v>
      </c>
      <c r="U929" s="40"/>
      <c r="V929" s="131"/>
      <c r="AA929" s="139"/>
    </row>
    <row r="930" spans="1:27" x14ac:dyDescent="0.25">
      <c r="A930" s="280">
        <v>210121</v>
      </c>
      <c r="B930" s="134">
        <v>63801054</v>
      </c>
      <c r="C930" s="134">
        <v>2</v>
      </c>
      <c r="D930" s="161"/>
      <c r="E930" s="123" t="s">
        <v>690</v>
      </c>
      <c r="F930" s="124" t="s">
        <v>2012</v>
      </c>
      <c r="G930" s="187">
        <f t="shared" si="135"/>
        <v>16.996999999999996</v>
      </c>
      <c r="H930" s="218">
        <f t="shared" si="134"/>
        <v>33.993999999999993</v>
      </c>
      <c r="I930" s="166" t="s">
        <v>152</v>
      </c>
      <c r="J930" s="162">
        <v>14.78</v>
      </c>
      <c r="K930" s="162">
        <f t="shared" si="137"/>
        <v>29.56</v>
      </c>
      <c r="L930" s="167">
        <f t="shared" si="130"/>
        <v>110.85</v>
      </c>
      <c r="M930" s="167">
        <f t="shared" si="131"/>
        <v>221.7</v>
      </c>
      <c r="N930" s="122" t="s">
        <v>2028</v>
      </c>
      <c r="O930" s="130">
        <v>0.75</v>
      </c>
      <c r="P930" s="130">
        <f t="shared" si="132"/>
        <v>1.5</v>
      </c>
      <c r="Q930" s="188"/>
      <c r="R930" s="131"/>
      <c r="S930" s="139"/>
      <c r="T930" s="139"/>
      <c r="U930" s="40"/>
      <c r="W930" s="40"/>
      <c r="Z930" s="131"/>
      <c r="AA930" s="139"/>
    </row>
    <row r="931" spans="1:27" x14ac:dyDescent="0.25">
      <c r="A931" s="6">
        <v>107740</v>
      </c>
      <c r="B931" s="6">
        <v>63801055</v>
      </c>
      <c r="C931" s="6">
        <v>2</v>
      </c>
      <c r="D931" s="39"/>
      <c r="E931" s="30" t="s">
        <v>634</v>
      </c>
      <c r="F931" s="20" t="s">
        <v>2013</v>
      </c>
      <c r="G931" s="53">
        <f t="shared" si="135"/>
        <v>19.4465</v>
      </c>
      <c r="H931" s="55">
        <f t="shared" si="134"/>
        <v>38.893000000000001</v>
      </c>
      <c r="I931" s="15" t="s">
        <v>152</v>
      </c>
      <c r="J931" s="55">
        <v>16.91</v>
      </c>
      <c r="K931" s="55">
        <f t="shared" si="137"/>
        <v>33.82</v>
      </c>
      <c r="L931" s="56">
        <f t="shared" si="130"/>
        <v>126.825</v>
      </c>
      <c r="M931" s="56">
        <f t="shared" si="131"/>
        <v>253.65</v>
      </c>
      <c r="N931" s="38"/>
      <c r="O931" s="48">
        <v>0.26</v>
      </c>
      <c r="P931" s="48">
        <f t="shared" si="132"/>
        <v>0.52</v>
      </c>
      <c r="R931" s="102">
        <f>Q931*1.025</f>
        <v>0</v>
      </c>
      <c r="S931" s="120" t="s">
        <v>2520</v>
      </c>
      <c r="T931" s="40"/>
      <c r="W931" s="40"/>
    </row>
    <row r="932" spans="1:27" x14ac:dyDescent="0.25">
      <c r="A932" s="6">
        <v>186141</v>
      </c>
      <c r="B932" s="6">
        <v>63801055</v>
      </c>
      <c r="C932" s="6">
        <v>2</v>
      </c>
      <c r="D932" s="39"/>
      <c r="E932" s="30" t="s">
        <v>634</v>
      </c>
      <c r="F932" s="20" t="s">
        <v>2013</v>
      </c>
      <c r="G932" s="53">
        <f t="shared" si="135"/>
        <v>19.4465</v>
      </c>
      <c r="H932" s="53">
        <f t="shared" si="134"/>
        <v>38.893000000000001</v>
      </c>
      <c r="I932" s="15" t="s">
        <v>152</v>
      </c>
      <c r="J932" s="55">
        <v>16.91</v>
      </c>
      <c r="K932" s="55">
        <f t="shared" si="137"/>
        <v>33.82</v>
      </c>
      <c r="L932" s="56">
        <f t="shared" si="130"/>
        <v>126.825</v>
      </c>
      <c r="M932" s="56">
        <f t="shared" si="131"/>
        <v>253.65</v>
      </c>
      <c r="N932" s="38"/>
      <c r="O932" s="48">
        <v>0.25600000000000001</v>
      </c>
      <c r="P932" s="48">
        <f t="shared" si="132"/>
        <v>0.51200000000000001</v>
      </c>
      <c r="R932" s="102">
        <f>Q932*1.025</f>
        <v>0</v>
      </c>
      <c r="S932" s="120" t="s">
        <v>2520</v>
      </c>
      <c r="V932" s="139"/>
      <c r="Z932" s="40"/>
    </row>
    <row r="933" spans="1:27" x14ac:dyDescent="0.25">
      <c r="A933" s="6">
        <v>96231</v>
      </c>
      <c r="B933" s="6">
        <v>63801056</v>
      </c>
      <c r="C933" s="6">
        <v>2</v>
      </c>
      <c r="D933" s="6"/>
      <c r="E933" s="30" t="s">
        <v>393</v>
      </c>
      <c r="F933" s="20" t="s">
        <v>1118</v>
      </c>
      <c r="G933" s="53">
        <f t="shared" si="135"/>
        <v>25.299999999999997</v>
      </c>
      <c r="H933" s="55">
        <f t="shared" si="134"/>
        <v>50.599999999999994</v>
      </c>
      <c r="I933" s="15" t="s">
        <v>67</v>
      </c>
      <c r="J933" s="55">
        <v>22</v>
      </c>
      <c r="K933" s="55">
        <f t="shared" si="137"/>
        <v>44</v>
      </c>
      <c r="L933" s="56">
        <f t="shared" si="130"/>
        <v>165</v>
      </c>
      <c r="M933" s="56">
        <f t="shared" si="131"/>
        <v>330</v>
      </c>
      <c r="N933" s="38"/>
      <c r="O933" s="48">
        <v>1.0760000000000001</v>
      </c>
      <c r="P933" s="48">
        <f t="shared" si="132"/>
        <v>2.1520000000000001</v>
      </c>
      <c r="R933" s="102">
        <f>Q933*1.025</f>
        <v>0</v>
      </c>
      <c r="S933" s="120" t="s">
        <v>2524</v>
      </c>
      <c r="U933" s="139"/>
      <c r="W933" s="139"/>
    </row>
    <row r="934" spans="1:27" x14ac:dyDescent="0.25">
      <c r="A934" s="6">
        <v>162757</v>
      </c>
      <c r="B934" s="6">
        <v>63801056</v>
      </c>
      <c r="C934" s="6">
        <v>2</v>
      </c>
      <c r="D934" s="39"/>
      <c r="E934" s="30" t="s">
        <v>393</v>
      </c>
      <c r="F934" s="20" t="s">
        <v>1118</v>
      </c>
      <c r="G934" s="53">
        <f t="shared" si="135"/>
        <v>25.299999999999997</v>
      </c>
      <c r="H934" s="55">
        <f t="shared" si="134"/>
        <v>50.599999999999994</v>
      </c>
      <c r="I934" s="15" t="s">
        <v>974</v>
      </c>
      <c r="J934" s="55">
        <v>22</v>
      </c>
      <c r="K934" s="55">
        <f t="shared" si="137"/>
        <v>44</v>
      </c>
      <c r="L934" s="56">
        <f t="shared" si="130"/>
        <v>165</v>
      </c>
      <c r="M934" s="56">
        <f t="shared" si="131"/>
        <v>330</v>
      </c>
      <c r="N934" s="38"/>
      <c r="O934" s="48">
        <v>1.0760000000000001</v>
      </c>
      <c r="P934" s="48">
        <f t="shared" si="132"/>
        <v>2.1520000000000001</v>
      </c>
      <c r="R934" s="102">
        <f>Q934*1.025</f>
        <v>0</v>
      </c>
      <c r="S934" s="120" t="s">
        <v>2524</v>
      </c>
      <c r="X934" s="139"/>
      <c r="Y934" s="139"/>
    </row>
    <row r="935" spans="1:27" x14ac:dyDescent="0.25">
      <c r="A935" s="204">
        <v>193825</v>
      </c>
      <c r="B935" s="197">
        <v>63801056</v>
      </c>
      <c r="C935" s="197">
        <v>2</v>
      </c>
      <c r="D935" s="208"/>
      <c r="E935" s="236" t="s">
        <v>393</v>
      </c>
      <c r="F935" s="210" t="s">
        <v>1118</v>
      </c>
      <c r="G935" s="218">
        <f t="shared" si="135"/>
        <v>25.299999999999997</v>
      </c>
      <c r="H935" s="220">
        <f t="shared" si="134"/>
        <v>50.599999999999994</v>
      </c>
      <c r="I935" s="219" t="s">
        <v>974</v>
      </c>
      <c r="J935" s="220">
        <v>22</v>
      </c>
      <c r="K935" s="220">
        <f t="shared" si="137"/>
        <v>44</v>
      </c>
      <c r="L935" s="221">
        <f t="shared" si="130"/>
        <v>165</v>
      </c>
      <c r="M935" s="221">
        <f t="shared" si="131"/>
        <v>330</v>
      </c>
      <c r="N935" s="209" t="s">
        <v>1917</v>
      </c>
      <c r="O935" s="207">
        <v>1.0760000000000001</v>
      </c>
      <c r="P935" s="207">
        <f t="shared" si="132"/>
        <v>2.1520000000000001</v>
      </c>
      <c r="Q935" s="227"/>
      <c r="R935" s="228"/>
      <c r="S935" s="229"/>
      <c r="T935" s="230"/>
      <c r="W935" s="139"/>
      <c r="AA935" s="139"/>
    </row>
    <row r="936" spans="1:27" x14ac:dyDescent="0.25">
      <c r="A936" s="197">
        <v>197808</v>
      </c>
      <c r="B936" s="134">
        <v>63801056</v>
      </c>
      <c r="C936" s="134">
        <v>2</v>
      </c>
      <c r="D936" s="161"/>
      <c r="E936" s="123" t="s">
        <v>393</v>
      </c>
      <c r="F936" s="124" t="s">
        <v>1118</v>
      </c>
      <c r="G936" s="187">
        <f t="shared" si="135"/>
        <v>25.299999999999997</v>
      </c>
      <c r="H936" s="162">
        <f t="shared" si="134"/>
        <v>50.599999999999994</v>
      </c>
      <c r="I936" s="166" t="s">
        <v>974</v>
      </c>
      <c r="J936" s="162">
        <v>22</v>
      </c>
      <c r="K936" s="162">
        <f t="shared" si="137"/>
        <v>44</v>
      </c>
      <c r="L936" s="167">
        <f t="shared" si="130"/>
        <v>165</v>
      </c>
      <c r="M936" s="167">
        <f t="shared" si="131"/>
        <v>330</v>
      </c>
      <c r="N936" s="277" t="s">
        <v>1917</v>
      </c>
      <c r="O936" s="238">
        <v>1.0760000000000001</v>
      </c>
      <c r="P936" s="238">
        <f t="shared" si="132"/>
        <v>2.1520000000000001</v>
      </c>
      <c r="Q936" s="188"/>
      <c r="R936" s="131"/>
      <c r="S936" s="131"/>
      <c r="T936" s="131"/>
      <c r="W936" s="40"/>
      <c r="X936" s="139"/>
      <c r="Y936" s="139"/>
      <c r="Z936" s="139"/>
    </row>
    <row r="937" spans="1:27" x14ac:dyDescent="0.25">
      <c r="A937" s="197">
        <v>200923</v>
      </c>
      <c r="B937" s="134">
        <v>63801056</v>
      </c>
      <c r="C937" s="134">
        <v>2</v>
      </c>
      <c r="D937" s="161"/>
      <c r="E937" s="123" t="s">
        <v>393</v>
      </c>
      <c r="F937" s="124" t="s">
        <v>1118</v>
      </c>
      <c r="G937" s="187">
        <f t="shared" si="135"/>
        <v>25.299999999999997</v>
      </c>
      <c r="H937" s="162">
        <f t="shared" si="134"/>
        <v>50.599999999999994</v>
      </c>
      <c r="I937" s="166" t="s">
        <v>974</v>
      </c>
      <c r="J937" s="162">
        <v>22</v>
      </c>
      <c r="K937" s="162">
        <f t="shared" si="137"/>
        <v>44</v>
      </c>
      <c r="L937" s="167">
        <f t="shared" si="130"/>
        <v>165</v>
      </c>
      <c r="M937" s="167">
        <f t="shared" si="131"/>
        <v>330</v>
      </c>
      <c r="N937" s="277" t="s">
        <v>1917</v>
      </c>
      <c r="O937" s="238">
        <v>1.0760000000000001</v>
      </c>
      <c r="P937" s="238">
        <f t="shared" si="132"/>
        <v>2.1520000000000001</v>
      </c>
      <c r="Q937" s="188"/>
      <c r="R937" s="194"/>
      <c r="S937" s="246"/>
      <c r="T937" s="131"/>
      <c r="W937" s="139"/>
      <c r="Z937" s="139"/>
    </row>
    <row r="938" spans="1:27" x14ac:dyDescent="0.25">
      <c r="A938" s="178">
        <v>314535</v>
      </c>
      <c r="B938" s="134">
        <v>63801056</v>
      </c>
      <c r="C938" s="134">
        <v>2</v>
      </c>
      <c r="D938" s="122">
        <v>1403628</v>
      </c>
      <c r="E938" s="123" t="s">
        <v>393</v>
      </c>
      <c r="F938" s="124" t="s">
        <v>1118</v>
      </c>
      <c r="G938" s="187">
        <f t="shared" si="135"/>
        <v>25.299999999999997</v>
      </c>
      <c r="H938" s="187">
        <f t="shared" si="134"/>
        <v>50.599999999999994</v>
      </c>
      <c r="I938" s="166" t="s">
        <v>974</v>
      </c>
      <c r="J938" s="162">
        <v>22</v>
      </c>
      <c r="K938" s="162">
        <f t="shared" si="137"/>
        <v>44</v>
      </c>
      <c r="L938" s="167">
        <f t="shared" si="130"/>
        <v>165</v>
      </c>
      <c r="M938" s="167">
        <f t="shared" si="131"/>
        <v>330</v>
      </c>
      <c r="N938" s="277" t="s">
        <v>1917</v>
      </c>
      <c r="O938" s="306">
        <v>1.0760000000000001</v>
      </c>
      <c r="P938" s="306">
        <f t="shared" si="132"/>
        <v>2.1520000000000001</v>
      </c>
      <c r="Q938" s="188"/>
      <c r="R938" s="131"/>
      <c r="S938" s="131"/>
      <c r="Z938" s="139"/>
    </row>
    <row r="939" spans="1:27" x14ac:dyDescent="0.25">
      <c r="A939" s="6">
        <v>173614</v>
      </c>
      <c r="B939" s="6">
        <v>63801059</v>
      </c>
      <c r="C939" s="6">
        <v>2</v>
      </c>
      <c r="D939" s="39"/>
      <c r="E939" s="30" t="s">
        <v>139</v>
      </c>
      <c r="F939" s="20" t="s">
        <v>1120</v>
      </c>
      <c r="G939" s="53">
        <f t="shared" si="135"/>
        <v>17.25</v>
      </c>
      <c r="H939" s="55">
        <f t="shared" si="134"/>
        <v>34.5</v>
      </c>
      <c r="I939" s="15" t="s">
        <v>0</v>
      </c>
      <c r="J939" s="55">
        <v>15</v>
      </c>
      <c r="K939" s="55">
        <f t="shared" si="137"/>
        <v>30</v>
      </c>
      <c r="L939" s="56">
        <f t="shared" si="130"/>
        <v>112.5</v>
      </c>
      <c r="M939" s="56">
        <f t="shared" si="131"/>
        <v>225</v>
      </c>
      <c r="N939" s="38"/>
      <c r="O939" s="48">
        <v>1.3</v>
      </c>
      <c r="P939" s="48">
        <f t="shared" si="132"/>
        <v>2.6</v>
      </c>
      <c r="R939" s="102">
        <f>Q939*1.025</f>
        <v>0</v>
      </c>
      <c r="S939" s="120" t="s">
        <v>2567</v>
      </c>
      <c r="T939" s="40"/>
      <c r="AA939" s="40"/>
    </row>
    <row r="940" spans="1:27" x14ac:dyDescent="0.25">
      <c r="A940" s="6">
        <v>186141</v>
      </c>
      <c r="B940" s="6">
        <v>63801059</v>
      </c>
      <c r="C940" s="6">
        <v>2</v>
      </c>
      <c r="D940" s="39"/>
      <c r="E940" s="30" t="s">
        <v>139</v>
      </c>
      <c r="F940" s="124" t="s">
        <v>1120</v>
      </c>
      <c r="G940" s="53">
        <f t="shared" si="135"/>
        <v>17.25</v>
      </c>
      <c r="H940" s="53">
        <f t="shared" si="134"/>
        <v>34.5</v>
      </c>
      <c r="I940" s="15" t="s">
        <v>0</v>
      </c>
      <c r="J940" s="55">
        <v>15</v>
      </c>
      <c r="K940" s="55">
        <f t="shared" si="137"/>
        <v>30</v>
      </c>
      <c r="L940" s="56">
        <f t="shared" si="130"/>
        <v>112.5</v>
      </c>
      <c r="M940" s="56">
        <f t="shared" si="131"/>
        <v>225</v>
      </c>
      <c r="N940" s="38"/>
      <c r="O940" s="48">
        <v>1.3</v>
      </c>
      <c r="P940" s="48">
        <f t="shared" si="132"/>
        <v>2.6</v>
      </c>
      <c r="R940" s="102">
        <f>Q940*1.025</f>
        <v>0</v>
      </c>
      <c r="S940" s="120" t="s">
        <v>2567</v>
      </c>
      <c r="U940" s="139"/>
    </row>
    <row r="941" spans="1:27" x14ac:dyDescent="0.25">
      <c r="A941" s="178">
        <v>314535</v>
      </c>
      <c r="B941" s="134">
        <v>63801059</v>
      </c>
      <c r="C941" s="134">
        <v>2</v>
      </c>
      <c r="D941" s="122">
        <v>1403627</v>
      </c>
      <c r="E941" s="123" t="s">
        <v>139</v>
      </c>
      <c r="F941" s="124" t="s">
        <v>1120</v>
      </c>
      <c r="G941" s="187">
        <f t="shared" si="135"/>
        <v>17.25</v>
      </c>
      <c r="H941" s="187">
        <f t="shared" si="134"/>
        <v>34.5</v>
      </c>
      <c r="I941" s="166" t="s">
        <v>0</v>
      </c>
      <c r="J941" s="162">
        <v>15</v>
      </c>
      <c r="K941" s="162">
        <f t="shared" si="137"/>
        <v>30</v>
      </c>
      <c r="L941" s="167">
        <f t="shared" si="130"/>
        <v>112.5</v>
      </c>
      <c r="M941" s="167">
        <f t="shared" si="131"/>
        <v>225</v>
      </c>
      <c r="N941" s="122" t="s">
        <v>2028</v>
      </c>
      <c r="O941" s="306">
        <v>1.3</v>
      </c>
      <c r="P941" s="306">
        <f t="shared" si="132"/>
        <v>2.6</v>
      </c>
      <c r="Q941" s="188"/>
      <c r="R941" s="131"/>
      <c r="S941" s="131"/>
      <c r="U941" s="40"/>
      <c r="Z941" s="131"/>
      <c r="AA941" s="202"/>
    </row>
    <row r="942" spans="1:27" x14ac:dyDescent="0.25">
      <c r="A942" s="6">
        <v>175032</v>
      </c>
      <c r="B942" s="51">
        <v>63801061</v>
      </c>
      <c r="C942" s="21">
        <v>1</v>
      </c>
      <c r="D942" s="39"/>
      <c r="E942" s="20" t="s">
        <v>1740</v>
      </c>
      <c r="F942" s="22" t="s">
        <v>1900</v>
      </c>
      <c r="G942" s="73">
        <f>J942*1.191764</f>
        <v>2697.0096025600001</v>
      </c>
      <c r="H942" s="72">
        <f t="shared" si="134"/>
        <v>2697.0096025600001</v>
      </c>
      <c r="I942" s="15" t="s">
        <v>299</v>
      </c>
      <c r="J942" s="58">
        <v>2263.04</v>
      </c>
      <c r="K942" s="55">
        <f t="shared" si="137"/>
        <v>2263.04</v>
      </c>
      <c r="L942" s="13">
        <f t="shared" si="130"/>
        <v>16972.8</v>
      </c>
      <c r="M942" s="57">
        <f t="shared" si="131"/>
        <v>16972.8</v>
      </c>
      <c r="N942" s="38"/>
      <c r="O942" s="48"/>
      <c r="P942" s="48">
        <f t="shared" si="132"/>
        <v>0</v>
      </c>
      <c r="R942" s="102">
        <f>Q942*1.025</f>
        <v>0</v>
      </c>
      <c r="S942" s="120" t="s">
        <v>2631</v>
      </c>
      <c r="Z942" s="131"/>
    </row>
    <row r="943" spans="1:27" x14ac:dyDescent="0.25">
      <c r="A943" s="6">
        <v>186141</v>
      </c>
      <c r="B943" s="51">
        <v>63801061</v>
      </c>
      <c r="C943" s="21">
        <v>1</v>
      </c>
      <c r="D943" s="39"/>
      <c r="E943" s="20" t="s">
        <v>1740</v>
      </c>
      <c r="F943" s="22" t="s">
        <v>1900</v>
      </c>
      <c r="G943" s="73">
        <f>J943*1.191764</f>
        <v>2697.0096025600001</v>
      </c>
      <c r="H943" s="71">
        <f t="shared" si="134"/>
        <v>2697.0096025600001</v>
      </c>
      <c r="I943" s="15" t="s">
        <v>299</v>
      </c>
      <c r="J943" s="58">
        <v>2263.04</v>
      </c>
      <c r="K943" s="55">
        <f t="shared" si="137"/>
        <v>2263.04</v>
      </c>
      <c r="L943" s="13">
        <f t="shared" si="130"/>
        <v>16972.8</v>
      </c>
      <c r="M943" s="57">
        <f t="shared" si="131"/>
        <v>16972.8</v>
      </c>
      <c r="N943" s="38"/>
      <c r="O943" s="48">
        <v>693.92499999999995</v>
      </c>
      <c r="P943" s="48">
        <f t="shared" si="132"/>
        <v>693.92499999999995</v>
      </c>
      <c r="R943" s="102">
        <f>Q943*1.025</f>
        <v>0</v>
      </c>
      <c r="S943" s="120" t="s">
        <v>2631</v>
      </c>
      <c r="W943" s="40"/>
      <c r="AA943" s="131"/>
    </row>
    <row r="944" spans="1:27" x14ac:dyDescent="0.25">
      <c r="A944" s="333">
        <v>284467</v>
      </c>
      <c r="B944" s="140">
        <v>63801061</v>
      </c>
      <c r="C944" s="141">
        <v>1</v>
      </c>
      <c r="D944" s="122">
        <v>1367954</v>
      </c>
      <c r="E944" s="426" t="s">
        <v>1740</v>
      </c>
      <c r="F944" s="343" t="s">
        <v>1900</v>
      </c>
      <c r="G944" s="344">
        <f>J944*1.1590073</f>
        <v>2697.0099871000002</v>
      </c>
      <c r="H944" s="254">
        <f t="shared" si="134"/>
        <v>2697.0099871000002</v>
      </c>
      <c r="I944" s="166" t="s">
        <v>299</v>
      </c>
      <c r="J944" s="479">
        <v>2327</v>
      </c>
      <c r="K944" s="162">
        <f t="shared" si="137"/>
        <v>2327</v>
      </c>
      <c r="L944" s="170">
        <f t="shared" si="130"/>
        <v>17452.5</v>
      </c>
      <c r="M944" s="357">
        <f t="shared" si="131"/>
        <v>17452.5</v>
      </c>
      <c r="N944" s="277" t="s">
        <v>1917</v>
      </c>
      <c r="O944" s="130">
        <v>693.92499999999995</v>
      </c>
      <c r="P944" s="130">
        <f t="shared" si="132"/>
        <v>693.92499999999995</v>
      </c>
      <c r="Q944" s="131"/>
      <c r="R944" s="139"/>
      <c r="S944" s="131"/>
    </row>
    <row r="945" spans="1:27" x14ac:dyDescent="0.25">
      <c r="A945" s="6">
        <v>175032</v>
      </c>
      <c r="B945" s="51">
        <v>63801062</v>
      </c>
      <c r="C945" s="21">
        <v>8</v>
      </c>
      <c r="D945" s="39"/>
      <c r="E945" s="20" t="s">
        <v>1741</v>
      </c>
      <c r="F945" s="22" t="s">
        <v>1742</v>
      </c>
      <c r="G945" s="71">
        <f>J945*1.15</f>
        <v>10.35</v>
      </c>
      <c r="H945" s="72">
        <f t="shared" si="134"/>
        <v>82.8</v>
      </c>
      <c r="I945" s="15" t="s">
        <v>974</v>
      </c>
      <c r="J945" s="53">
        <v>9</v>
      </c>
      <c r="K945" s="55">
        <f t="shared" si="137"/>
        <v>72</v>
      </c>
      <c r="L945" s="13">
        <f t="shared" ref="L945:L1008" si="138">J945*7.5</f>
        <v>67.5</v>
      </c>
      <c r="M945" s="57">
        <f t="shared" ref="M945:M1008" si="139">C945*L945</f>
        <v>540</v>
      </c>
      <c r="N945" s="38"/>
      <c r="O945" s="48"/>
      <c r="P945" s="48">
        <f t="shared" si="132"/>
        <v>0</v>
      </c>
      <c r="Q945" s="103"/>
      <c r="R945" s="102">
        <f>Q945*1.025</f>
        <v>0</v>
      </c>
      <c r="S945" s="120" t="s">
        <v>2632</v>
      </c>
      <c r="U945" s="139"/>
      <c r="V945" s="131"/>
      <c r="W945" s="139"/>
    </row>
    <row r="946" spans="1:27" x14ac:dyDescent="0.25">
      <c r="A946" s="6">
        <v>186141</v>
      </c>
      <c r="B946" s="51">
        <v>63801062</v>
      </c>
      <c r="C946" s="21">
        <v>8</v>
      </c>
      <c r="D946" s="39"/>
      <c r="E946" s="20" t="s">
        <v>1741</v>
      </c>
      <c r="F946" s="22" t="s">
        <v>1742</v>
      </c>
      <c r="G946" s="71">
        <f>J946*1.15</f>
        <v>10.35</v>
      </c>
      <c r="H946" s="71">
        <f t="shared" si="134"/>
        <v>82.8</v>
      </c>
      <c r="I946" s="15" t="s">
        <v>974</v>
      </c>
      <c r="J946" s="53">
        <v>9</v>
      </c>
      <c r="K946" s="55">
        <f t="shared" si="137"/>
        <v>72</v>
      </c>
      <c r="L946" s="13">
        <f t="shared" si="138"/>
        <v>67.5</v>
      </c>
      <c r="M946" s="57">
        <f t="shared" si="139"/>
        <v>540</v>
      </c>
      <c r="N946" s="38"/>
      <c r="O946" s="48">
        <v>0.76800000000000002</v>
      </c>
      <c r="P946" s="48">
        <f t="shared" si="132"/>
        <v>6.1440000000000001</v>
      </c>
      <c r="R946" s="102">
        <f>Q946*1.025</f>
        <v>0</v>
      </c>
      <c r="S946" s="120" t="s">
        <v>2632</v>
      </c>
      <c r="U946" s="139"/>
    </row>
    <row r="947" spans="1:27" x14ac:dyDescent="0.25">
      <c r="A947" s="6">
        <v>173614</v>
      </c>
      <c r="B947" s="6">
        <v>63801065</v>
      </c>
      <c r="C947" s="6">
        <v>1</v>
      </c>
      <c r="D947" s="39"/>
      <c r="E947" s="30" t="s">
        <v>1691</v>
      </c>
      <c r="F947" s="20" t="s">
        <v>1692</v>
      </c>
      <c r="G947" s="53">
        <f>J947*1.15</f>
        <v>86.25</v>
      </c>
      <c r="H947" s="55">
        <f t="shared" si="134"/>
        <v>86.25</v>
      </c>
      <c r="I947" s="15" t="s">
        <v>0</v>
      </c>
      <c r="J947" s="53">
        <v>75</v>
      </c>
      <c r="K947" s="55">
        <f t="shared" si="137"/>
        <v>75</v>
      </c>
      <c r="L947" s="56">
        <f t="shared" si="138"/>
        <v>562.5</v>
      </c>
      <c r="M947" s="56">
        <f t="shared" si="139"/>
        <v>562.5</v>
      </c>
      <c r="N947" s="38"/>
      <c r="O947" s="48"/>
      <c r="P947" s="48">
        <f t="shared" si="132"/>
        <v>0</v>
      </c>
      <c r="R947" s="102">
        <f>Q947*1.025</f>
        <v>0</v>
      </c>
      <c r="S947" s="120" t="s">
        <v>2696</v>
      </c>
      <c r="W947" s="131"/>
      <c r="Z947" s="139"/>
    </row>
    <row r="948" spans="1:27" x14ac:dyDescent="0.25">
      <c r="A948" s="6">
        <v>186141</v>
      </c>
      <c r="B948" s="6">
        <v>63801065</v>
      </c>
      <c r="C948" s="6">
        <v>1</v>
      </c>
      <c r="D948" s="39"/>
      <c r="E948" s="30" t="s">
        <v>1691</v>
      </c>
      <c r="F948" s="20" t="s">
        <v>1692</v>
      </c>
      <c r="G948" s="53">
        <f>J948*1.15</f>
        <v>86.25</v>
      </c>
      <c r="H948" s="53">
        <f t="shared" si="134"/>
        <v>86.25</v>
      </c>
      <c r="I948" s="15" t="s">
        <v>0</v>
      </c>
      <c r="J948" s="53">
        <v>75</v>
      </c>
      <c r="K948" s="55">
        <f t="shared" si="137"/>
        <v>75</v>
      </c>
      <c r="L948" s="56">
        <f t="shared" si="138"/>
        <v>562.5</v>
      </c>
      <c r="M948" s="56">
        <f t="shared" si="139"/>
        <v>562.5</v>
      </c>
      <c r="O948" s="48">
        <v>16.091999999999999</v>
      </c>
      <c r="P948" s="48">
        <f t="shared" ref="P948:P1011" si="140">O948*C948</f>
        <v>16.091999999999999</v>
      </c>
      <c r="R948" s="102">
        <f>Q948*1.025</f>
        <v>0</v>
      </c>
      <c r="S948" s="120" t="s">
        <v>2696</v>
      </c>
      <c r="U948" s="139"/>
      <c r="AA948" s="40"/>
    </row>
    <row r="949" spans="1:27" x14ac:dyDescent="0.25">
      <c r="A949" s="6">
        <v>186141</v>
      </c>
      <c r="B949" s="6">
        <v>63801066</v>
      </c>
      <c r="C949" s="6">
        <v>1</v>
      </c>
      <c r="D949" s="39"/>
      <c r="E949" s="30" t="s">
        <v>2020</v>
      </c>
      <c r="F949" s="20" t="s">
        <v>1692</v>
      </c>
      <c r="G949" s="53">
        <f>J949*1.15</f>
        <v>86.25</v>
      </c>
      <c r="H949" s="53">
        <f t="shared" si="134"/>
        <v>86.25</v>
      </c>
      <c r="I949" s="15" t="s">
        <v>0</v>
      </c>
      <c r="J949" s="53">
        <v>75</v>
      </c>
      <c r="K949" s="55">
        <f t="shared" si="137"/>
        <v>75</v>
      </c>
      <c r="L949" s="56">
        <f t="shared" si="138"/>
        <v>562.5</v>
      </c>
      <c r="M949" s="56">
        <f t="shared" si="139"/>
        <v>562.5</v>
      </c>
      <c r="O949" s="48">
        <v>16.091999999999999</v>
      </c>
      <c r="P949" s="48">
        <f t="shared" si="140"/>
        <v>16.091999999999999</v>
      </c>
      <c r="R949" s="102">
        <f>Q949*1.025</f>
        <v>0</v>
      </c>
      <c r="S949" s="120" t="s">
        <v>2697</v>
      </c>
      <c r="V949" s="139"/>
    </row>
    <row r="950" spans="1:27" x14ac:dyDescent="0.25">
      <c r="A950" s="197">
        <v>234511</v>
      </c>
      <c r="B950" s="140">
        <v>63801067</v>
      </c>
      <c r="C950" s="134">
        <v>1</v>
      </c>
      <c r="D950" s="161"/>
      <c r="E950" s="329" t="s">
        <v>3932</v>
      </c>
      <c r="F950" s="371" t="s">
        <v>3933</v>
      </c>
      <c r="G950" s="168">
        <f>J950*1.2</f>
        <v>156</v>
      </c>
      <c r="H950" s="125">
        <f t="shared" si="134"/>
        <v>156</v>
      </c>
      <c r="I950" s="121" t="s">
        <v>0</v>
      </c>
      <c r="J950" s="372">
        <v>130</v>
      </c>
      <c r="K950" s="373">
        <f t="shared" si="137"/>
        <v>130</v>
      </c>
      <c r="L950" s="170">
        <f t="shared" si="138"/>
        <v>975</v>
      </c>
      <c r="M950" s="167">
        <f t="shared" si="139"/>
        <v>975</v>
      </c>
      <c r="N950" s="122" t="s">
        <v>2028</v>
      </c>
      <c r="O950" s="130">
        <v>36</v>
      </c>
      <c r="P950" s="130">
        <f t="shared" si="140"/>
        <v>36</v>
      </c>
      <c r="Q950" s="188"/>
      <c r="R950" s="131"/>
      <c r="S950" s="131"/>
      <c r="T950" s="139"/>
      <c r="U950" s="131"/>
      <c r="X950" s="139"/>
      <c r="Y950" s="139"/>
      <c r="Z950" s="139"/>
    </row>
    <row r="951" spans="1:27" x14ac:dyDescent="0.25">
      <c r="A951" s="6">
        <v>110</v>
      </c>
      <c r="B951" s="6">
        <v>63801080</v>
      </c>
      <c r="C951" s="6">
        <v>1</v>
      </c>
      <c r="D951" s="6"/>
      <c r="E951" s="30" t="s">
        <v>230</v>
      </c>
      <c r="F951" s="20" t="s">
        <v>473</v>
      </c>
      <c r="G951" s="53">
        <f t="shared" ref="G951:G964" si="141">J951*1.15</f>
        <v>48.3</v>
      </c>
      <c r="H951" s="55">
        <f t="shared" si="134"/>
        <v>48.3</v>
      </c>
      <c r="I951" s="15" t="s">
        <v>152</v>
      </c>
      <c r="J951" s="55">
        <v>42</v>
      </c>
      <c r="K951" s="55">
        <f t="shared" ref="K951:K982" si="142">C951*J951</f>
        <v>42</v>
      </c>
      <c r="L951" s="56">
        <f t="shared" si="138"/>
        <v>315</v>
      </c>
      <c r="M951" s="56">
        <f t="shared" si="139"/>
        <v>315</v>
      </c>
      <c r="N951" s="38"/>
      <c r="O951" s="48"/>
      <c r="P951" s="48">
        <f t="shared" si="140"/>
        <v>0</v>
      </c>
      <c r="R951" s="102">
        <f t="shared" ref="R951:R960" si="143">Q951*1.025</f>
        <v>0</v>
      </c>
      <c r="S951" s="120" t="s">
        <v>2240</v>
      </c>
      <c r="V951" s="131"/>
    </row>
    <row r="952" spans="1:27" x14ac:dyDescent="0.25">
      <c r="A952" s="6">
        <v>120</v>
      </c>
      <c r="B952" s="6">
        <v>63801081</v>
      </c>
      <c r="C952" s="6">
        <v>1</v>
      </c>
      <c r="D952" s="6"/>
      <c r="E952" s="30" t="s">
        <v>231</v>
      </c>
      <c r="F952" s="20" t="s">
        <v>474</v>
      </c>
      <c r="G952" s="53">
        <f t="shared" si="141"/>
        <v>220.79999999999998</v>
      </c>
      <c r="H952" s="55">
        <f t="shared" si="134"/>
        <v>220.79999999999998</v>
      </c>
      <c r="I952" s="15" t="s">
        <v>152</v>
      </c>
      <c r="J952" s="55">
        <v>192</v>
      </c>
      <c r="K952" s="55">
        <f t="shared" si="142"/>
        <v>192</v>
      </c>
      <c r="L952" s="56">
        <f t="shared" si="138"/>
        <v>1440</v>
      </c>
      <c r="M952" s="56">
        <f t="shared" si="139"/>
        <v>1440</v>
      </c>
      <c r="N952" s="38" t="s">
        <v>2028</v>
      </c>
      <c r="O952" s="48"/>
      <c r="P952" s="48">
        <f t="shared" si="140"/>
        <v>0</v>
      </c>
      <c r="R952" s="102">
        <f t="shared" si="143"/>
        <v>0</v>
      </c>
      <c r="S952" s="120" t="s">
        <v>2241</v>
      </c>
      <c r="V952" s="139"/>
      <c r="X952" s="131"/>
      <c r="Y952" s="131"/>
    </row>
    <row r="953" spans="1:27" x14ac:dyDescent="0.25">
      <c r="A953" s="6">
        <v>130</v>
      </c>
      <c r="B953" s="6">
        <v>63801082</v>
      </c>
      <c r="C953" s="6">
        <v>1</v>
      </c>
      <c r="D953" s="6"/>
      <c r="E953" s="30" t="s">
        <v>232</v>
      </c>
      <c r="F953" s="20" t="s">
        <v>147</v>
      </c>
      <c r="G953" s="53">
        <f t="shared" si="141"/>
        <v>48.3</v>
      </c>
      <c r="H953" s="55">
        <f t="shared" si="134"/>
        <v>48.3</v>
      </c>
      <c r="I953" s="15" t="s">
        <v>152</v>
      </c>
      <c r="J953" s="55">
        <v>42</v>
      </c>
      <c r="K953" s="55">
        <f t="shared" si="142"/>
        <v>42</v>
      </c>
      <c r="L953" s="56">
        <f t="shared" si="138"/>
        <v>315</v>
      </c>
      <c r="M953" s="56">
        <f t="shared" si="139"/>
        <v>315</v>
      </c>
      <c r="N953" s="38"/>
      <c r="O953" s="130"/>
      <c r="P953" s="48">
        <f t="shared" si="140"/>
        <v>0</v>
      </c>
      <c r="R953" s="102">
        <f t="shared" si="143"/>
        <v>0</v>
      </c>
      <c r="S953" s="120" t="s">
        <v>2242</v>
      </c>
      <c r="X953" s="131"/>
      <c r="Y953" s="131"/>
    </row>
    <row r="954" spans="1:27" x14ac:dyDescent="0.25">
      <c r="A954" s="6">
        <v>140</v>
      </c>
      <c r="B954" s="6">
        <v>63801083</v>
      </c>
      <c r="C954" s="6">
        <v>1</v>
      </c>
      <c r="D954" s="6"/>
      <c r="E954" s="30" t="s">
        <v>228</v>
      </c>
      <c r="F954" s="20" t="s">
        <v>2032</v>
      </c>
      <c r="G954" s="53">
        <f t="shared" si="141"/>
        <v>31.049999999999997</v>
      </c>
      <c r="H954" s="55">
        <f t="shared" si="134"/>
        <v>31.049999999999997</v>
      </c>
      <c r="I954" s="15" t="s">
        <v>152</v>
      </c>
      <c r="J954" s="55">
        <v>27</v>
      </c>
      <c r="K954" s="55">
        <f t="shared" si="142"/>
        <v>27</v>
      </c>
      <c r="L954" s="56">
        <f t="shared" si="138"/>
        <v>202.5</v>
      </c>
      <c r="M954" s="56">
        <f t="shared" si="139"/>
        <v>202.5</v>
      </c>
      <c r="N954" s="105" t="s">
        <v>1973</v>
      </c>
      <c r="O954" s="48"/>
      <c r="P954" s="48">
        <f t="shared" si="140"/>
        <v>0</v>
      </c>
      <c r="R954" s="102">
        <f t="shared" si="143"/>
        <v>0</v>
      </c>
      <c r="S954" s="120" t="s">
        <v>2237</v>
      </c>
      <c r="X954" s="139"/>
      <c r="Y954" s="139"/>
      <c r="Z954" s="139"/>
    </row>
    <row r="955" spans="1:27" x14ac:dyDescent="0.25">
      <c r="A955" s="6">
        <v>490</v>
      </c>
      <c r="B955" s="6">
        <v>63801170</v>
      </c>
      <c r="C955" s="6">
        <v>1</v>
      </c>
      <c r="D955" s="6"/>
      <c r="E955" s="30" t="s">
        <v>72</v>
      </c>
      <c r="F955" s="124" t="s">
        <v>559</v>
      </c>
      <c r="G955" s="53">
        <f t="shared" si="141"/>
        <v>24.724999999999998</v>
      </c>
      <c r="H955" s="55">
        <f t="shared" si="134"/>
        <v>24.724999999999998</v>
      </c>
      <c r="I955" s="15" t="s">
        <v>67</v>
      </c>
      <c r="J955" s="55">
        <v>21.5</v>
      </c>
      <c r="K955" s="55">
        <f t="shared" si="142"/>
        <v>21.5</v>
      </c>
      <c r="L955" s="56">
        <f t="shared" si="138"/>
        <v>161.25</v>
      </c>
      <c r="M955" s="56">
        <f t="shared" si="139"/>
        <v>161.25</v>
      </c>
      <c r="N955" s="38"/>
      <c r="O955" s="48"/>
      <c r="P955" s="48">
        <f t="shared" si="140"/>
        <v>0</v>
      </c>
      <c r="R955" s="102">
        <f t="shared" si="143"/>
        <v>0</v>
      </c>
      <c r="U955" s="131"/>
      <c r="V955" s="139"/>
      <c r="AA955" s="131"/>
    </row>
    <row r="956" spans="1:27" x14ac:dyDescent="0.25">
      <c r="A956" s="6">
        <v>500</v>
      </c>
      <c r="B956" s="6">
        <v>63801172</v>
      </c>
      <c r="C956" s="6">
        <v>1</v>
      </c>
      <c r="D956" s="6"/>
      <c r="E956" s="30" t="s">
        <v>73</v>
      </c>
      <c r="F956" s="20" t="s">
        <v>559</v>
      </c>
      <c r="G956" s="53">
        <f t="shared" si="141"/>
        <v>24.724999999999998</v>
      </c>
      <c r="H956" s="55">
        <f t="shared" si="134"/>
        <v>24.724999999999998</v>
      </c>
      <c r="I956" s="15" t="s">
        <v>67</v>
      </c>
      <c r="J956" s="55">
        <v>21.5</v>
      </c>
      <c r="K956" s="55">
        <f t="shared" si="142"/>
        <v>21.5</v>
      </c>
      <c r="L956" s="56">
        <f t="shared" si="138"/>
        <v>161.25</v>
      </c>
      <c r="M956" s="56">
        <f t="shared" si="139"/>
        <v>161.25</v>
      </c>
      <c r="N956" s="38"/>
      <c r="O956" s="48"/>
      <c r="P956" s="48">
        <f t="shared" si="140"/>
        <v>0</v>
      </c>
      <c r="R956" s="102">
        <f t="shared" si="143"/>
        <v>0</v>
      </c>
      <c r="U956" s="139"/>
      <c r="V956" s="202"/>
      <c r="Z956" s="230"/>
    </row>
    <row r="957" spans="1:27" x14ac:dyDescent="0.25">
      <c r="A957" s="6">
        <v>520</v>
      </c>
      <c r="B957" s="6">
        <v>63801173</v>
      </c>
      <c r="C957" s="6">
        <v>2</v>
      </c>
      <c r="D957" s="6"/>
      <c r="E957" s="30" t="s">
        <v>76</v>
      </c>
      <c r="F957" s="124" t="s">
        <v>77</v>
      </c>
      <c r="G957" s="53">
        <f t="shared" si="141"/>
        <v>6.2444999999999995</v>
      </c>
      <c r="H957" s="55">
        <f t="shared" si="134"/>
        <v>12.488999999999999</v>
      </c>
      <c r="I957" s="15" t="s">
        <v>67</v>
      </c>
      <c r="J957" s="55">
        <v>5.43</v>
      </c>
      <c r="K957" s="55">
        <f t="shared" si="142"/>
        <v>10.86</v>
      </c>
      <c r="L957" s="56">
        <f t="shared" si="138"/>
        <v>40.724999999999994</v>
      </c>
      <c r="M957" s="56">
        <f t="shared" si="139"/>
        <v>81.449999999999989</v>
      </c>
      <c r="N957" s="38"/>
      <c r="O957" s="48"/>
      <c r="P957" s="48">
        <f t="shared" si="140"/>
        <v>0</v>
      </c>
      <c r="Q957" s="103"/>
      <c r="R957" s="102">
        <f t="shared" si="143"/>
        <v>0</v>
      </c>
      <c r="U957" s="40"/>
      <c r="Z957" s="202"/>
    </row>
    <row r="958" spans="1:27" x14ac:dyDescent="0.25">
      <c r="A958" s="6">
        <v>510</v>
      </c>
      <c r="B958" s="6">
        <v>63801174</v>
      </c>
      <c r="C958" s="6">
        <v>2</v>
      </c>
      <c r="D958" s="6"/>
      <c r="E958" s="30" t="s">
        <v>74</v>
      </c>
      <c r="F958" s="124" t="s">
        <v>75</v>
      </c>
      <c r="G958" s="53">
        <f t="shared" si="141"/>
        <v>6.7389999999999999</v>
      </c>
      <c r="H958" s="55">
        <f t="shared" si="134"/>
        <v>13.478</v>
      </c>
      <c r="I958" s="15" t="s">
        <v>67</v>
      </c>
      <c r="J958" s="55">
        <v>5.86</v>
      </c>
      <c r="K958" s="55">
        <f t="shared" si="142"/>
        <v>11.72</v>
      </c>
      <c r="L958" s="56">
        <f t="shared" si="138"/>
        <v>43.95</v>
      </c>
      <c r="M958" s="56">
        <f t="shared" si="139"/>
        <v>87.9</v>
      </c>
      <c r="N958" s="38"/>
      <c r="O958" s="48"/>
      <c r="P958" s="48">
        <f t="shared" si="140"/>
        <v>0</v>
      </c>
      <c r="R958" s="102">
        <f t="shared" si="143"/>
        <v>0</v>
      </c>
      <c r="U958" s="139"/>
      <c r="V958" s="139"/>
      <c r="X958" s="139"/>
      <c r="Y958" s="139"/>
      <c r="AA958" s="40"/>
    </row>
    <row r="959" spans="1:27" x14ac:dyDescent="0.25">
      <c r="A959" s="9">
        <v>181461</v>
      </c>
      <c r="B959" s="9">
        <v>63801176</v>
      </c>
      <c r="C959" s="9">
        <v>2</v>
      </c>
      <c r="D959" s="38"/>
      <c r="E959" s="30" t="s">
        <v>16</v>
      </c>
      <c r="F959" s="20" t="s">
        <v>1762</v>
      </c>
      <c r="G959" s="53">
        <f t="shared" si="141"/>
        <v>12.649999999999999</v>
      </c>
      <c r="H959" s="55">
        <f t="shared" si="134"/>
        <v>25.299999999999997</v>
      </c>
      <c r="I959" s="15" t="s">
        <v>0</v>
      </c>
      <c r="J959" s="55">
        <v>11</v>
      </c>
      <c r="K959" s="55">
        <f t="shared" si="142"/>
        <v>22</v>
      </c>
      <c r="L959" s="56">
        <f t="shared" si="138"/>
        <v>82.5</v>
      </c>
      <c r="M959" s="56">
        <f t="shared" si="139"/>
        <v>165</v>
      </c>
      <c r="N959" s="38" t="s">
        <v>1970</v>
      </c>
      <c r="O959" s="49">
        <v>0.3</v>
      </c>
      <c r="P959" s="48">
        <f t="shared" si="140"/>
        <v>0.6</v>
      </c>
      <c r="R959" s="102">
        <f t="shared" si="143"/>
        <v>0</v>
      </c>
      <c r="S959" s="120" t="s">
        <v>2926</v>
      </c>
      <c r="U959" s="139"/>
      <c r="X959" s="139"/>
      <c r="Y959" s="139"/>
    </row>
    <row r="960" spans="1:27" x14ac:dyDescent="0.25">
      <c r="A960" s="6">
        <v>191185</v>
      </c>
      <c r="B960" s="9">
        <v>63801176</v>
      </c>
      <c r="C960" s="9">
        <v>4</v>
      </c>
      <c r="D960" s="39"/>
      <c r="E960" s="30" t="s">
        <v>16</v>
      </c>
      <c r="F960" s="20" t="s">
        <v>1762</v>
      </c>
      <c r="G960" s="107">
        <f t="shared" si="141"/>
        <v>12.649999999999999</v>
      </c>
      <c r="H960" s="55">
        <f t="shared" si="134"/>
        <v>50.599999999999994</v>
      </c>
      <c r="I960" s="15" t="s">
        <v>0</v>
      </c>
      <c r="J960" s="55">
        <v>11</v>
      </c>
      <c r="K960" s="55">
        <f t="shared" si="142"/>
        <v>44</v>
      </c>
      <c r="L960" s="56">
        <f t="shared" si="138"/>
        <v>82.5</v>
      </c>
      <c r="M960" s="56">
        <f t="shared" si="139"/>
        <v>330</v>
      </c>
      <c r="N960" s="38" t="s">
        <v>1970</v>
      </c>
      <c r="O960" s="49">
        <v>0.3</v>
      </c>
      <c r="P960" s="48">
        <f t="shared" si="140"/>
        <v>1.2</v>
      </c>
      <c r="Q960" s="40"/>
      <c r="R960" s="102">
        <f t="shared" si="143"/>
        <v>0</v>
      </c>
      <c r="S960" s="120" t="s">
        <v>2926</v>
      </c>
      <c r="U960" s="131"/>
      <c r="W960" s="40"/>
      <c r="AA960" s="131"/>
    </row>
    <row r="961" spans="1:27" x14ac:dyDescent="0.25">
      <c r="A961" s="134">
        <v>191185</v>
      </c>
      <c r="B961" s="121">
        <v>63801176</v>
      </c>
      <c r="C961" s="121">
        <v>4</v>
      </c>
      <c r="D961" s="161"/>
      <c r="E961" s="123" t="s">
        <v>16</v>
      </c>
      <c r="F961" s="124" t="s">
        <v>1762</v>
      </c>
      <c r="G961" s="125">
        <f t="shared" si="141"/>
        <v>12.649999999999999</v>
      </c>
      <c r="H961" s="162">
        <f t="shared" si="134"/>
        <v>50.599999999999994</v>
      </c>
      <c r="I961" s="166" t="s">
        <v>0</v>
      </c>
      <c r="J961" s="162">
        <v>11</v>
      </c>
      <c r="K961" s="162">
        <f t="shared" si="142"/>
        <v>44</v>
      </c>
      <c r="L961" s="167">
        <f t="shared" si="138"/>
        <v>82.5</v>
      </c>
      <c r="M961" s="167">
        <f t="shared" si="139"/>
        <v>330</v>
      </c>
      <c r="N961" s="122" t="s">
        <v>1970</v>
      </c>
      <c r="O961" s="172">
        <v>0.3</v>
      </c>
      <c r="P961" s="130">
        <f t="shared" si="140"/>
        <v>1.2</v>
      </c>
      <c r="Q961" s="139"/>
      <c r="R961" s="139"/>
      <c r="S961" s="139"/>
      <c r="T961" s="139"/>
      <c r="U961" s="139"/>
      <c r="AA961" s="139"/>
    </row>
    <row r="962" spans="1:27" ht="12.75" customHeight="1" x14ac:dyDescent="0.25">
      <c r="A962" s="134">
        <v>195538</v>
      </c>
      <c r="B962" s="121">
        <v>63801176</v>
      </c>
      <c r="C962" s="121">
        <v>2</v>
      </c>
      <c r="D962" s="161"/>
      <c r="E962" s="123" t="s">
        <v>16</v>
      </c>
      <c r="F962" s="124" t="s">
        <v>1762</v>
      </c>
      <c r="G962" s="125">
        <f t="shared" si="141"/>
        <v>12.649999999999999</v>
      </c>
      <c r="H962" s="162">
        <f t="shared" ref="H962:H1025" si="144">C962*G962</f>
        <v>25.299999999999997</v>
      </c>
      <c r="I962" s="166" t="s">
        <v>0</v>
      </c>
      <c r="J962" s="162">
        <v>11</v>
      </c>
      <c r="K962" s="162">
        <f t="shared" si="142"/>
        <v>22</v>
      </c>
      <c r="L962" s="167">
        <f t="shared" si="138"/>
        <v>82.5</v>
      </c>
      <c r="M962" s="167">
        <f t="shared" si="139"/>
        <v>165</v>
      </c>
      <c r="N962" s="122" t="s">
        <v>2028</v>
      </c>
      <c r="O962" s="172">
        <v>0.3</v>
      </c>
      <c r="P962" s="130">
        <f t="shared" si="140"/>
        <v>0.6</v>
      </c>
      <c r="Q962" s="139"/>
      <c r="R962" s="139"/>
      <c r="S962" s="139"/>
      <c r="T962" s="131"/>
      <c r="U962" s="139"/>
      <c r="V962" s="40"/>
      <c r="X962" s="131"/>
      <c r="Y962" s="131"/>
      <c r="Z962" s="139"/>
      <c r="AA962" s="131"/>
    </row>
    <row r="963" spans="1:27" x14ac:dyDescent="0.25">
      <c r="A963" s="6">
        <v>96550</v>
      </c>
      <c r="B963" s="6">
        <v>63801177</v>
      </c>
      <c r="C963" s="6">
        <v>2</v>
      </c>
      <c r="D963" s="6"/>
      <c r="E963" s="30" t="s">
        <v>71</v>
      </c>
      <c r="F963" s="8" t="s">
        <v>1474</v>
      </c>
      <c r="G963" s="53">
        <f t="shared" si="141"/>
        <v>8.0499999999999989</v>
      </c>
      <c r="H963" s="55">
        <f t="shared" si="144"/>
        <v>16.099999999999998</v>
      </c>
      <c r="I963" s="15" t="s">
        <v>67</v>
      </c>
      <c r="J963" s="55">
        <v>7</v>
      </c>
      <c r="K963" s="55">
        <f t="shared" si="142"/>
        <v>14</v>
      </c>
      <c r="L963" s="56">
        <f t="shared" si="138"/>
        <v>52.5</v>
      </c>
      <c r="M963" s="56">
        <f t="shared" si="139"/>
        <v>105</v>
      </c>
      <c r="N963" s="38"/>
      <c r="O963" s="48">
        <v>0.19</v>
      </c>
      <c r="P963" s="48">
        <f t="shared" si="140"/>
        <v>0.38</v>
      </c>
      <c r="R963" s="102">
        <f>Q963*1.025</f>
        <v>0</v>
      </c>
      <c r="S963" s="120" t="s">
        <v>2924</v>
      </c>
      <c r="W963" s="139"/>
      <c r="X963" s="139"/>
      <c r="Y963" s="139"/>
    </row>
    <row r="964" spans="1:27" x14ac:dyDescent="0.25">
      <c r="A964" s="9">
        <v>158335</v>
      </c>
      <c r="B964" s="9">
        <v>63801177</v>
      </c>
      <c r="C964" s="9">
        <v>2</v>
      </c>
      <c r="D964" s="38"/>
      <c r="E964" s="30" t="s">
        <v>71</v>
      </c>
      <c r="F964" s="8" t="s">
        <v>1474</v>
      </c>
      <c r="G964" s="53">
        <f t="shared" si="141"/>
        <v>8.0499999999999989</v>
      </c>
      <c r="H964" s="55">
        <f t="shared" si="144"/>
        <v>16.099999999999998</v>
      </c>
      <c r="I964" s="15" t="s">
        <v>974</v>
      </c>
      <c r="J964" s="55">
        <v>7</v>
      </c>
      <c r="K964" s="55">
        <f t="shared" si="142"/>
        <v>14</v>
      </c>
      <c r="L964" s="56">
        <f t="shared" si="138"/>
        <v>52.5</v>
      </c>
      <c r="M964" s="56">
        <f t="shared" si="139"/>
        <v>105</v>
      </c>
      <c r="N964" s="38"/>
      <c r="O964" s="48">
        <v>0.19</v>
      </c>
      <c r="P964" s="48">
        <f t="shared" si="140"/>
        <v>0.38</v>
      </c>
      <c r="R964" s="102">
        <f>Q964*1.025</f>
        <v>0</v>
      </c>
      <c r="S964" s="120" t="s">
        <v>2924</v>
      </c>
      <c r="V964" s="139"/>
      <c r="W964" s="139"/>
      <c r="X964" s="139"/>
      <c r="Y964" s="139"/>
      <c r="Z964" s="131"/>
    </row>
    <row r="965" spans="1:27" x14ac:dyDescent="0.25">
      <c r="A965" s="6">
        <v>182941</v>
      </c>
      <c r="B965" s="9">
        <v>63801177</v>
      </c>
      <c r="C965" s="9">
        <v>1</v>
      </c>
      <c r="D965" s="38"/>
      <c r="E965" s="30" t="s">
        <v>1922</v>
      </c>
      <c r="F965" s="8" t="s">
        <v>1474</v>
      </c>
      <c r="G965" s="53">
        <f t="shared" ref="G965:G973" si="145">J965*1.15+O965*1.9</f>
        <v>8.4109999999999996</v>
      </c>
      <c r="H965" s="55">
        <f t="shared" si="144"/>
        <v>8.4109999999999996</v>
      </c>
      <c r="I965" s="94" t="s">
        <v>0</v>
      </c>
      <c r="J965" s="97">
        <v>7</v>
      </c>
      <c r="K965" s="97">
        <f t="shared" si="142"/>
        <v>7</v>
      </c>
      <c r="L965" s="93">
        <f t="shared" si="138"/>
        <v>52.5</v>
      </c>
      <c r="M965" s="93">
        <f t="shared" si="139"/>
        <v>52.5</v>
      </c>
      <c r="N965" s="91" t="s">
        <v>1973</v>
      </c>
      <c r="O965" s="48">
        <v>0.19</v>
      </c>
      <c r="P965" s="48">
        <f t="shared" si="140"/>
        <v>0.19</v>
      </c>
      <c r="R965" s="102">
        <f>Q965*1.025</f>
        <v>0</v>
      </c>
      <c r="S965" s="120" t="s">
        <v>2925</v>
      </c>
      <c r="W965" s="139"/>
      <c r="X965" s="131"/>
      <c r="Y965" s="131"/>
      <c r="AA965" s="40"/>
    </row>
    <row r="966" spans="1:27" x14ac:dyDescent="0.25">
      <c r="A966" s="121">
        <v>182941</v>
      </c>
      <c r="B966" s="121">
        <v>63801177</v>
      </c>
      <c r="C966" s="121">
        <v>1</v>
      </c>
      <c r="D966" s="122"/>
      <c r="E966" s="123" t="s">
        <v>1922</v>
      </c>
      <c r="F966" s="8" t="s">
        <v>1474</v>
      </c>
      <c r="G966" s="125">
        <f t="shared" si="145"/>
        <v>8.4109999999999996</v>
      </c>
      <c r="H966" s="125">
        <f t="shared" si="144"/>
        <v>8.4109999999999996</v>
      </c>
      <c r="I966" s="133" t="s">
        <v>0</v>
      </c>
      <c r="J966" s="127">
        <v>7</v>
      </c>
      <c r="K966" s="127">
        <f t="shared" si="142"/>
        <v>7</v>
      </c>
      <c r="L966" s="128">
        <f t="shared" si="138"/>
        <v>52.5</v>
      </c>
      <c r="M966" s="128">
        <f t="shared" si="139"/>
        <v>52.5</v>
      </c>
      <c r="N966" s="129" t="s">
        <v>1973</v>
      </c>
      <c r="O966" s="130">
        <v>0.19</v>
      </c>
      <c r="P966" s="130">
        <f t="shared" si="140"/>
        <v>0.19</v>
      </c>
      <c r="Q966" s="131"/>
      <c r="R966" s="131"/>
      <c r="S966" s="131"/>
      <c r="T966" s="131"/>
    </row>
    <row r="967" spans="1:27" ht="14.25" customHeight="1" x14ac:dyDescent="0.25">
      <c r="A967" s="121">
        <v>182941</v>
      </c>
      <c r="B967" s="121">
        <v>63801177</v>
      </c>
      <c r="C967" s="121">
        <v>1</v>
      </c>
      <c r="D967" s="122"/>
      <c r="E967" s="123" t="s">
        <v>1922</v>
      </c>
      <c r="F967" s="8" t="s">
        <v>1474</v>
      </c>
      <c r="G967" s="125">
        <f t="shared" si="145"/>
        <v>8.4109999999999996</v>
      </c>
      <c r="H967" s="125">
        <f t="shared" si="144"/>
        <v>8.4109999999999996</v>
      </c>
      <c r="I967" s="133" t="s">
        <v>0</v>
      </c>
      <c r="J967" s="127">
        <v>7</v>
      </c>
      <c r="K967" s="127">
        <f t="shared" si="142"/>
        <v>7</v>
      </c>
      <c r="L967" s="128">
        <f t="shared" si="138"/>
        <v>52.5</v>
      </c>
      <c r="M967" s="128">
        <f t="shared" si="139"/>
        <v>52.5</v>
      </c>
      <c r="N967" s="129" t="s">
        <v>1973</v>
      </c>
      <c r="O967" s="130">
        <v>0.19</v>
      </c>
      <c r="P967" s="130">
        <f t="shared" si="140"/>
        <v>0.19</v>
      </c>
      <c r="Q967" s="131"/>
      <c r="R967" s="131"/>
      <c r="S967" s="131"/>
      <c r="T967" s="131"/>
      <c r="V967" s="139"/>
    </row>
    <row r="968" spans="1:27" x14ac:dyDescent="0.25">
      <c r="A968" s="6">
        <v>191185</v>
      </c>
      <c r="B968" s="9">
        <v>63801177</v>
      </c>
      <c r="C968" s="9">
        <v>2</v>
      </c>
      <c r="D968" s="39"/>
      <c r="E968" s="30" t="s">
        <v>1922</v>
      </c>
      <c r="F968" s="8" t="s">
        <v>1474</v>
      </c>
      <c r="G968" s="107">
        <f t="shared" si="145"/>
        <v>8.4109999999999996</v>
      </c>
      <c r="H968" s="55">
        <f t="shared" si="144"/>
        <v>16.821999999999999</v>
      </c>
      <c r="I968" s="94" t="s">
        <v>0</v>
      </c>
      <c r="J968" s="97">
        <v>7</v>
      </c>
      <c r="K968" s="97">
        <f t="shared" si="142"/>
        <v>14</v>
      </c>
      <c r="L968" s="93">
        <f t="shared" si="138"/>
        <v>52.5</v>
      </c>
      <c r="M968" s="93">
        <f t="shared" si="139"/>
        <v>105</v>
      </c>
      <c r="N968" s="91" t="s">
        <v>1973</v>
      </c>
      <c r="O968" s="48">
        <v>0.19</v>
      </c>
      <c r="P968" s="48">
        <f t="shared" si="140"/>
        <v>0.38</v>
      </c>
      <c r="Q968" s="40"/>
      <c r="R968" s="102">
        <f>Q968*1.025</f>
        <v>0</v>
      </c>
      <c r="S968" s="120" t="s">
        <v>2925</v>
      </c>
      <c r="V968" s="131"/>
      <c r="X968" s="40"/>
      <c r="Y968" s="40"/>
    </row>
    <row r="969" spans="1:27" s="480" customFormat="1" ht="22.9" customHeight="1" x14ac:dyDescent="0.25">
      <c r="A969" s="552">
        <v>191185</v>
      </c>
      <c r="B969" s="583">
        <v>63801177</v>
      </c>
      <c r="C969" s="583">
        <v>3</v>
      </c>
      <c r="D969" s="578"/>
      <c r="E969" s="566" t="s">
        <v>1922</v>
      </c>
      <c r="F969" s="587" t="s">
        <v>1474</v>
      </c>
      <c r="G969" s="590">
        <f t="shared" si="145"/>
        <v>8.4109999999999996</v>
      </c>
      <c r="H969" s="554">
        <f t="shared" si="144"/>
        <v>25.232999999999997</v>
      </c>
      <c r="I969" s="579" t="s">
        <v>0</v>
      </c>
      <c r="J969" s="580">
        <v>7</v>
      </c>
      <c r="K969" s="580">
        <f t="shared" si="142"/>
        <v>21</v>
      </c>
      <c r="L969" s="581">
        <f t="shared" si="138"/>
        <v>52.5</v>
      </c>
      <c r="M969" s="581">
        <f t="shared" si="139"/>
        <v>157.5</v>
      </c>
      <c r="N969" s="582" t="s">
        <v>1973</v>
      </c>
      <c r="O969" s="557">
        <v>0.19</v>
      </c>
      <c r="P969" s="557">
        <f t="shared" si="140"/>
        <v>0.57000000000000006</v>
      </c>
      <c r="Q969" s="40"/>
      <c r="R969" s="102">
        <f>Q969*1.025</f>
        <v>0</v>
      </c>
      <c r="S969" s="120" t="s">
        <v>2925</v>
      </c>
      <c r="T969" s="37"/>
      <c r="U969" s="37"/>
    </row>
    <row r="970" spans="1:27" x14ac:dyDescent="0.25">
      <c r="A970" s="134">
        <v>191185</v>
      </c>
      <c r="B970" s="121">
        <v>63801177</v>
      </c>
      <c r="C970" s="121">
        <v>2</v>
      </c>
      <c r="D970" s="161"/>
      <c r="E970" s="123" t="s">
        <v>1922</v>
      </c>
      <c r="F970" s="8" t="s">
        <v>1474</v>
      </c>
      <c r="G970" s="125">
        <f t="shared" si="145"/>
        <v>8.4109999999999996</v>
      </c>
      <c r="H970" s="162">
        <f t="shared" si="144"/>
        <v>16.821999999999999</v>
      </c>
      <c r="I970" s="163" t="s">
        <v>0</v>
      </c>
      <c r="J970" s="164">
        <v>7</v>
      </c>
      <c r="K970" s="164">
        <f t="shared" si="142"/>
        <v>14</v>
      </c>
      <c r="L970" s="165">
        <f t="shared" si="138"/>
        <v>52.5</v>
      </c>
      <c r="M970" s="165">
        <f t="shared" si="139"/>
        <v>105</v>
      </c>
      <c r="N970" s="129" t="s">
        <v>1973</v>
      </c>
      <c r="O970" s="130">
        <v>0.19</v>
      </c>
      <c r="P970" s="130">
        <f t="shared" si="140"/>
        <v>0.38</v>
      </c>
      <c r="Q970" s="139"/>
      <c r="R970" s="139"/>
      <c r="S970" s="139"/>
      <c r="T970" s="139"/>
      <c r="V970" s="131"/>
      <c r="W970" s="131"/>
    </row>
    <row r="971" spans="1:27" x14ac:dyDescent="0.25">
      <c r="A971" s="134">
        <v>191185</v>
      </c>
      <c r="B971" s="121">
        <v>63801177</v>
      </c>
      <c r="C971" s="121">
        <v>3</v>
      </c>
      <c r="D971" s="161"/>
      <c r="E971" s="123" t="s">
        <v>1922</v>
      </c>
      <c r="F971" s="8" t="s">
        <v>1474</v>
      </c>
      <c r="G971" s="125">
        <f t="shared" si="145"/>
        <v>8.4109999999999996</v>
      </c>
      <c r="H971" s="162">
        <f t="shared" si="144"/>
        <v>25.232999999999997</v>
      </c>
      <c r="I971" s="163" t="s">
        <v>0</v>
      </c>
      <c r="J971" s="164">
        <v>7</v>
      </c>
      <c r="K971" s="164">
        <f t="shared" si="142"/>
        <v>21</v>
      </c>
      <c r="L971" s="165">
        <f t="shared" si="138"/>
        <v>52.5</v>
      </c>
      <c r="M971" s="165">
        <f t="shared" si="139"/>
        <v>157.5</v>
      </c>
      <c r="N971" s="129" t="s">
        <v>1973</v>
      </c>
      <c r="O971" s="130">
        <v>0.19</v>
      </c>
      <c r="P971" s="130">
        <f t="shared" si="140"/>
        <v>0.57000000000000006</v>
      </c>
      <c r="Q971" s="139"/>
      <c r="R971" s="139"/>
      <c r="S971" s="139"/>
      <c r="T971" s="139"/>
      <c r="U971" s="230"/>
      <c r="W971" s="139"/>
      <c r="X971" s="131"/>
      <c r="Y971" s="131"/>
    </row>
    <row r="972" spans="1:27" x14ac:dyDescent="0.25">
      <c r="A972" s="134">
        <v>195538</v>
      </c>
      <c r="B972" s="121">
        <v>63801177</v>
      </c>
      <c r="C972" s="121">
        <v>1</v>
      </c>
      <c r="D972" s="161"/>
      <c r="E972" s="123" t="s">
        <v>1922</v>
      </c>
      <c r="F972" s="8" t="s">
        <v>1474</v>
      </c>
      <c r="G972" s="125">
        <f t="shared" si="145"/>
        <v>8.4109999999999996</v>
      </c>
      <c r="H972" s="162">
        <f t="shared" si="144"/>
        <v>8.4109999999999996</v>
      </c>
      <c r="I972" s="163" t="s">
        <v>0</v>
      </c>
      <c r="J972" s="164">
        <v>7</v>
      </c>
      <c r="K972" s="164">
        <f t="shared" si="142"/>
        <v>7</v>
      </c>
      <c r="L972" s="165">
        <f t="shared" si="138"/>
        <v>52.5</v>
      </c>
      <c r="M972" s="165">
        <f t="shared" si="139"/>
        <v>52.5</v>
      </c>
      <c r="N972" s="129" t="s">
        <v>1973</v>
      </c>
      <c r="O972" s="130">
        <v>0.19</v>
      </c>
      <c r="P972" s="130">
        <f t="shared" si="140"/>
        <v>0.19</v>
      </c>
      <c r="Q972" s="139"/>
      <c r="R972" s="139"/>
      <c r="S972" s="139"/>
      <c r="T972" s="131"/>
      <c r="U972" s="139"/>
      <c r="V972" s="131"/>
    </row>
    <row r="973" spans="1:27" x14ac:dyDescent="0.25">
      <c r="A973" s="134">
        <v>195538</v>
      </c>
      <c r="B973" s="121">
        <v>63801177</v>
      </c>
      <c r="C973" s="121">
        <v>1</v>
      </c>
      <c r="D973" s="161"/>
      <c r="E973" s="123" t="s">
        <v>1922</v>
      </c>
      <c r="F973" s="132" t="s">
        <v>1474</v>
      </c>
      <c r="G973" s="125">
        <f t="shared" si="145"/>
        <v>8.4109999999999996</v>
      </c>
      <c r="H973" s="162">
        <f t="shared" si="144"/>
        <v>8.4109999999999996</v>
      </c>
      <c r="I973" s="163" t="s">
        <v>0</v>
      </c>
      <c r="J973" s="164">
        <v>7</v>
      </c>
      <c r="K973" s="164">
        <f t="shared" si="142"/>
        <v>7</v>
      </c>
      <c r="L973" s="165">
        <f t="shared" si="138"/>
        <v>52.5</v>
      </c>
      <c r="M973" s="165">
        <f t="shared" si="139"/>
        <v>52.5</v>
      </c>
      <c r="N973" s="129" t="s">
        <v>1973</v>
      </c>
      <c r="O973" s="130">
        <v>0.19</v>
      </c>
      <c r="P973" s="130">
        <f t="shared" si="140"/>
        <v>0.19</v>
      </c>
      <c r="Q973" s="139"/>
      <c r="R973" s="139"/>
      <c r="S973" s="139"/>
      <c r="T973" s="139"/>
      <c r="U973" s="131"/>
    </row>
    <row r="974" spans="1:27" x14ac:dyDescent="0.25">
      <c r="A974" s="121">
        <v>181461</v>
      </c>
      <c r="B974" s="134">
        <v>63801178</v>
      </c>
      <c r="C974" s="134">
        <v>1</v>
      </c>
      <c r="D974" s="122"/>
      <c r="E974" s="123" t="s">
        <v>604</v>
      </c>
      <c r="F974" s="124" t="s">
        <v>1014</v>
      </c>
      <c r="G974" s="187">
        <f t="shared" ref="G974:G988" si="146">J974*1.15</f>
        <v>33.349999999999994</v>
      </c>
      <c r="H974" s="162">
        <f t="shared" si="144"/>
        <v>33.349999999999994</v>
      </c>
      <c r="I974" s="166" t="s">
        <v>0</v>
      </c>
      <c r="J974" s="162">
        <v>29</v>
      </c>
      <c r="K974" s="162">
        <f t="shared" si="142"/>
        <v>29</v>
      </c>
      <c r="L974" s="170">
        <f t="shared" si="138"/>
        <v>217.5</v>
      </c>
      <c r="M974" s="167">
        <f t="shared" si="139"/>
        <v>217.5</v>
      </c>
      <c r="N974" s="122" t="s">
        <v>1917</v>
      </c>
      <c r="O974" s="130">
        <v>5.15</v>
      </c>
      <c r="P974" s="130">
        <f t="shared" si="140"/>
        <v>5.15</v>
      </c>
      <c r="R974" s="102">
        <f>Q974*1.025</f>
        <v>0</v>
      </c>
      <c r="S974" s="120" t="s">
        <v>2936</v>
      </c>
      <c r="V974" s="131"/>
      <c r="W974" s="131"/>
      <c r="Z974" s="40"/>
    </row>
    <row r="975" spans="1:27" x14ac:dyDescent="0.25">
      <c r="A975" s="6">
        <v>191185</v>
      </c>
      <c r="B975" s="6">
        <v>63801178</v>
      </c>
      <c r="C975" s="6">
        <v>2</v>
      </c>
      <c r="D975" s="39"/>
      <c r="E975" s="30" t="s">
        <v>3519</v>
      </c>
      <c r="F975" s="20" t="s">
        <v>1014</v>
      </c>
      <c r="G975" s="107">
        <f t="shared" si="146"/>
        <v>33.349999999999994</v>
      </c>
      <c r="H975" s="55">
        <f t="shared" si="144"/>
        <v>66.699999999999989</v>
      </c>
      <c r="I975" s="15" t="s">
        <v>0</v>
      </c>
      <c r="J975" s="55">
        <v>29</v>
      </c>
      <c r="K975" s="55">
        <f t="shared" si="142"/>
        <v>58</v>
      </c>
      <c r="L975" s="13">
        <f t="shared" si="138"/>
        <v>217.5</v>
      </c>
      <c r="M975" s="56">
        <f t="shared" si="139"/>
        <v>435</v>
      </c>
      <c r="N975" s="117" t="s">
        <v>1917</v>
      </c>
      <c r="O975" s="48">
        <v>5.15</v>
      </c>
      <c r="P975" s="48">
        <f t="shared" si="140"/>
        <v>10.3</v>
      </c>
      <c r="Q975" s="40"/>
      <c r="R975" s="102">
        <f>Q975*1.025</f>
        <v>0</v>
      </c>
      <c r="S975" s="120" t="s">
        <v>2937</v>
      </c>
      <c r="W975" s="139"/>
      <c r="Z975" s="40"/>
    </row>
    <row r="976" spans="1:27" x14ac:dyDescent="0.25">
      <c r="A976" s="134">
        <v>191185</v>
      </c>
      <c r="B976" s="134">
        <v>63801178</v>
      </c>
      <c r="C976" s="134">
        <v>2</v>
      </c>
      <c r="D976" s="161"/>
      <c r="E976" s="123" t="s">
        <v>3519</v>
      </c>
      <c r="F976" s="124" t="s">
        <v>1014</v>
      </c>
      <c r="G976" s="125">
        <f t="shared" si="146"/>
        <v>33.349999999999994</v>
      </c>
      <c r="H976" s="162">
        <f t="shared" si="144"/>
        <v>66.699999999999989</v>
      </c>
      <c r="I976" s="166" t="s">
        <v>0</v>
      </c>
      <c r="J976" s="162">
        <v>29</v>
      </c>
      <c r="K976" s="162">
        <f t="shared" si="142"/>
        <v>58</v>
      </c>
      <c r="L976" s="170">
        <f t="shared" si="138"/>
        <v>217.5</v>
      </c>
      <c r="M976" s="167">
        <f t="shared" si="139"/>
        <v>435</v>
      </c>
      <c r="N976" s="171" t="s">
        <v>1917</v>
      </c>
      <c r="O976" s="130">
        <v>5.15</v>
      </c>
      <c r="P976" s="130">
        <f t="shared" si="140"/>
        <v>10.3</v>
      </c>
      <c r="Q976" s="139"/>
      <c r="R976" s="139"/>
      <c r="S976" s="139"/>
      <c r="T976" s="139"/>
      <c r="U976" s="139"/>
      <c r="V976" s="40"/>
      <c r="W976" s="139"/>
      <c r="Z976" s="139"/>
    </row>
    <row r="977" spans="1:27" x14ac:dyDescent="0.25">
      <c r="A977" s="6">
        <v>96155</v>
      </c>
      <c r="B977" s="6">
        <v>63801179</v>
      </c>
      <c r="C977" s="6">
        <v>1</v>
      </c>
      <c r="D977" s="6"/>
      <c r="E977" s="30" t="s">
        <v>15</v>
      </c>
      <c r="F977" s="20" t="s">
        <v>13</v>
      </c>
      <c r="G977" s="53">
        <f t="shared" si="146"/>
        <v>74.75</v>
      </c>
      <c r="H977" s="55">
        <f t="shared" si="144"/>
        <v>74.75</v>
      </c>
      <c r="I977" s="15" t="s">
        <v>0</v>
      </c>
      <c r="J977" s="55">
        <v>65</v>
      </c>
      <c r="K977" s="55">
        <f t="shared" si="142"/>
        <v>65</v>
      </c>
      <c r="L977" s="56">
        <f t="shared" si="138"/>
        <v>487.5</v>
      </c>
      <c r="M977" s="56">
        <f t="shared" si="139"/>
        <v>487.5</v>
      </c>
      <c r="N977" s="38"/>
      <c r="O977" s="48">
        <v>6</v>
      </c>
      <c r="P977" s="48">
        <f t="shared" si="140"/>
        <v>6</v>
      </c>
      <c r="R977" s="102">
        <f>Q977*1.025</f>
        <v>0</v>
      </c>
      <c r="S977" s="120" t="s">
        <v>2932</v>
      </c>
      <c r="U977" s="139"/>
      <c r="W977" s="131"/>
      <c r="Z977" s="40"/>
    </row>
    <row r="978" spans="1:27" x14ac:dyDescent="0.25">
      <c r="A978" s="6">
        <v>182941</v>
      </c>
      <c r="B978" s="9">
        <v>63801179</v>
      </c>
      <c r="C978" s="9">
        <v>1</v>
      </c>
      <c r="D978" s="38"/>
      <c r="E978" s="30" t="s">
        <v>1429</v>
      </c>
      <c r="F978" s="20" t="s">
        <v>1921</v>
      </c>
      <c r="G978" s="53">
        <f t="shared" si="146"/>
        <v>80.5</v>
      </c>
      <c r="H978" s="55">
        <f t="shared" si="144"/>
        <v>80.5</v>
      </c>
      <c r="I978" s="15" t="s">
        <v>0</v>
      </c>
      <c r="J978" s="55">
        <v>70</v>
      </c>
      <c r="K978" s="55">
        <f t="shared" si="142"/>
        <v>70</v>
      </c>
      <c r="L978" s="56">
        <f t="shared" si="138"/>
        <v>525</v>
      </c>
      <c r="M978" s="56">
        <f t="shared" si="139"/>
        <v>525</v>
      </c>
      <c r="N978" s="38" t="s">
        <v>1917</v>
      </c>
      <c r="O978" s="48">
        <v>6</v>
      </c>
      <c r="P978" s="48">
        <f t="shared" si="140"/>
        <v>6</v>
      </c>
      <c r="R978" s="102">
        <f>Q978*1.025</f>
        <v>0</v>
      </c>
      <c r="S978" s="120" t="s">
        <v>2933</v>
      </c>
      <c r="AA978" s="139"/>
    </row>
    <row r="979" spans="1:27" x14ac:dyDescent="0.25">
      <c r="A979" s="121">
        <v>182941</v>
      </c>
      <c r="B979" s="121">
        <v>63801179</v>
      </c>
      <c r="C979" s="121">
        <v>1</v>
      </c>
      <c r="D979" s="122"/>
      <c r="E979" s="123" t="s">
        <v>1429</v>
      </c>
      <c r="F979" s="124" t="s">
        <v>1921</v>
      </c>
      <c r="G979" s="125">
        <f t="shared" si="146"/>
        <v>80.5</v>
      </c>
      <c r="H979" s="125">
        <f t="shared" si="144"/>
        <v>80.5</v>
      </c>
      <c r="I979" s="121" t="s">
        <v>0</v>
      </c>
      <c r="J979" s="155">
        <v>70</v>
      </c>
      <c r="K979" s="155">
        <f t="shared" si="142"/>
        <v>70</v>
      </c>
      <c r="L979" s="156">
        <f t="shared" si="138"/>
        <v>525</v>
      </c>
      <c r="M979" s="156">
        <f t="shared" si="139"/>
        <v>525</v>
      </c>
      <c r="N979" s="157" t="s">
        <v>1917</v>
      </c>
      <c r="O979" s="130">
        <v>6</v>
      </c>
      <c r="P979" s="130">
        <f t="shared" si="140"/>
        <v>6</v>
      </c>
      <c r="Q979" s="139"/>
      <c r="R979" s="139"/>
      <c r="S979" s="139"/>
      <c r="T979" s="139"/>
      <c r="Z979" s="131"/>
      <c r="AA979" s="40"/>
    </row>
    <row r="980" spans="1:27" x14ac:dyDescent="0.25">
      <c r="A980" s="6">
        <v>191185</v>
      </c>
      <c r="B980" s="9">
        <v>63801179</v>
      </c>
      <c r="C980" s="9">
        <v>2</v>
      </c>
      <c r="D980" s="39"/>
      <c r="E980" s="30" t="s">
        <v>1429</v>
      </c>
      <c r="F980" s="20" t="s">
        <v>1921</v>
      </c>
      <c r="G980" s="107">
        <f t="shared" si="146"/>
        <v>80.5</v>
      </c>
      <c r="H980" s="55">
        <f t="shared" si="144"/>
        <v>161</v>
      </c>
      <c r="I980" s="15" t="s">
        <v>0</v>
      </c>
      <c r="J980" s="55">
        <v>70</v>
      </c>
      <c r="K980" s="55">
        <f t="shared" si="142"/>
        <v>140</v>
      </c>
      <c r="L980" s="56">
        <f t="shared" si="138"/>
        <v>525</v>
      </c>
      <c r="M980" s="56">
        <f t="shared" si="139"/>
        <v>1050</v>
      </c>
      <c r="N980" s="117" t="s">
        <v>1917</v>
      </c>
      <c r="O980" s="48">
        <v>6</v>
      </c>
      <c r="P980" s="48">
        <f t="shared" si="140"/>
        <v>12</v>
      </c>
      <c r="Q980" s="40"/>
      <c r="R980" s="102">
        <f>Q980*1.025</f>
        <v>0</v>
      </c>
      <c r="S980" s="120" t="s">
        <v>2933</v>
      </c>
      <c r="W980" s="40"/>
      <c r="AA980" s="131"/>
    </row>
    <row r="981" spans="1:27" x14ac:dyDescent="0.25">
      <c r="A981" s="134">
        <v>191185</v>
      </c>
      <c r="B981" s="121">
        <v>63801179</v>
      </c>
      <c r="C981" s="121">
        <v>2</v>
      </c>
      <c r="D981" s="161"/>
      <c r="E981" s="123" t="s">
        <v>1429</v>
      </c>
      <c r="F981" s="124" t="s">
        <v>1921</v>
      </c>
      <c r="G981" s="125">
        <f t="shared" si="146"/>
        <v>80.5</v>
      </c>
      <c r="H981" s="162">
        <f t="shared" si="144"/>
        <v>161</v>
      </c>
      <c r="I981" s="166" t="s">
        <v>0</v>
      </c>
      <c r="J981" s="162">
        <v>70</v>
      </c>
      <c r="K981" s="162">
        <f t="shared" si="142"/>
        <v>140</v>
      </c>
      <c r="L981" s="167">
        <f t="shared" si="138"/>
        <v>525</v>
      </c>
      <c r="M981" s="167">
        <f t="shared" si="139"/>
        <v>1050</v>
      </c>
      <c r="N981" s="171" t="s">
        <v>1917</v>
      </c>
      <c r="O981" s="130">
        <v>6</v>
      </c>
      <c r="P981" s="130">
        <f t="shared" si="140"/>
        <v>12</v>
      </c>
      <c r="Q981" s="139"/>
      <c r="R981" s="139"/>
      <c r="S981" s="139"/>
      <c r="T981" s="139"/>
      <c r="V981" s="139"/>
      <c r="W981" s="36"/>
    </row>
    <row r="982" spans="1:27" s="36" customFormat="1" x14ac:dyDescent="0.25">
      <c r="A982" s="134">
        <v>195538</v>
      </c>
      <c r="B982" s="121">
        <v>63801179</v>
      </c>
      <c r="C982" s="121">
        <v>1</v>
      </c>
      <c r="D982" s="161"/>
      <c r="E982" s="123" t="s">
        <v>1429</v>
      </c>
      <c r="F982" s="124" t="s">
        <v>1921</v>
      </c>
      <c r="G982" s="125">
        <f t="shared" si="146"/>
        <v>80.5</v>
      </c>
      <c r="H982" s="162">
        <f t="shared" si="144"/>
        <v>80.5</v>
      </c>
      <c r="I982" s="166" t="s">
        <v>0</v>
      </c>
      <c r="J982" s="162">
        <v>70</v>
      </c>
      <c r="K982" s="162">
        <f t="shared" si="142"/>
        <v>70</v>
      </c>
      <c r="L982" s="167">
        <f t="shared" si="138"/>
        <v>525</v>
      </c>
      <c r="M982" s="167">
        <f t="shared" si="139"/>
        <v>525</v>
      </c>
      <c r="N982" s="171" t="s">
        <v>1917</v>
      </c>
      <c r="O982" s="130">
        <v>6</v>
      </c>
      <c r="P982" s="130">
        <f t="shared" si="140"/>
        <v>6</v>
      </c>
      <c r="Q982" s="131"/>
      <c r="R982" s="131"/>
      <c r="S982" s="131"/>
      <c r="T982" s="131"/>
      <c r="U982" s="37"/>
      <c r="V982" s="37"/>
      <c r="W982" s="131"/>
      <c r="X982" s="37"/>
      <c r="Y982" s="37"/>
      <c r="Z982" s="131"/>
      <c r="AA982" s="37"/>
    </row>
    <row r="983" spans="1:27" x14ac:dyDescent="0.25">
      <c r="A983" s="6">
        <v>96155</v>
      </c>
      <c r="B983" s="6">
        <v>63801180</v>
      </c>
      <c r="C983" s="6">
        <v>1</v>
      </c>
      <c r="D983" s="6"/>
      <c r="E983" s="30" t="s">
        <v>1426</v>
      </c>
      <c r="F983" s="124" t="s">
        <v>1428</v>
      </c>
      <c r="G983" s="53">
        <f t="shared" si="146"/>
        <v>74.75</v>
      </c>
      <c r="H983" s="55">
        <f t="shared" si="144"/>
        <v>74.75</v>
      </c>
      <c r="I983" s="15" t="s">
        <v>0</v>
      </c>
      <c r="J983" s="55">
        <v>65</v>
      </c>
      <c r="K983" s="55">
        <f t="shared" ref="K983:K1014" si="147">C983*J983</f>
        <v>65</v>
      </c>
      <c r="L983" s="56">
        <f t="shared" si="138"/>
        <v>487.5</v>
      </c>
      <c r="M983" s="56">
        <f t="shared" si="139"/>
        <v>487.5</v>
      </c>
      <c r="N983" s="39"/>
      <c r="O983" s="48">
        <v>6</v>
      </c>
      <c r="P983" s="48">
        <f t="shared" si="140"/>
        <v>6</v>
      </c>
      <c r="R983" s="102">
        <f>Q983*1.025</f>
        <v>0</v>
      </c>
      <c r="S983" s="120" t="s">
        <v>2930</v>
      </c>
      <c r="U983" s="40"/>
      <c r="X983" s="139"/>
      <c r="Y983" s="139"/>
    </row>
    <row r="984" spans="1:27" x14ac:dyDescent="0.25">
      <c r="A984" s="6">
        <v>182941</v>
      </c>
      <c r="B984" s="9">
        <v>63801180</v>
      </c>
      <c r="C984" s="9">
        <v>1</v>
      </c>
      <c r="D984" s="38"/>
      <c r="E984" s="30" t="s">
        <v>1427</v>
      </c>
      <c r="F984" s="20" t="s">
        <v>1920</v>
      </c>
      <c r="G984" s="53">
        <f t="shared" si="146"/>
        <v>80.5</v>
      </c>
      <c r="H984" s="55">
        <f t="shared" si="144"/>
        <v>80.5</v>
      </c>
      <c r="I984" s="15" t="s">
        <v>0</v>
      </c>
      <c r="J984" s="55">
        <v>70</v>
      </c>
      <c r="K984" s="55">
        <f t="shared" si="147"/>
        <v>70</v>
      </c>
      <c r="L984" s="56">
        <f t="shared" si="138"/>
        <v>525</v>
      </c>
      <c r="M984" s="56">
        <f t="shared" si="139"/>
        <v>525</v>
      </c>
      <c r="N984" s="39" t="s">
        <v>1917</v>
      </c>
      <c r="O984" s="48">
        <v>6</v>
      </c>
      <c r="P984" s="48">
        <f t="shared" si="140"/>
        <v>6</v>
      </c>
      <c r="R984" s="102">
        <f>Q984*1.025</f>
        <v>0</v>
      </c>
      <c r="S984" s="120" t="s">
        <v>2931</v>
      </c>
      <c r="V984" s="40"/>
      <c r="X984" s="40"/>
      <c r="Y984" s="40"/>
    </row>
    <row r="985" spans="1:27" x14ac:dyDescent="0.25">
      <c r="A985" s="121">
        <v>182941</v>
      </c>
      <c r="B985" s="121">
        <v>63801180</v>
      </c>
      <c r="C985" s="121">
        <v>1</v>
      </c>
      <c r="D985" s="122"/>
      <c r="E985" s="123" t="s">
        <v>1427</v>
      </c>
      <c r="F985" s="124" t="s">
        <v>1920</v>
      </c>
      <c r="G985" s="125">
        <f t="shared" si="146"/>
        <v>80.5</v>
      </c>
      <c r="H985" s="125">
        <f t="shared" si="144"/>
        <v>80.5</v>
      </c>
      <c r="I985" s="121" t="s">
        <v>0</v>
      </c>
      <c r="J985" s="155">
        <v>70</v>
      </c>
      <c r="K985" s="155">
        <f t="shared" si="147"/>
        <v>70</v>
      </c>
      <c r="L985" s="156">
        <f t="shared" si="138"/>
        <v>525</v>
      </c>
      <c r="M985" s="156">
        <f t="shared" si="139"/>
        <v>525</v>
      </c>
      <c r="N985" s="157" t="s">
        <v>1917</v>
      </c>
      <c r="O985" s="130">
        <v>6</v>
      </c>
      <c r="P985" s="130">
        <f t="shared" si="140"/>
        <v>6</v>
      </c>
      <c r="Q985" s="139"/>
      <c r="R985" s="139"/>
      <c r="S985" s="139"/>
      <c r="T985" s="139"/>
      <c r="U985" s="131"/>
      <c r="X985" s="139"/>
      <c r="Y985" s="139"/>
    </row>
    <row r="986" spans="1:27" x14ac:dyDescent="0.25">
      <c r="A986" s="6">
        <v>191185</v>
      </c>
      <c r="B986" s="9">
        <v>63801180</v>
      </c>
      <c r="C986" s="9">
        <v>2</v>
      </c>
      <c r="D986" s="39"/>
      <c r="E986" s="30" t="s">
        <v>1427</v>
      </c>
      <c r="F986" s="20" t="s">
        <v>1920</v>
      </c>
      <c r="G986" s="107">
        <f t="shared" si="146"/>
        <v>80.5</v>
      </c>
      <c r="H986" s="55">
        <f t="shared" si="144"/>
        <v>161</v>
      </c>
      <c r="I986" s="15" t="s">
        <v>0</v>
      </c>
      <c r="J986" s="55">
        <v>70</v>
      </c>
      <c r="K986" s="55">
        <f t="shared" si="147"/>
        <v>140</v>
      </c>
      <c r="L986" s="56">
        <f t="shared" si="138"/>
        <v>525</v>
      </c>
      <c r="M986" s="56">
        <f t="shared" si="139"/>
        <v>1050</v>
      </c>
      <c r="N986" s="118" t="s">
        <v>1917</v>
      </c>
      <c r="O986" s="48">
        <v>6</v>
      </c>
      <c r="P986" s="48">
        <f t="shared" si="140"/>
        <v>12</v>
      </c>
      <c r="Q986" s="40"/>
      <c r="R986" s="102">
        <f>Q986*1.025</f>
        <v>0</v>
      </c>
      <c r="S986" s="120" t="s">
        <v>2931</v>
      </c>
      <c r="AA986" s="139"/>
    </row>
    <row r="987" spans="1:27" x14ac:dyDescent="0.25">
      <c r="A987" s="134">
        <v>191185</v>
      </c>
      <c r="B987" s="121">
        <v>63801180</v>
      </c>
      <c r="C987" s="121">
        <v>2</v>
      </c>
      <c r="D987" s="161"/>
      <c r="E987" s="123" t="s">
        <v>1427</v>
      </c>
      <c r="F987" s="124" t="s">
        <v>1920</v>
      </c>
      <c r="G987" s="125">
        <f t="shared" si="146"/>
        <v>80.5</v>
      </c>
      <c r="H987" s="162">
        <f t="shared" si="144"/>
        <v>161</v>
      </c>
      <c r="I987" s="166" t="s">
        <v>0</v>
      </c>
      <c r="J987" s="162">
        <v>70</v>
      </c>
      <c r="K987" s="162">
        <f t="shared" si="147"/>
        <v>140</v>
      </c>
      <c r="L987" s="167">
        <f t="shared" si="138"/>
        <v>525</v>
      </c>
      <c r="M987" s="167">
        <f t="shared" si="139"/>
        <v>1050</v>
      </c>
      <c r="N987" s="174" t="s">
        <v>1917</v>
      </c>
      <c r="O987" s="130">
        <v>6</v>
      </c>
      <c r="P987" s="130">
        <f t="shared" si="140"/>
        <v>12</v>
      </c>
      <c r="Q987" s="139"/>
      <c r="R987" s="139"/>
      <c r="S987" s="139"/>
      <c r="T987" s="139"/>
      <c r="U987" s="131"/>
    </row>
    <row r="988" spans="1:27" x14ac:dyDescent="0.25">
      <c r="A988" s="134">
        <v>195538</v>
      </c>
      <c r="B988" s="121">
        <v>63801180</v>
      </c>
      <c r="C988" s="121">
        <v>1</v>
      </c>
      <c r="D988" s="161"/>
      <c r="E988" s="123" t="s">
        <v>1427</v>
      </c>
      <c r="F988" s="124" t="s">
        <v>1920</v>
      </c>
      <c r="G988" s="125">
        <f t="shared" si="146"/>
        <v>80.5</v>
      </c>
      <c r="H988" s="162">
        <f t="shared" si="144"/>
        <v>80.5</v>
      </c>
      <c r="I988" s="166" t="s">
        <v>0</v>
      </c>
      <c r="J988" s="162">
        <v>70</v>
      </c>
      <c r="K988" s="162">
        <f t="shared" si="147"/>
        <v>70</v>
      </c>
      <c r="L988" s="167">
        <f t="shared" si="138"/>
        <v>525</v>
      </c>
      <c r="M988" s="167">
        <f t="shared" si="139"/>
        <v>525</v>
      </c>
      <c r="N988" s="174" t="s">
        <v>1917</v>
      </c>
      <c r="O988" s="130">
        <v>6</v>
      </c>
      <c r="P988" s="130">
        <f t="shared" si="140"/>
        <v>6</v>
      </c>
      <c r="Q988" s="131"/>
      <c r="R988" s="131"/>
      <c r="S988" s="131"/>
      <c r="T988" s="131"/>
      <c r="X988" s="139"/>
      <c r="Y988" s="139"/>
    </row>
    <row r="989" spans="1:27" x14ac:dyDescent="0.25">
      <c r="A989" s="6">
        <v>96550</v>
      </c>
      <c r="B989" s="6">
        <v>63801182</v>
      </c>
      <c r="C989" s="6">
        <v>8</v>
      </c>
      <c r="D989" s="6"/>
      <c r="E989" s="30" t="s">
        <v>153</v>
      </c>
      <c r="F989" s="20" t="s">
        <v>1467</v>
      </c>
      <c r="G989" s="53">
        <f t="shared" ref="G989:G995" si="148">J989*1.15+O989*1.9</f>
        <v>55.824999999999996</v>
      </c>
      <c r="H989" s="55">
        <f t="shared" si="144"/>
        <v>446.59999999999997</v>
      </c>
      <c r="I989" s="94" t="s">
        <v>152</v>
      </c>
      <c r="J989" s="97">
        <v>44</v>
      </c>
      <c r="K989" s="97">
        <f t="shared" si="147"/>
        <v>352</v>
      </c>
      <c r="L989" s="93">
        <f t="shared" si="138"/>
        <v>330</v>
      </c>
      <c r="M989" s="93">
        <f t="shared" si="139"/>
        <v>2640</v>
      </c>
      <c r="N989" s="91" t="s">
        <v>1973</v>
      </c>
      <c r="O989" s="48">
        <v>2.75</v>
      </c>
      <c r="P989" s="48">
        <f t="shared" si="140"/>
        <v>22</v>
      </c>
      <c r="R989" s="102">
        <f>Q989*1.025</f>
        <v>0</v>
      </c>
      <c r="S989" s="120" t="s">
        <v>2842</v>
      </c>
      <c r="U989" s="40"/>
      <c r="Z989" s="139"/>
    </row>
    <row r="990" spans="1:27" x14ac:dyDescent="0.25">
      <c r="A990" s="9">
        <v>181461</v>
      </c>
      <c r="B990" s="9">
        <v>63801182</v>
      </c>
      <c r="C990" s="9">
        <v>4</v>
      </c>
      <c r="D990" s="38"/>
      <c r="E990" s="30" t="s">
        <v>1925</v>
      </c>
      <c r="F990" s="20" t="s">
        <v>1467</v>
      </c>
      <c r="G990" s="53">
        <f t="shared" si="148"/>
        <v>55.824999999999996</v>
      </c>
      <c r="H990" s="55">
        <f t="shared" si="144"/>
        <v>223.29999999999998</v>
      </c>
      <c r="I990" s="94" t="s">
        <v>152</v>
      </c>
      <c r="J990" s="97">
        <v>44</v>
      </c>
      <c r="K990" s="97">
        <f t="shared" si="147"/>
        <v>176</v>
      </c>
      <c r="L990" s="93">
        <f t="shared" si="138"/>
        <v>330</v>
      </c>
      <c r="M990" s="93">
        <f t="shared" si="139"/>
        <v>1320</v>
      </c>
      <c r="N990" s="91" t="s">
        <v>1973</v>
      </c>
      <c r="O990" s="48">
        <v>2.75</v>
      </c>
      <c r="P990" s="48">
        <f t="shared" si="140"/>
        <v>11</v>
      </c>
      <c r="R990" s="102">
        <f>Q990*1.025</f>
        <v>0</v>
      </c>
      <c r="S990" s="120" t="s">
        <v>2842</v>
      </c>
      <c r="V990" s="40"/>
      <c r="Z990" s="139"/>
    </row>
    <row r="991" spans="1:27" x14ac:dyDescent="0.25">
      <c r="A991" s="6">
        <v>182941</v>
      </c>
      <c r="B991" s="9">
        <v>63801182</v>
      </c>
      <c r="C991" s="9">
        <v>4</v>
      </c>
      <c r="D991" s="38"/>
      <c r="E991" s="30" t="s">
        <v>1925</v>
      </c>
      <c r="F991" s="20" t="s">
        <v>1467</v>
      </c>
      <c r="G991" s="53">
        <f t="shared" si="148"/>
        <v>55.824999999999996</v>
      </c>
      <c r="H991" s="55">
        <f t="shared" si="144"/>
        <v>223.29999999999998</v>
      </c>
      <c r="I991" s="94" t="s">
        <v>152</v>
      </c>
      <c r="J991" s="97">
        <v>44</v>
      </c>
      <c r="K991" s="97">
        <f t="shared" si="147"/>
        <v>176</v>
      </c>
      <c r="L991" s="93">
        <f t="shared" si="138"/>
        <v>330</v>
      </c>
      <c r="M991" s="93">
        <f t="shared" si="139"/>
        <v>1320</v>
      </c>
      <c r="N991" s="91" t="s">
        <v>1973</v>
      </c>
      <c r="O991" s="48">
        <v>2.75</v>
      </c>
      <c r="P991" s="48">
        <f t="shared" si="140"/>
        <v>11</v>
      </c>
      <c r="R991" s="102">
        <f>Q991*1.025</f>
        <v>0</v>
      </c>
      <c r="S991" s="120" t="s">
        <v>2842</v>
      </c>
      <c r="Z991" s="40"/>
      <c r="AA991" s="131"/>
    </row>
    <row r="992" spans="1:27" x14ac:dyDescent="0.25">
      <c r="A992" s="121">
        <v>182941</v>
      </c>
      <c r="B992" s="121">
        <v>63801182</v>
      </c>
      <c r="C992" s="121">
        <v>4</v>
      </c>
      <c r="D992" s="122"/>
      <c r="E992" s="123" t="s">
        <v>1925</v>
      </c>
      <c r="F992" s="20" t="s">
        <v>1467</v>
      </c>
      <c r="G992" s="125">
        <f t="shared" si="148"/>
        <v>55.824999999999996</v>
      </c>
      <c r="H992" s="125">
        <f t="shared" si="144"/>
        <v>223.29999999999998</v>
      </c>
      <c r="I992" s="126" t="s">
        <v>152</v>
      </c>
      <c r="J992" s="127">
        <v>44</v>
      </c>
      <c r="K992" s="127">
        <f t="shared" si="147"/>
        <v>176</v>
      </c>
      <c r="L992" s="128">
        <f t="shared" si="138"/>
        <v>330</v>
      </c>
      <c r="M992" s="128">
        <f t="shared" si="139"/>
        <v>1320</v>
      </c>
      <c r="N992" s="129" t="s">
        <v>1973</v>
      </c>
      <c r="O992" s="130">
        <v>2.75</v>
      </c>
      <c r="P992" s="130">
        <f t="shared" si="140"/>
        <v>11</v>
      </c>
      <c r="Q992" s="131"/>
      <c r="R992" s="131"/>
      <c r="S992" s="131"/>
      <c r="T992" s="131"/>
      <c r="U992" s="230"/>
      <c r="X992" s="139"/>
      <c r="Y992" s="139"/>
      <c r="AA992" s="131"/>
    </row>
    <row r="993" spans="1:27" x14ac:dyDescent="0.25">
      <c r="A993" s="6">
        <v>191185</v>
      </c>
      <c r="B993" s="9">
        <v>63801182</v>
      </c>
      <c r="C993" s="9">
        <v>8</v>
      </c>
      <c r="D993" s="39"/>
      <c r="E993" s="30" t="s">
        <v>1925</v>
      </c>
      <c r="F993" s="20" t="s">
        <v>1467</v>
      </c>
      <c r="G993" s="107">
        <f t="shared" si="148"/>
        <v>55.824999999999996</v>
      </c>
      <c r="H993" s="55">
        <f t="shared" si="144"/>
        <v>446.59999999999997</v>
      </c>
      <c r="I993" s="94" t="s">
        <v>152</v>
      </c>
      <c r="J993" s="97">
        <v>44</v>
      </c>
      <c r="K993" s="97">
        <f t="shared" si="147"/>
        <v>352</v>
      </c>
      <c r="L993" s="93">
        <f t="shared" si="138"/>
        <v>330</v>
      </c>
      <c r="M993" s="93">
        <f t="shared" si="139"/>
        <v>2640</v>
      </c>
      <c r="N993" s="91" t="s">
        <v>1973</v>
      </c>
      <c r="O993" s="48">
        <v>2.75</v>
      </c>
      <c r="P993" s="48">
        <f t="shared" si="140"/>
        <v>22</v>
      </c>
      <c r="Q993" s="40"/>
      <c r="R993" s="102">
        <f>Q993*1.025</f>
        <v>0</v>
      </c>
      <c r="S993" s="120" t="s">
        <v>2842</v>
      </c>
      <c r="AA993" s="139"/>
    </row>
    <row r="994" spans="1:27" x14ac:dyDescent="0.25">
      <c r="A994" s="134">
        <v>191185</v>
      </c>
      <c r="B994" s="121">
        <v>63801182</v>
      </c>
      <c r="C994" s="121">
        <v>8</v>
      </c>
      <c r="D994" s="161"/>
      <c r="E994" s="123" t="s">
        <v>1925</v>
      </c>
      <c r="F994" s="124" t="s">
        <v>1467</v>
      </c>
      <c r="G994" s="125">
        <f t="shared" si="148"/>
        <v>55.824999999999996</v>
      </c>
      <c r="H994" s="162">
        <f t="shared" si="144"/>
        <v>446.59999999999997</v>
      </c>
      <c r="I994" s="163" t="s">
        <v>152</v>
      </c>
      <c r="J994" s="164">
        <v>44</v>
      </c>
      <c r="K994" s="164">
        <f t="shared" si="147"/>
        <v>352</v>
      </c>
      <c r="L994" s="165">
        <f t="shared" si="138"/>
        <v>330</v>
      </c>
      <c r="M994" s="165">
        <f t="shared" si="139"/>
        <v>2640</v>
      </c>
      <c r="N994" s="129" t="s">
        <v>1973</v>
      </c>
      <c r="O994" s="130">
        <v>2.75</v>
      </c>
      <c r="P994" s="130">
        <f t="shared" si="140"/>
        <v>22</v>
      </c>
      <c r="Q994" s="139"/>
      <c r="R994" s="139"/>
      <c r="S994" s="139"/>
      <c r="T994" s="139"/>
      <c r="U994" s="217"/>
      <c r="V994" s="139"/>
      <c r="W994" s="139"/>
      <c r="AA994" s="131"/>
    </row>
    <row r="995" spans="1:27" x14ac:dyDescent="0.25">
      <c r="A995" s="134">
        <v>195538</v>
      </c>
      <c r="B995" s="121">
        <v>63801182</v>
      </c>
      <c r="C995" s="121">
        <v>4</v>
      </c>
      <c r="D995" s="161"/>
      <c r="E995" s="123" t="s">
        <v>1925</v>
      </c>
      <c r="F995" s="124" t="s">
        <v>1467</v>
      </c>
      <c r="G995" s="125">
        <f t="shared" si="148"/>
        <v>55.824999999999996</v>
      </c>
      <c r="H995" s="162">
        <f t="shared" si="144"/>
        <v>223.29999999999998</v>
      </c>
      <c r="I995" s="163" t="s">
        <v>152</v>
      </c>
      <c r="J995" s="164">
        <v>44</v>
      </c>
      <c r="K995" s="164">
        <f t="shared" si="147"/>
        <v>176</v>
      </c>
      <c r="L995" s="165">
        <f t="shared" si="138"/>
        <v>330</v>
      </c>
      <c r="M995" s="165">
        <f t="shared" si="139"/>
        <v>1320</v>
      </c>
      <c r="N995" s="129" t="s">
        <v>1973</v>
      </c>
      <c r="O995" s="130">
        <v>2.75</v>
      </c>
      <c r="P995" s="130">
        <f t="shared" si="140"/>
        <v>11</v>
      </c>
      <c r="Q995" s="139"/>
      <c r="R995" s="139"/>
      <c r="S995" s="139"/>
      <c r="T995" s="131"/>
      <c r="V995" s="40"/>
      <c r="Z995" s="139"/>
      <c r="AA995" s="131"/>
    </row>
    <row r="996" spans="1:27" x14ac:dyDescent="0.25">
      <c r="A996" s="197">
        <v>197005</v>
      </c>
      <c r="B996" s="134">
        <v>63801191</v>
      </c>
      <c r="C996" s="134">
        <v>2</v>
      </c>
      <c r="D996" s="161"/>
      <c r="E996" s="123" t="s">
        <v>3464</v>
      </c>
      <c r="F996" s="124" t="s">
        <v>3465</v>
      </c>
      <c r="G996" s="168">
        <f>J996*1.2+O996*2.45</f>
        <v>64.900000000000006</v>
      </c>
      <c r="H996" s="155">
        <f t="shared" si="144"/>
        <v>129.80000000000001</v>
      </c>
      <c r="I996" s="251" t="s">
        <v>974</v>
      </c>
      <c r="J996" s="220">
        <v>50</v>
      </c>
      <c r="K996" s="164">
        <f t="shared" si="147"/>
        <v>100</v>
      </c>
      <c r="L996" s="221">
        <f t="shared" si="138"/>
        <v>375</v>
      </c>
      <c r="M996" s="221">
        <f t="shared" si="139"/>
        <v>750</v>
      </c>
      <c r="N996" s="129" t="s">
        <v>1973</v>
      </c>
      <c r="O996" s="130">
        <v>2</v>
      </c>
      <c r="P996" s="130">
        <f t="shared" si="140"/>
        <v>4</v>
      </c>
      <c r="S996" s="120" t="s">
        <v>3489</v>
      </c>
      <c r="T996" s="40"/>
      <c r="U996" s="230"/>
      <c r="V996" s="131"/>
      <c r="AA996" s="131"/>
    </row>
    <row r="997" spans="1:27" x14ac:dyDescent="0.25">
      <c r="A997" s="134">
        <v>107937</v>
      </c>
      <c r="B997" s="134">
        <v>63801192</v>
      </c>
      <c r="C997" s="134">
        <v>8</v>
      </c>
      <c r="D997" s="161"/>
      <c r="E997" s="123" t="s">
        <v>664</v>
      </c>
      <c r="F997" s="124" t="s">
        <v>1089</v>
      </c>
      <c r="G997" s="187">
        <f>J997*1.15</f>
        <v>2.9899999999999998</v>
      </c>
      <c r="H997" s="162">
        <f t="shared" si="144"/>
        <v>23.919999999999998</v>
      </c>
      <c r="I997" s="166" t="s">
        <v>67</v>
      </c>
      <c r="J997" s="162">
        <v>2.6</v>
      </c>
      <c r="K997" s="162">
        <f t="shared" si="147"/>
        <v>20.8</v>
      </c>
      <c r="L997" s="167">
        <f t="shared" si="138"/>
        <v>19.5</v>
      </c>
      <c r="M997" s="357">
        <f t="shared" si="139"/>
        <v>156</v>
      </c>
      <c r="N997" s="122"/>
      <c r="O997" s="183">
        <v>7.6999999999999999E-2</v>
      </c>
      <c r="P997" s="130">
        <f t="shared" si="140"/>
        <v>0.61599999999999999</v>
      </c>
      <c r="R997" s="102">
        <f>Q997*1.025</f>
        <v>0</v>
      </c>
      <c r="S997" s="120" t="s">
        <v>3205</v>
      </c>
      <c r="U997" s="230"/>
      <c r="AA997" s="131"/>
    </row>
    <row r="998" spans="1:27" x14ac:dyDescent="0.25">
      <c r="A998" s="6">
        <v>179498</v>
      </c>
      <c r="B998" s="6">
        <v>63801192</v>
      </c>
      <c r="C998" s="6">
        <v>10</v>
      </c>
      <c r="D998" s="39"/>
      <c r="E998" s="30" t="s">
        <v>664</v>
      </c>
      <c r="F998" s="8" t="s">
        <v>1089</v>
      </c>
      <c r="G998" s="55">
        <f>J998*1.15</f>
        <v>2.9899999999999998</v>
      </c>
      <c r="H998" s="55">
        <f t="shared" si="144"/>
        <v>29.9</v>
      </c>
      <c r="I998" s="15" t="s">
        <v>974</v>
      </c>
      <c r="J998" s="55">
        <v>2.6</v>
      </c>
      <c r="K998" s="55">
        <f t="shared" si="147"/>
        <v>26</v>
      </c>
      <c r="L998" s="56">
        <f t="shared" si="138"/>
        <v>19.5</v>
      </c>
      <c r="M998" s="56">
        <f t="shared" si="139"/>
        <v>195</v>
      </c>
      <c r="N998" s="38"/>
      <c r="O998" s="50">
        <v>7.6999999999999999E-2</v>
      </c>
      <c r="P998" s="48">
        <f t="shared" si="140"/>
        <v>0.77</v>
      </c>
      <c r="Q998" s="103"/>
      <c r="R998" s="102">
        <f>Q998*1.025</f>
        <v>0</v>
      </c>
      <c r="S998" s="120" t="s">
        <v>3205</v>
      </c>
      <c r="U998" s="139"/>
      <c r="Z998" s="40"/>
      <c r="AA998" s="131"/>
    </row>
    <row r="999" spans="1:27" x14ac:dyDescent="0.25">
      <c r="A999" s="6">
        <v>191185</v>
      </c>
      <c r="B999" s="6">
        <v>63801192</v>
      </c>
      <c r="C999" s="6">
        <v>10</v>
      </c>
      <c r="D999" s="39"/>
      <c r="E999" s="30" t="s">
        <v>3520</v>
      </c>
      <c r="F999" s="132" t="s">
        <v>1089</v>
      </c>
      <c r="G999" s="107">
        <f>J999*1.15+O999*1.9</f>
        <v>3.1362999999999999</v>
      </c>
      <c r="H999" s="55">
        <f t="shared" si="144"/>
        <v>31.363</v>
      </c>
      <c r="I999" s="94" t="s">
        <v>974</v>
      </c>
      <c r="J999" s="97">
        <v>2.6</v>
      </c>
      <c r="K999" s="97">
        <f t="shared" si="147"/>
        <v>26</v>
      </c>
      <c r="L999" s="93">
        <f t="shared" si="138"/>
        <v>19.5</v>
      </c>
      <c r="M999" s="93">
        <f t="shared" si="139"/>
        <v>195</v>
      </c>
      <c r="N999" s="91" t="s">
        <v>1973</v>
      </c>
      <c r="O999" s="50">
        <v>7.6999999999999999E-2</v>
      </c>
      <c r="P999" s="48">
        <f t="shared" si="140"/>
        <v>0.77</v>
      </c>
      <c r="Q999" s="40"/>
      <c r="R999" s="102">
        <f>Q999*1.025</f>
        <v>0</v>
      </c>
      <c r="S999" s="120" t="s">
        <v>3206</v>
      </c>
      <c r="Z999" s="40"/>
      <c r="AA999" s="139"/>
    </row>
    <row r="1000" spans="1:27" x14ac:dyDescent="0.25">
      <c r="A1000" s="134">
        <v>195538</v>
      </c>
      <c r="B1000" s="134">
        <v>63801192</v>
      </c>
      <c r="C1000" s="134">
        <v>6</v>
      </c>
      <c r="D1000" s="161"/>
      <c r="E1000" s="123" t="s">
        <v>3520</v>
      </c>
      <c r="F1000" s="132" t="s">
        <v>1089</v>
      </c>
      <c r="G1000" s="125">
        <f>J1000*1.15+O1000*1.9</f>
        <v>3.1362999999999999</v>
      </c>
      <c r="H1000" s="162">
        <f t="shared" si="144"/>
        <v>18.817799999999998</v>
      </c>
      <c r="I1000" s="163" t="s">
        <v>974</v>
      </c>
      <c r="J1000" s="164">
        <v>2.6</v>
      </c>
      <c r="K1000" s="164">
        <f t="shared" si="147"/>
        <v>15.600000000000001</v>
      </c>
      <c r="L1000" s="165">
        <f t="shared" si="138"/>
        <v>19.5</v>
      </c>
      <c r="M1000" s="165">
        <f t="shared" si="139"/>
        <v>117</v>
      </c>
      <c r="N1000" s="129" t="s">
        <v>1973</v>
      </c>
      <c r="O1000" s="183">
        <v>7.6999999999999999E-2</v>
      </c>
      <c r="P1000" s="130">
        <f t="shared" si="140"/>
        <v>0.46199999999999997</v>
      </c>
      <c r="Q1000" s="139"/>
      <c r="R1000" s="139"/>
      <c r="S1000" s="139"/>
      <c r="T1000" s="139"/>
      <c r="V1000" s="131"/>
      <c r="X1000" s="131"/>
      <c r="Y1000" s="131"/>
    </row>
    <row r="1001" spans="1:27" x14ac:dyDescent="0.25">
      <c r="A1001" s="134">
        <v>107937</v>
      </c>
      <c r="B1001" s="134">
        <v>63801193</v>
      </c>
      <c r="C1001" s="134">
        <v>8</v>
      </c>
      <c r="D1001" s="161"/>
      <c r="E1001" s="123" t="s">
        <v>665</v>
      </c>
      <c r="F1001" s="124" t="s">
        <v>1060</v>
      </c>
      <c r="G1001" s="187">
        <f>J1001*1.15</f>
        <v>3.5189999999999997</v>
      </c>
      <c r="H1001" s="162">
        <f t="shared" si="144"/>
        <v>28.151999999999997</v>
      </c>
      <c r="I1001" s="166" t="s">
        <v>67</v>
      </c>
      <c r="J1001" s="162">
        <v>3.06</v>
      </c>
      <c r="K1001" s="162">
        <f t="shared" si="147"/>
        <v>24.48</v>
      </c>
      <c r="L1001" s="167">
        <f t="shared" si="138"/>
        <v>22.95</v>
      </c>
      <c r="M1001" s="357">
        <f t="shared" si="139"/>
        <v>183.6</v>
      </c>
      <c r="N1001" s="122"/>
      <c r="O1001" s="130"/>
      <c r="P1001" s="130">
        <f t="shared" si="140"/>
        <v>0</v>
      </c>
      <c r="R1001" s="102">
        <f>Q1001*1.025</f>
        <v>0</v>
      </c>
      <c r="S1001" s="120" t="s">
        <v>3204</v>
      </c>
    </row>
    <row r="1002" spans="1:27" x14ac:dyDescent="0.25">
      <c r="A1002" s="197">
        <v>197005</v>
      </c>
      <c r="B1002" s="134">
        <v>63801193</v>
      </c>
      <c r="C1002" s="134">
        <v>2</v>
      </c>
      <c r="D1002" s="161"/>
      <c r="E1002" s="123" t="s">
        <v>3521</v>
      </c>
      <c r="F1002" s="124" t="s">
        <v>1060</v>
      </c>
      <c r="G1002" s="187">
        <f>J1002*1.15+O1002*2.45</f>
        <v>4.0335000000000001</v>
      </c>
      <c r="H1002" s="162">
        <f t="shared" si="144"/>
        <v>8.0670000000000002</v>
      </c>
      <c r="I1002" s="219" t="s">
        <v>974</v>
      </c>
      <c r="J1002" s="220">
        <v>3.06</v>
      </c>
      <c r="K1002" s="164">
        <f t="shared" si="147"/>
        <v>6.12</v>
      </c>
      <c r="L1002" s="165">
        <f t="shared" si="138"/>
        <v>22.95</v>
      </c>
      <c r="M1002" s="192">
        <f t="shared" si="139"/>
        <v>45.9</v>
      </c>
      <c r="N1002" s="129" t="s">
        <v>1973</v>
      </c>
      <c r="O1002" s="130">
        <v>0.21</v>
      </c>
      <c r="P1002" s="130">
        <f t="shared" si="140"/>
        <v>0.42</v>
      </c>
      <c r="R1002" s="37"/>
      <c r="S1002" s="120" t="s">
        <v>3488</v>
      </c>
      <c r="V1002" s="139"/>
      <c r="X1002" s="131"/>
      <c r="Y1002" s="131"/>
      <c r="Z1002" s="131"/>
    </row>
    <row r="1003" spans="1:27" x14ac:dyDescent="0.25">
      <c r="A1003" s="197">
        <v>197005</v>
      </c>
      <c r="B1003" s="134">
        <v>63801194</v>
      </c>
      <c r="C1003" s="134">
        <v>2</v>
      </c>
      <c r="D1003" s="161"/>
      <c r="E1003" s="123" t="s">
        <v>3522</v>
      </c>
      <c r="F1003" s="124" t="s">
        <v>4746</v>
      </c>
      <c r="G1003" s="168">
        <f>J1003*1.2</f>
        <v>54</v>
      </c>
      <c r="H1003" s="162">
        <f t="shared" si="144"/>
        <v>108</v>
      </c>
      <c r="I1003" s="219" t="s">
        <v>974</v>
      </c>
      <c r="J1003" s="220">
        <v>45</v>
      </c>
      <c r="K1003" s="220">
        <f t="shared" si="147"/>
        <v>90</v>
      </c>
      <c r="L1003" s="221">
        <f t="shared" si="138"/>
        <v>337.5</v>
      </c>
      <c r="M1003" s="221">
        <f t="shared" si="139"/>
        <v>675</v>
      </c>
      <c r="N1003" s="255"/>
      <c r="O1003" s="130">
        <v>0.51</v>
      </c>
      <c r="P1003" s="130">
        <f t="shared" si="140"/>
        <v>1.02</v>
      </c>
      <c r="S1003" s="120" t="s">
        <v>3487</v>
      </c>
      <c r="T1003" s="40"/>
      <c r="V1003" s="139"/>
      <c r="Z1003" s="139"/>
    </row>
    <row r="1004" spans="1:27" x14ac:dyDescent="0.25">
      <c r="A1004" s="6">
        <v>96550</v>
      </c>
      <c r="B1004" s="6">
        <v>63801196</v>
      </c>
      <c r="C1004" s="6">
        <v>3</v>
      </c>
      <c r="D1004" s="6"/>
      <c r="E1004" s="30" t="s">
        <v>1166</v>
      </c>
      <c r="F1004" s="8" t="s">
        <v>1165</v>
      </c>
      <c r="G1004" s="53">
        <f>J1004*1.15</f>
        <v>12.465999999999999</v>
      </c>
      <c r="H1004" s="55">
        <f t="shared" si="144"/>
        <v>37.397999999999996</v>
      </c>
      <c r="I1004" s="15" t="s">
        <v>67</v>
      </c>
      <c r="J1004" s="55">
        <v>10.84</v>
      </c>
      <c r="K1004" s="55">
        <f t="shared" si="147"/>
        <v>32.519999999999996</v>
      </c>
      <c r="L1004" s="56">
        <f t="shared" si="138"/>
        <v>81.3</v>
      </c>
      <c r="M1004" s="56">
        <f t="shared" si="139"/>
        <v>243.89999999999998</v>
      </c>
      <c r="N1004" s="38"/>
      <c r="O1004" s="48">
        <v>0.69</v>
      </c>
      <c r="P1004" s="48">
        <f t="shared" si="140"/>
        <v>2.0699999999999998</v>
      </c>
      <c r="Q1004" s="103"/>
      <c r="R1004" s="102">
        <f>Q1004*1.025</f>
        <v>0</v>
      </c>
      <c r="S1004" s="120" t="s">
        <v>3026</v>
      </c>
      <c r="T1004" s="40"/>
      <c r="U1004" s="131"/>
      <c r="V1004" s="139"/>
      <c r="X1004" s="40"/>
      <c r="Y1004" s="40"/>
      <c r="AA1004" s="131"/>
    </row>
    <row r="1005" spans="1:27" x14ac:dyDescent="0.25">
      <c r="A1005" s="6">
        <v>165725</v>
      </c>
      <c r="B1005" s="6">
        <v>63801196</v>
      </c>
      <c r="C1005" s="6">
        <v>2</v>
      </c>
      <c r="D1005" s="39"/>
      <c r="E1005" s="30" t="s">
        <v>1166</v>
      </c>
      <c r="F1005" s="132" t="s">
        <v>1165</v>
      </c>
      <c r="G1005" s="55">
        <f>J1005*1.15</f>
        <v>12.465999999999999</v>
      </c>
      <c r="H1005" s="55">
        <f t="shared" si="144"/>
        <v>24.931999999999999</v>
      </c>
      <c r="I1005" s="15" t="s">
        <v>974</v>
      </c>
      <c r="J1005" s="55">
        <v>10.84</v>
      </c>
      <c r="K1005" s="55">
        <f t="shared" si="147"/>
        <v>21.68</v>
      </c>
      <c r="L1005" s="56">
        <f t="shared" si="138"/>
        <v>81.3</v>
      </c>
      <c r="M1005" s="56">
        <f t="shared" si="139"/>
        <v>162.6</v>
      </c>
      <c r="N1005" s="38"/>
      <c r="O1005" s="48">
        <v>0.69</v>
      </c>
      <c r="P1005" s="48">
        <f t="shared" si="140"/>
        <v>1.38</v>
      </c>
      <c r="R1005" s="102">
        <f>Q1005*1.025</f>
        <v>0</v>
      </c>
      <c r="S1005" s="120" t="s">
        <v>3026</v>
      </c>
      <c r="U1005" s="131"/>
      <c r="V1005" s="131"/>
      <c r="W1005" s="139"/>
      <c r="X1005" s="202"/>
      <c r="Y1005" s="202"/>
    </row>
    <row r="1006" spans="1:27" x14ac:dyDescent="0.25">
      <c r="A1006" s="6">
        <v>169450</v>
      </c>
      <c r="B1006" s="6">
        <v>63801196</v>
      </c>
      <c r="C1006" s="6">
        <v>4</v>
      </c>
      <c r="D1006" s="39"/>
      <c r="E1006" s="30" t="s">
        <v>1820</v>
      </c>
      <c r="F1006" s="132" t="s">
        <v>1165</v>
      </c>
      <c r="G1006" s="53">
        <f>J1006*1.15</f>
        <v>13.512499999999999</v>
      </c>
      <c r="H1006" s="55">
        <f t="shared" si="144"/>
        <v>54.05</v>
      </c>
      <c r="I1006" s="15" t="s">
        <v>974</v>
      </c>
      <c r="J1006" s="55">
        <v>11.75</v>
      </c>
      <c r="K1006" s="55">
        <f t="shared" si="147"/>
        <v>47</v>
      </c>
      <c r="L1006" s="56">
        <f t="shared" si="138"/>
        <v>88.125</v>
      </c>
      <c r="M1006" s="56">
        <f t="shared" si="139"/>
        <v>352.5</v>
      </c>
      <c r="N1006" s="38"/>
      <c r="O1006" s="48">
        <v>0.69</v>
      </c>
      <c r="P1006" s="48">
        <f t="shared" si="140"/>
        <v>2.76</v>
      </c>
      <c r="R1006" s="102">
        <f>Q1006*1.025</f>
        <v>0</v>
      </c>
      <c r="S1006" s="120" t="s">
        <v>3027</v>
      </c>
      <c r="AA1006" s="139"/>
    </row>
    <row r="1007" spans="1:27" x14ac:dyDescent="0.25">
      <c r="A1007" s="6">
        <v>182941</v>
      </c>
      <c r="B1007" s="9">
        <v>63801196</v>
      </c>
      <c r="C1007" s="9">
        <v>3</v>
      </c>
      <c r="D1007" s="38"/>
      <c r="E1007" s="30" t="s">
        <v>1931</v>
      </c>
      <c r="F1007" s="8" t="s">
        <v>1165</v>
      </c>
      <c r="G1007" s="53">
        <f t="shared" ref="G1007:G1016" si="149">J1007*1.15+O1007*1.9</f>
        <v>13.776999999999999</v>
      </c>
      <c r="H1007" s="55">
        <f t="shared" si="144"/>
        <v>41.330999999999996</v>
      </c>
      <c r="I1007" s="94" t="s">
        <v>974</v>
      </c>
      <c r="J1007" s="97">
        <v>10.84</v>
      </c>
      <c r="K1007" s="97">
        <f t="shared" si="147"/>
        <v>32.519999999999996</v>
      </c>
      <c r="L1007" s="93">
        <f t="shared" si="138"/>
        <v>81.3</v>
      </c>
      <c r="M1007" s="93">
        <f t="shared" si="139"/>
        <v>243.89999999999998</v>
      </c>
      <c r="N1007" s="91" t="s">
        <v>1973</v>
      </c>
      <c r="O1007" s="48">
        <v>0.69</v>
      </c>
      <c r="P1007" s="48">
        <f t="shared" si="140"/>
        <v>2.0699999999999998</v>
      </c>
      <c r="R1007" s="102">
        <f>Q1007*1.025</f>
        <v>0</v>
      </c>
      <c r="S1007" s="120" t="s">
        <v>3028</v>
      </c>
      <c r="U1007" s="230"/>
      <c r="V1007" s="131"/>
      <c r="X1007" s="139"/>
      <c r="Y1007" s="139"/>
      <c r="AA1007" s="139"/>
    </row>
    <row r="1008" spans="1:27" x14ac:dyDescent="0.25">
      <c r="A1008" s="121">
        <v>182941</v>
      </c>
      <c r="B1008" s="121">
        <v>63801196</v>
      </c>
      <c r="C1008" s="121">
        <v>3</v>
      </c>
      <c r="D1008" s="122"/>
      <c r="E1008" s="123" t="s">
        <v>1931</v>
      </c>
      <c r="F1008" s="132" t="s">
        <v>1165</v>
      </c>
      <c r="G1008" s="125">
        <f t="shared" si="149"/>
        <v>13.776999999999999</v>
      </c>
      <c r="H1008" s="125">
        <f t="shared" si="144"/>
        <v>41.330999999999996</v>
      </c>
      <c r="I1008" s="126" t="s">
        <v>974</v>
      </c>
      <c r="J1008" s="127">
        <v>10.84</v>
      </c>
      <c r="K1008" s="127">
        <f t="shared" si="147"/>
        <v>32.519999999999996</v>
      </c>
      <c r="L1008" s="128">
        <f t="shared" si="138"/>
        <v>81.3</v>
      </c>
      <c r="M1008" s="128">
        <f t="shared" si="139"/>
        <v>243.89999999999998</v>
      </c>
      <c r="N1008" s="129" t="s">
        <v>1973</v>
      </c>
      <c r="O1008" s="130">
        <v>0.69</v>
      </c>
      <c r="P1008" s="130">
        <f t="shared" si="140"/>
        <v>2.0699999999999998</v>
      </c>
      <c r="Q1008" s="139"/>
      <c r="R1008" s="139"/>
      <c r="S1008" s="139"/>
      <c r="T1008" s="139"/>
      <c r="X1008" s="139"/>
      <c r="Y1008" s="139"/>
      <c r="AA1008" s="131"/>
    </row>
    <row r="1009" spans="1:27" x14ac:dyDescent="0.25">
      <c r="A1009" s="6">
        <v>191185</v>
      </c>
      <c r="B1009" s="9">
        <v>63801196</v>
      </c>
      <c r="C1009" s="9">
        <v>20</v>
      </c>
      <c r="D1009" s="39"/>
      <c r="E1009" s="30" t="s">
        <v>1931</v>
      </c>
      <c r="F1009" s="132" t="s">
        <v>1165</v>
      </c>
      <c r="G1009" s="107">
        <f t="shared" si="149"/>
        <v>13.776999999999999</v>
      </c>
      <c r="H1009" s="55">
        <f t="shared" si="144"/>
        <v>275.53999999999996</v>
      </c>
      <c r="I1009" s="94" t="s">
        <v>974</v>
      </c>
      <c r="J1009" s="97">
        <v>10.84</v>
      </c>
      <c r="K1009" s="97">
        <f t="shared" si="147"/>
        <v>216.8</v>
      </c>
      <c r="L1009" s="93">
        <f t="shared" ref="L1009:L1028" si="150">J1009*7.5</f>
        <v>81.3</v>
      </c>
      <c r="M1009" s="93">
        <f t="shared" ref="M1009:M1072" si="151">C1009*L1009</f>
        <v>1626</v>
      </c>
      <c r="N1009" s="91" t="s">
        <v>1973</v>
      </c>
      <c r="O1009" s="48">
        <v>0.69</v>
      </c>
      <c r="P1009" s="48">
        <f t="shared" si="140"/>
        <v>13.799999999999999</v>
      </c>
      <c r="Q1009" s="40"/>
      <c r="R1009" s="102">
        <f>Q1009*1.025</f>
        <v>0</v>
      </c>
      <c r="S1009" s="120" t="s">
        <v>3028</v>
      </c>
      <c r="U1009" s="131"/>
      <c r="X1009" s="131"/>
      <c r="Y1009" s="131"/>
    </row>
    <row r="1010" spans="1:27" x14ac:dyDescent="0.25">
      <c r="A1010" s="6">
        <v>191185</v>
      </c>
      <c r="B1010" s="9">
        <v>63801196</v>
      </c>
      <c r="C1010" s="9">
        <v>2</v>
      </c>
      <c r="D1010" s="39"/>
      <c r="E1010" s="30" t="s">
        <v>1931</v>
      </c>
      <c r="F1010" s="132" t="s">
        <v>1165</v>
      </c>
      <c r="G1010" s="107">
        <f t="shared" si="149"/>
        <v>13.776999999999999</v>
      </c>
      <c r="H1010" s="55">
        <f t="shared" si="144"/>
        <v>27.553999999999998</v>
      </c>
      <c r="I1010" s="94" t="s">
        <v>974</v>
      </c>
      <c r="J1010" s="97">
        <v>10.84</v>
      </c>
      <c r="K1010" s="97">
        <f t="shared" si="147"/>
        <v>21.68</v>
      </c>
      <c r="L1010" s="93">
        <f t="shared" si="150"/>
        <v>81.3</v>
      </c>
      <c r="M1010" s="93">
        <f t="shared" si="151"/>
        <v>162.6</v>
      </c>
      <c r="N1010" s="91" t="s">
        <v>1973</v>
      </c>
      <c r="O1010" s="48">
        <v>0.69</v>
      </c>
      <c r="P1010" s="48">
        <f t="shared" si="140"/>
        <v>1.38</v>
      </c>
      <c r="Q1010" s="40"/>
      <c r="R1010" s="102">
        <f>Q1010*1.025</f>
        <v>0</v>
      </c>
      <c r="S1010" s="120" t="s">
        <v>3028</v>
      </c>
    </row>
    <row r="1011" spans="1:27" x14ac:dyDescent="0.25">
      <c r="A1011" s="6">
        <v>191185</v>
      </c>
      <c r="B1011" s="9">
        <v>63801196</v>
      </c>
      <c r="C1011" s="9">
        <v>3</v>
      </c>
      <c r="D1011" s="39"/>
      <c r="E1011" s="30" t="s">
        <v>1931</v>
      </c>
      <c r="F1011" s="8" t="s">
        <v>1165</v>
      </c>
      <c r="G1011" s="107">
        <f t="shared" si="149"/>
        <v>13.776999999999999</v>
      </c>
      <c r="H1011" s="55">
        <f t="shared" si="144"/>
        <v>41.330999999999996</v>
      </c>
      <c r="I1011" s="94" t="s">
        <v>974</v>
      </c>
      <c r="J1011" s="97">
        <v>10.84</v>
      </c>
      <c r="K1011" s="97">
        <f t="shared" si="147"/>
        <v>32.519999999999996</v>
      </c>
      <c r="L1011" s="93">
        <f t="shared" si="150"/>
        <v>81.3</v>
      </c>
      <c r="M1011" s="93">
        <f t="shared" si="151"/>
        <v>243.89999999999998</v>
      </c>
      <c r="N1011" s="91" t="s">
        <v>1973</v>
      </c>
      <c r="O1011" s="48">
        <v>0.69</v>
      </c>
      <c r="P1011" s="48">
        <f t="shared" si="140"/>
        <v>2.0699999999999998</v>
      </c>
      <c r="Q1011" s="40"/>
      <c r="R1011" s="102">
        <f>Q1011*1.025</f>
        <v>0</v>
      </c>
      <c r="S1011" s="120" t="s">
        <v>3028</v>
      </c>
      <c r="X1011" s="139"/>
      <c r="Y1011" s="139"/>
      <c r="AA1011" s="139"/>
    </row>
    <row r="1012" spans="1:27" x14ac:dyDescent="0.25">
      <c r="A1012" s="134">
        <v>191185</v>
      </c>
      <c r="B1012" s="121">
        <v>63801196</v>
      </c>
      <c r="C1012" s="121">
        <v>20</v>
      </c>
      <c r="D1012" s="161"/>
      <c r="E1012" s="123" t="s">
        <v>1931</v>
      </c>
      <c r="F1012" s="132" t="s">
        <v>1165</v>
      </c>
      <c r="G1012" s="125">
        <f t="shared" si="149"/>
        <v>13.776999999999999</v>
      </c>
      <c r="H1012" s="162">
        <f t="shared" si="144"/>
        <v>275.53999999999996</v>
      </c>
      <c r="I1012" s="163" t="s">
        <v>974</v>
      </c>
      <c r="J1012" s="164">
        <v>10.84</v>
      </c>
      <c r="K1012" s="164">
        <f t="shared" si="147"/>
        <v>216.8</v>
      </c>
      <c r="L1012" s="165">
        <f t="shared" si="150"/>
        <v>81.3</v>
      </c>
      <c r="M1012" s="165">
        <f t="shared" si="151"/>
        <v>1626</v>
      </c>
      <c r="N1012" s="129" t="s">
        <v>1973</v>
      </c>
      <c r="O1012" s="130">
        <v>0.69</v>
      </c>
      <c r="P1012" s="130">
        <f t="shared" ref="P1012:P1075" si="152">O1012*C1012</f>
        <v>13.799999999999999</v>
      </c>
      <c r="Q1012" s="139"/>
      <c r="R1012" s="139"/>
      <c r="S1012" s="139"/>
      <c r="T1012" s="139"/>
      <c r="V1012" s="40"/>
      <c r="Z1012" s="139"/>
    </row>
    <row r="1013" spans="1:27" x14ac:dyDescent="0.25">
      <c r="A1013" s="134">
        <v>191185</v>
      </c>
      <c r="B1013" s="121">
        <v>63801196</v>
      </c>
      <c r="C1013" s="121">
        <v>2</v>
      </c>
      <c r="D1013" s="161"/>
      <c r="E1013" s="123" t="s">
        <v>1931</v>
      </c>
      <c r="F1013" s="132" t="s">
        <v>1165</v>
      </c>
      <c r="G1013" s="125">
        <f t="shared" si="149"/>
        <v>13.776999999999999</v>
      </c>
      <c r="H1013" s="162">
        <f t="shared" si="144"/>
        <v>27.553999999999998</v>
      </c>
      <c r="I1013" s="163" t="s">
        <v>974</v>
      </c>
      <c r="J1013" s="164">
        <v>10.84</v>
      </c>
      <c r="K1013" s="164">
        <f t="shared" si="147"/>
        <v>21.68</v>
      </c>
      <c r="L1013" s="165">
        <f t="shared" si="150"/>
        <v>81.3</v>
      </c>
      <c r="M1013" s="165">
        <f t="shared" si="151"/>
        <v>162.6</v>
      </c>
      <c r="N1013" s="129" t="s">
        <v>1973</v>
      </c>
      <c r="O1013" s="130">
        <v>0.69</v>
      </c>
      <c r="P1013" s="130">
        <f t="shared" si="152"/>
        <v>1.38</v>
      </c>
      <c r="Q1013" s="139"/>
      <c r="R1013" s="139"/>
      <c r="S1013" s="139"/>
      <c r="T1013" s="139"/>
      <c r="V1013" s="139"/>
      <c r="W1013" s="139"/>
      <c r="AA1013" s="139"/>
    </row>
    <row r="1014" spans="1:27" x14ac:dyDescent="0.25">
      <c r="A1014" s="134">
        <v>191185</v>
      </c>
      <c r="B1014" s="121">
        <v>63801196</v>
      </c>
      <c r="C1014" s="121">
        <v>3</v>
      </c>
      <c r="D1014" s="161"/>
      <c r="E1014" s="123" t="s">
        <v>1931</v>
      </c>
      <c r="F1014" s="132" t="s">
        <v>1165</v>
      </c>
      <c r="G1014" s="125">
        <f t="shared" si="149"/>
        <v>13.776999999999999</v>
      </c>
      <c r="H1014" s="162">
        <f t="shared" si="144"/>
        <v>41.330999999999996</v>
      </c>
      <c r="I1014" s="163" t="s">
        <v>974</v>
      </c>
      <c r="J1014" s="164">
        <v>10.84</v>
      </c>
      <c r="K1014" s="164">
        <f t="shared" si="147"/>
        <v>32.519999999999996</v>
      </c>
      <c r="L1014" s="165">
        <f t="shared" si="150"/>
        <v>81.3</v>
      </c>
      <c r="M1014" s="165">
        <f t="shared" si="151"/>
        <v>243.89999999999998</v>
      </c>
      <c r="N1014" s="129" t="s">
        <v>1973</v>
      </c>
      <c r="O1014" s="130">
        <v>0.69</v>
      </c>
      <c r="P1014" s="130">
        <f t="shared" si="152"/>
        <v>2.0699999999999998</v>
      </c>
      <c r="Q1014" s="139"/>
      <c r="R1014" s="139"/>
      <c r="S1014" s="139"/>
      <c r="T1014" s="139"/>
      <c r="AA1014" s="139"/>
    </row>
    <row r="1015" spans="1:27" ht="15" customHeight="1" x14ac:dyDescent="0.25">
      <c r="A1015" s="134">
        <v>195538</v>
      </c>
      <c r="B1015" s="121">
        <v>63801196</v>
      </c>
      <c r="C1015" s="121">
        <v>6</v>
      </c>
      <c r="D1015" s="161"/>
      <c r="E1015" s="123" t="s">
        <v>1931</v>
      </c>
      <c r="F1015" s="132" t="s">
        <v>1165</v>
      </c>
      <c r="G1015" s="125">
        <f t="shared" si="149"/>
        <v>13.776999999999999</v>
      </c>
      <c r="H1015" s="162">
        <f t="shared" si="144"/>
        <v>82.661999999999992</v>
      </c>
      <c r="I1015" s="163" t="s">
        <v>974</v>
      </c>
      <c r="J1015" s="164">
        <v>10.84</v>
      </c>
      <c r="K1015" s="164">
        <f t="shared" ref="K1015:K1046" si="153">C1015*J1015</f>
        <v>65.039999999999992</v>
      </c>
      <c r="L1015" s="165">
        <f t="shared" si="150"/>
        <v>81.3</v>
      </c>
      <c r="M1015" s="165">
        <f t="shared" si="151"/>
        <v>487.79999999999995</v>
      </c>
      <c r="N1015" s="129" t="s">
        <v>1973</v>
      </c>
      <c r="O1015" s="130">
        <v>0.69</v>
      </c>
      <c r="P1015" s="130">
        <f t="shared" si="152"/>
        <v>4.1399999999999997</v>
      </c>
      <c r="Q1015" s="139"/>
      <c r="R1015" s="139"/>
      <c r="S1015" s="139"/>
      <c r="T1015" s="139"/>
      <c r="V1015" s="131"/>
      <c r="W1015" s="40"/>
    </row>
    <row r="1016" spans="1:27" ht="15" customHeight="1" x14ac:dyDescent="0.25">
      <c r="A1016" s="134">
        <v>195538</v>
      </c>
      <c r="B1016" s="121">
        <v>63801196</v>
      </c>
      <c r="C1016" s="121">
        <v>2</v>
      </c>
      <c r="D1016" s="161"/>
      <c r="E1016" s="123" t="s">
        <v>1931</v>
      </c>
      <c r="F1016" s="132" t="s">
        <v>1165</v>
      </c>
      <c r="G1016" s="125">
        <f t="shared" si="149"/>
        <v>13.776999999999999</v>
      </c>
      <c r="H1016" s="162">
        <f t="shared" si="144"/>
        <v>27.553999999999998</v>
      </c>
      <c r="I1016" s="163" t="s">
        <v>974</v>
      </c>
      <c r="J1016" s="164">
        <v>10.84</v>
      </c>
      <c r="K1016" s="164">
        <f t="shared" si="153"/>
        <v>21.68</v>
      </c>
      <c r="L1016" s="165">
        <f t="shared" si="150"/>
        <v>81.3</v>
      </c>
      <c r="M1016" s="165">
        <f t="shared" si="151"/>
        <v>162.6</v>
      </c>
      <c r="N1016" s="129" t="s">
        <v>1973</v>
      </c>
      <c r="O1016" s="130">
        <v>0.69</v>
      </c>
      <c r="P1016" s="130">
        <f t="shared" si="152"/>
        <v>1.38</v>
      </c>
      <c r="Q1016" s="139"/>
      <c r="R1016" s="139"/>
      <c r="S1016" s="139"/>
      <c r="T1016" s="139"/>
    </row>
    <row r="1017" spans="1:27" ht="15" customHeight="1" x14ac:dyDescent="0.25">
      <c r="A1017" s="6">
        <v>96550</v>
      </c>
      <c r="B1017" s="6">
        <v>63801197</v>
      </c>
      <c r="C1017" s="6">
        <v>3</v>
      </c>
      <c r="D1017" s="6"/>
      <c r="E1017" s="30" t="s">
        <v>91</v>
      </c>
      <c r="F1017" s="132" t="s">
        <v>1167</v>
      </c>
      <c r="G1017" s="53">
        <f>J1017*1.15</f>
        <v>21.3095</v>
      </c>
      <c r="H1017" s="55">
        <f t="shared" si="144"/>
        <v>63.9285</v>
      </c>
      <c r="I1017" s="15" t="s">
        <v>67</v>
      </c>
      <c r="J1017" s="55">
        <v>18.53</v>
      </c>
      <c r="K1017" s="55">
        <f t="shared" si="153"/>
        <v>55.59</v>
      </c>
      <c r="L1017" s="56">
        <f t="shared" si="150"/>
        <v>138.97500000000002</v>
      </c>
      <c r="M1017" s="56">
        <f t="shared" si="151"/>
        <v>416.92500000000007</v>
      </c>
      <c r="N1017" s="38"/>
      <c r="O1017" s="48">
        <v>1.375</v>
      </c>
      <c r="P1017" s="48">
        <f t="shared" si="152"/>
        <v>4.125</v>
      </c>
      <c r="R1017" s="102">
        <f>Q1017*1.025</f>
        <v>0</v>
      </c>
      <c r="S1017" s="120" t="s">
        <v>3031</v>
      </c>
      <c r="Z1017" s="230"/>
    </row>
    <row r="1018" spans="1:27" x14ac:dyDescent="0.25">
      <c r="A1018" s="6">
        <v>165725</v>
      </c>
      <c r="B1018" s="6">
        <v>63801197</v>
      </c>
      <c r="C1018" s="6">
        <v>3</v>
      </c>
      <c r="D1018" s="39"/>
      <c r="E1018" s="30" t="s">
        <v>91</v>
      </c>
      <c r="F1018" s="8" t="s">
        <v>1167</v>
      </c>
      <c r="G1018" s="55">
        <f>J1018*1.15</f>
        <v>21.3095</v>
      </c>
      <c r="H1018" s="55">
        <f t="shared" si="144"/>
        <v>63.9285</v>
      </c>
      <c r="I1018" s="15" t="s">
        <v>974</v>
      </c>
      <c r="J1018" s="55">
        <v>18.53</v>
      </c>
      <c r="K1018" s="55">
        <f t="shared" si="153"/>
        <v>55.59</v>
      </c>
      <c r="L1018" s="56">
        <f t="shared" si="150"/>
        <v>138.97500000000002</v>
      </c>
      <c r="M1018" s="56">
        <f t="shared" si="151"/>
        <v>416.92500000000007</v>
      </c>
      <c r="N1018" s="38"/>
      <c r="O1018" s="48">
        <v>1.375</v>
      </c>
      <c r="P1018" s="48">
        <f t="shared" si="152"/>
        <v>4.125</v>
      </c>
      <c r="R1018" s="102">
        <f>Q1018*1.025</f>
        <v>0</v>
      </c>
      <c r="S1018" s="120" t="s">
        <v>3031</v>
      </c>
      <c r="W1018" s="139"/>
      <c r="Z1018" s="131"/>
      <c r="AA1018" s="139"/>
    </row>
    <row r="1019" spans="1:27" x14ac:dyDescent="0.25">
      <c r="A1019" s="9">
        <v>181461</v>
      </c>
      <c r="B1019" s="9">
        <v>63801197</v>
      </c>
      <c r="C1019" s="9">
        <v>2</v>
      </c>
      <c r="D1019" s="38"/>
      <c r="E1019" s="30" t="s">
        <v>3523</v>
      </c>
      <c r="F1019" s="8" t="s">
        <v>1167</v>
      </c>
      <c r="G1019" s="53">
        <f>J1019*1.15+O1019*1.9</f>
        <v>23.922000000000001</v>
      </c>
      <c r="H1019" s="55">
        <f t="shared" si="144"/>
        <v>47.844000000000001</v>
      </c>
      <c r="I1019" s="94" t="s">
        <v>974</v>
      </c>
      <c r="J1019" s="97">
        <v>18.53</v>
      </c>
      <c r="K1019" s="97">
        <f t="shared" si="153"/>
        <v>37.06</v>
      </c>
      <c r="L1019" s="93">
        <f t="shared" si="150"/>
        <v>138.97500000000002</v>
      </c>
      <c r="M1019" s="93">
        <f t="shared" si="151"/>
        <v>277.95000000000005</v>
      </c>
      <c r="N1019" s="91" t="s">
        <v>1973</v>
      </c>
      <c r="O1019" s="48">
        <v>1.375</v>
      </c>
      <c r="P1019" s="48">
        <f t="shared" si="152"/>
        <v>2.75</v>
      </c>
      <c r="R1019" s="102">
        <f>Q1019*1.025</f>
        <v>0</v>
      </c>
      <c r="S1019" s="120" t="s">
        <v>3032</v>
      </c>
      <c r="W1019" s="131"/>
      <c r="AA1019" s="139"/>
    </row>
    <row r="1020" spans="1:27" x14ac:dyDescent="0.25">
      <c r="A1020" s="6">
        <v>191185</v>
      </c>
      <c r="B1020" s="9">
        <v>63801197</v>
      </c>
      <c r="C1020" s="9">
        <v>3</v>
      </c>
      <c r="D1020" s="39"/>
      <c r="E1020" s="30" t="s">
        <v>3523</v>
      </c>
      <c r="F1020" s="8" t="s">
        <v>1167</v>
      </c>
      <c r="G1020" s="107">
        <f>J1020*1.15+O1020*1.9</f>
        <v>23.922000000000001</v>
      </c>
      <c r="H1020" s="55">
        <f t="shared" si="144"/>
        <v>71.766000000000005</v>
      </c>
      <c r="I1020" s="94" t="s">
        <v>974</v>
      </c>
      <c r="J1020" s="97">
        <v>18.53</v>
      </c>
      <c r="K1020" s="97">
        <f t="shared" si="153"/>
        <v>55.59</v>
      </c>
      <c r="L1020" s="93">
        <f t="shared" si="150"/>
        <v>138.97500000000002</v>
      </c>
      <c r="M1020" s="93">
        <f t="shared" si="151"/>
        <v>416.92500000000007</v>
      </c>
      <c r="N1020" s="91" t="s">
        <v>1973</v>
      </c>
      <c r="O1020" s="48">
        <v>1.375</v>
      </c>
      <c r="P1020" s="48">
        <f t="shared" si="152"/>
        <v>4.125</v>
      </c>
      <c r="Q1020" s="40"/>
      <c r="R1020" s="102">
        <f>Q1020*1.025</f>
        <v>0</v>
      </c>
      <c r="S1020" s="120" t="s">
        <v>3032</v>
      </c>
      <c r="V1020" s="40"/>
      <c r="W1020" s="139"/>
      <c r="X1020" s="131"/>
      <c r="Y1020" s="131"/>
      <c r="Z1020" s="139"/>
      <c r="AA1020" s="139"/>
    </row>
    <row r="1021" spans="1:27" x14ac:dyDescent="0.25">
      <c r="A1021" s="134">
        <v>191185</v>
      </c>
      <c r="B1021" s="121">
        <v>63801197</v>
      </c>
      <c r="C1021" s="121">
        <v>3</v>
      </c>
      <c r="D1021" s="161"/>
      <c r="E1021" s="123" t="s">
        <v>3523</v>
      </c>
      <c r="F1021" s="132" t="s">
        <v>1167</v>
      </c>
      <c r="G1021" s="125">
        <f>J1021*1.15+O1021*1.9</f>
        <v>23.922000000000001</v>
      </c>
      <c r="H1021" s="162">
        <f t="shared" si="144"/>
        <v>71.766000000000005</v>
      </c>
      <c r="I1021" s="163" t="s">
        <v>974</v>
      </c>
      <c r="J1021" s="164">
        <v>18.53</v>
      </c>
      <c r="K1021" s="164">
        <f t="shared" si="153"/>
        <v>55.59</v>
      </c>
      <c r="L1021" s="165">
        <f t="shared" si="150"/>
        <v>138.97500000000002</v>
      </c>
      <c r="M1021" s="165">
        <f t="shared" si="151"/>
        <v>416.92500000000007</v>
      </c>
      <c r="N1021" s="129" t="s">
        <v>1973</v>
      </c>
      <c r="O1021" s="130">
        <v>1.375</v>
      </c>
      <c r="P1021" s="130">
        <f t="shared" si="152"/>
        <v>4.125</v>
      </c>
      <c r="Q1021" s="139"/>
      <c r="R1021" s="139"/>
      <c r="S1021" s="139"/>
      <c r="T1021" s="139"/>
    </row>
    <row r="1022" spans="1:27" x14ac:dyDescent="0.25">
      <c r="A1022" s="134">
        <v>195538</v>
      </c>
      <c r="B1022" s="121">
        <v>63801197</v>
      </c>
      <c r="C1022" s="121">
        <v>2</v>
      </c>
      <c r="D1022" s="161"/>
      <c r="E1022" s="123" t="s">
        <v>3523</v>
      </c>
      <c r="F1022" s="132" t="s">
        <v>1167</v>
      </c>
      <c r="G1022" s="125">
        <f>J1022*1.15+O1022*1.9</f>
        <v>23.922000000000001</v>
      </c>
      <c r="H1022" s="162">
        <f t="shared" si="144"/>
        <v>47.844000000000001</v>
      </c>
      <c r="I1022" s="163" t="s">
        <v>974</v>
      </c>
      <c r="J1022" s="164">
        <v>18.53</v>
      </c>
      <c r="K1022" s="164">
        <f t="shared" si="153"/>
        <v>37.06</v>
      </c>
      <c r="L1022" s="165">
        <f t="shared" si="150"/>
        <v>138.97500000000002</v>
      </c>
      <c r="M1022" s="165">
        <f t="shared" si="151"/>
        <v>277.95000000000005</v>
      </c>
      <c r="N1022" s="129" t="s">
        <v>1973</v>
      </c>
      <c r="O1022" s="130">
        <v>1.375</v>
      </c>
      <c r="P1022" s="130">
        <f t="shared" si="152"/>
        <v>2.75</v>
      </c>
      <c r="Q1022" s="139"/>
      <c r="R1022" s="139"/>
      <c r="S1022" s="139"/>
      <c r="T1022" s="139"/>
      <c r="W1022" s="131"/>
      <c r="Z1022" s="139"/>
      <c r="AA1022" s="139"/>
    </row>
    <row r="1023" spans="1:27" x14ac:dyDescent="0.25">
      <c r="A1023" s="197">
        <v>286251</v>
      </c>
      <c r="B1023" s="134">
        <v>63801198</v>
      </c>
      <c r="C1023" s="134">
        <v>4</v>
      </c>
      <c r="D1023" s="161">
        <v>166060</v>
      </c>
      <c r="E1023" s="123" t="s">
        <v>4517</v>
      </c>
      <c r="F1023" s="124" t="s">
        <v>4518</v>
      </c>
      <c r="G1023" s="168">
        <f>J1023*1.2</f>
        <v>5.22</v>
      </c>
      <c r="H1023" s="125">
        <f t="shared" si="144"/>
        <v>20.88</v>
      </c>
      <c r="I1023" s="121" t="s">
        <v>974</v>
      </c>
      <c r="J1023" s="158">
        <v>4.3499999999999996</v>
      </c>
      <c r="K1023" s="155">
        <f t="shared" si="153"/>
        <v>17.399999999999999</v>
      </c>
      <c r="L1023" s="167">
        <f t="shared" si="150"/>
        <v>32.625</v>
      </c>
      <c r="M1023" s="167">
        <f t="shared" si="151"/>
        <v>130.5</v>
      </c>
      <c r="N1023" s="122"/>
      <c r="O1023" s="130">
        <v>0.2</v>
      </c>
      <c r="P1023" s="130">
        <f t="shared" si="152"/>
        <v>0.8</v>
      </c>
      <c r="Q1023" s="202"/>
      <c r="R1023" s="131"/>
      <c r="S1023" s="131"/>
      <c r="Z1023" s="139"/>
    </row>
    <row r="1024" spans="1:27" x14ac:dyDescent="0.25">
      <c r="A1024" s="6">
        <v>139500</v>
      </c>
      <c r="B1024" s="6">
        <v>63801283</v>
      </c>
      <c r="C1024" s="6">
        <v>1</v>
      </c>
      <c r="D1024" s="39"/>
      <c r="E1024" s="30" t="s">
        <v>1254</v>
      </c>
      <c r="F1024" s="20" t="s">
        <v>1894</v>
      </c>
      <c r="G1024" s="53">
        <f>J1024*1.15</f>
        <v>29.9</v>
      </c>
      <c r="H1024" s="55">
        <f t="shared" si="144"/>
        <v>29.9</v>
      </c>
      <c r="I1024" s="15" t="s">
        <v>0</v>
      </c>
      <c r="J1024" s="55">
        <v>26</v>
      </c>
      <c r="K1024" s="55">
        <f t="shared" si="153"/>
        <v>26</v>
      </c>
      <c r="L1024" s="56">
        <f t="shared" si="150"/>
        <v>195</v>
      </c>
      <c r="M1024" s="56">
        <f t="shared" si="151"/>
        <v>195</v>
      </c>
      <c r="N1024" s="38"/>
      <c r="O1024" s="48">
        <v>1.24</v>
      </c>
      <c r="P1024" s="48">
        <f t="shared" si="152"/>
        <v>1.24</v>
      </c>
      <c r="R1024" s="102">
        <f>Q1024*1.025</f>
        <v>0</v>
      </c>
      <c r="S1024" s="120" t="s">
        <v>2450</v>
      </c>
      <c r="W1024" s="131"/>
      <c r="Z1024" s="131"/>
    </row>
    <row r="1025" spans="1:27" x14ac:dyDescent="0.25">
      <c r="A1025" s="204">
        <v>191215</v>
      </c>
      <c r="B1025" s="134">
        <v>63801283</v>
      </c>
      <c r="C1025" s="134">
        <v>1</v>
      </c>
      <c r="D1025" s="161"/>
      <c r="E1025" s="123" t="s">
        <v>1254</v>
      </c>
      <c r="F1025" s="124" t="s">
        <v>1894</v>
      </c>
      <c r="G1025" s="125">
        <f>J1025*1.15+O1025*2.45</f>
        <v>32.938000000000002</v>
      </c>
      <c r="H1025" s="125">
        <f t="shared" si="144"/>
        <v>32.938000000000002</v>
      </c>
      <c r="I1025" s="163" t="s">
        <v>0</v>
      </c>
      <c r="J1025" s="164">
        <v>26</v>
      </c>
      <c r="K1025" s="164">
        <f t="shared" si="153"/>
        <v>26</v>
      </c>
      <c r="L1025" s="165">
        <f t="shared" si="150"/>
        <v>195</v>
      </c>
      <c r="M1025" s="165">
        <f t="shared" si="151"/>
        <v>195</v>
      </c>
      <c r="N1025" s="129" t="s">
        <v>2658</v>
      </c>
      <c r="O1025" s="130">
        <v>1.24</v>
      </c>
      <c r="P1025" s="130">
        <f t="shared" si="152"/>
        <v>1.24</v>
      </c>
      <c r="Q1025" s="188"/>
      <c r="R1025" s="139"/>
      <c r="S1025" s="139"/>
      <c r="T1025" s="139"/>
      <c r="V1025" s="40"/>
      <c r="Z1025" s="139"/>
    </row>
    <row r="1026" spans="1:27" x14ac:dyDescent="0.25">
      <c r="A1026" s="197">
        <v>200923</v>
      </c>
      <c r="B1026" s="134">
        <v>63801283</v>
      </c>
      <c r="C1026" s="134">
        <v>1</v>
      </c>
      <c r="D1026" s="161"/>
      <c r="E1026" s="123" t="s">
        <v>1254</v>
      </c>
      <c r="F1026" s="124" t="s">
        <v>1894</v>
      </c>
      <c r="G1026" s="125">
        <f>J1026*1.15+O1026*2.45</f>
        <v>32.938000000000002</v>
      </c>
      <c r="H1026" s="125">
        <f t="shared" ref="H1026:H1089" si="154">C1026*G1026</f>
        <v>32.938000000000002</v>
      </c>
      <c r="I1026" s="163" t="s">
        <v>0</v>
      </c>
      <c r="J1026" s="164">
        <v>26</v>
      </c>
      <c r="K1026" s="164">
        <f t="shared" si="153"/>
        <v>26</v>
      </c>
      <c r="L1026" s="165">
        <f t="shared" si="150"/>
        <v>195</v>
      </c>
      <c r="M1026" s="165">
        <f t="shared" si="151"/>
        <v>195</v>
      </c>
      <c r="N1026" s="129" t="s">
        <v>2658</v>
      </c>
      <c r="O1026" s="130">
        <v>1.24</v>
      </c>
      <c r="P1026" s="130">
        <f t="shared" si="152"/>
        <v>1.24</v>
      </c>
      <c r="Q1026" s="188"/>
      <c r="R1026" s="139"/>
      <c r="S1026" s="139"/>
      <c r="T1026" s="139"/>
      <c r="V1026" s="131"/>
      <c r="AA1026" s="139"/>
    </row>
    <row r="1027" spans="1:27" x14ac:dyDescent="0.25">
      <c r="A1027" s="197">
        <v>279339</v>
      </c>
      <c r="B1027" s="134">
        <v>63801283</v>
      </c>
      <c r="C1027" s="134">
        <v>1</v>
      </c>
      <c r="D1027" s="122">
        <v>1361997</v>
      </c>
      <c r="E1027" s="123" t="s">
        <v>1254</v>
      </c>
      <c r="F1027" s="124" t="s">
        <v>1894</v>
      </c>
      <c r="G1027" s="125">
        <f>J1027*1.15+O1027*2.45</f>
        <v>32.938000000000002</v>
      </c>
      <c r="H1027" s="125">
        <f t="shared" si="154"/>
        <v>32.938000000000002</v>
      </c>
      <c r="I1027" s="163" t="s">
        <v>0</v>
      </c>
      <c r="J1027" s="164">
        <v>26</v>
      </c>
      <c r="K1027" s="164">
        <f t="shared" si="153"/>
        <v>26</v>
      </c>
      <c r="L1027" s="165">
        <f t="shared" si="150"/>
        <v>195</v>
      </c>
      <c r="M1027" s="165">
        <f t="shared" si="151"/>
        <v>195</v>
      </c>
      <c r="N1027" s="129" t="s">
        <v>1973</v>
      </c>
      <c r="O1027" s="130">
        <v>1.24</v>
      </c>
      <c r="P1027" s="130">
        <f t="shared" si="152"/>
        <v>1.24</v>
      </c>
      <c r="R1027" s="37"/>
      <c r="V1027" s="131"/>
      <c r="X1027" s="131"/>
      <c r="Y1027" s="131"/>
    </row>
    <row r="1028" spans="1:27" x14ac:dyDescent="0.25">
      <c r="A1028" s="6">
        <v>98510</v>
      </c>
      <c r="B1028" s="6">
        <v>63801284</v>
      </c>
      <c r="C1028" s="6">
        <v>4</v>
      </c>
      <c r="D1028" s="6"/>
      <c r="E1028" s="30" t="s">
        <v>475</v>
      </c>
      <c r="F1028" s="124" t="s">
        <v>990</v>
      </c>
      <c r="G1028" s="53">
        <f>J1028*1.15</f>
        <v>39.33</v>
      </c>
      <c r="H1028" s="55">
        <f t="shared" si="154"/>
        <v>157.32</v>
      </c>
      <c r="I1028" s="15" t="s">
        <v>67</v>
      </c>
      <c r="J1028" s="55">
        <v>34.200000000000003</v>
      </c>
      <c r="K1028" s="55">
        <f t="shared" si="153"/>
        <v>136.80000000000001</v>
      </c>
      <c r="L1028" s="56">
        <f t="shared" si="150"/>
        <v>256.5</v>
      </c>
      <c r="M1028" s="56">
        <f t="shared" si="151"/>
        <v>1026</v>
      </c>
      <c r="N1028" s="38"/>
      <c r="O1028" s="48"/>
      <c r="P1028" s="48">
        <f t="shared" si="152"/>
        <v>0</v>
      </c>
      <c r="R1028" s="102">
        <f>Q1028*1.025</f>
        <v>0</v>
      </c>
      <c r="S1028" s="120" t="s">
        <v>2492</v>
      </c>
      <c r="AA1028" s="131"/>
    </row>
    <row r="1029" spans="1:27" x14ac:dyDescent="0.25">
      <c r="A1029" s="6">
        <v>164956</v>
      </c>
      <c r="B1029" s="6">
        <v>63801284</v>
      </c>
      <c r="C1029" s="6">
        <v>4</v>
      </c>
      <c r="D1029" s="39"/>
      <c r="E1029" s="30" t="s">
        <v>475</v>
      </c>
      <c r="F1029" s="20" t="s">
        <v>990</v>
      </c>
      <c r="G1029" s="53">
        <f>J1029*1.15</f>
        <v>39.33</v>
      </c>
      <c r="H1029" s="55">
        <f t="shared" si="154"/>
        <v>157.32</v>
      </c>
      <c r="I1029" s="15" t="s">
        <v>974</v>
      </c>
      <c r="J1029" s="55">
        <v>34.200000000000003</v>
      </c>
      <c r="K1029" s="55">
        <v>136.80000000000001</v>
      </c>
      <c r="L1029" s="56">
        <v>256.5</v>
      </c>
      <c r="M1029" s="56">
        <v>1026</v>
      </c>
      <c r="N1029" s="38"/>
      <c r="O1029" s="48"/>
      <c r="P1029" s="48">
        <f t="shared" si="152"/>
        <v>0</v>
      </c>
      <c r="R1029" s="102">
        <f>Q1029*1.025</f>
        <v>0</v>
      </c>
      <c r="S1029" s="120" t="s">
        <v>2492</v>
      </c>
      <c r="U1029" s="131"/>
    </row>
    <row r="1030" spans="1:27" x14ac:dyDescent="0.25">
      <c r="A1030" s="204">
        <v>191215</v>
      </c>
      <c r="B1030" s="134">
        <v>63801284</v>
      </c>
      <c r="C1030" s="134">
        <v>4</v>
      </c>
      <c r="D1030" s="161"/>
      <c r="E1030" s="123" t="s">
        <v>3524</v>
      </c>
      <c r="F1030" s="124" t="s">
        <v>990</v>
      </c>
      <c r="G1030" s="125">
        <f>J1030*1.15</f>
        <v>39.33</v>
      </c>
      <c r="H1030" s="125">
        <f t="shared" si="154"/>
        <v>157.32</v>
      </c>
      <c r="I1030" s="166" t="s">
        <v>974</v>
      </c>
      <c r="J1030" s="162">
        <v>34.200000000000003</v>
      </c>
      <c r="K1030" s="162">
        <v>136.80000000000001</v>
      </c>
      <c r="L1030" s="167">
        <v>256.5</v>
      </c>
      <c r="M1030" s="167">
        <v>1026</v>
      </c>
      <c r="N1030" s="122" t="s">
        <v>2028</v>
      </c>
      <c r="O1030" s="130">
        <v>3.1869999999999998</v>
      </c>
      <c r="P1030" s="130">
        <f t="shared" si="152"/>
        <v>12.747999999999999</v>
      </c>
      <c r="Q1030" s="188"/>
      <c r="R1030" s="139"/>
      <c r="S1030" s="139"/>
      <c r="T1030" s="139"/>
      <c r="U1030" s="131"/>
      <c r="Z1030" s="40"/>
      <c r="AA1030" s="40"/>
    </row>
    <row r="1031" spans="1:27" s="40" customFormat="1" x14ac:dyDescent="0.25">
      <c r="A1031" s="197">
        <v>197808</v>
      </c>
      <c r="B1031" s="121">
        <v>63801284</v>
      </c>
      <c r="C1031" s="121">
        <v>4</v>
      </c>
      <c r="D1031" s="161"/>
      <c r="E1031" s="123" t="s">
        <v>3524</v>
      </c>
      <c r="F1031" s="124" t="s">
        <v>990</v>
      </c>
      <c r="G1031" s="125">
        <f>J1031*1.15</f>
        <v>39.33</v>
      </c>
      <c r="H1031" s="125">
        <f t="shared" si="154"/>
        <v>157.32</v>
      </c>
      <c r="I1031" s="166" t="s">
        <v>974</v>
      </c>
      <c r="J1031" s="162">
        <v>34.200000000000003</v>
      </c>
      <c r="K1031" s="162">
        <v>136.80000000000001</v>
      </c>
      <c r="L1031" s="167">
        <v>256.5</v>
      </c>
      <c r="M1031" s="167">
        <v>1026</v>
      </c>
      <c r="N1031" s="122" t="s">
        <v>2028</v>
      </c>
      <c r="O1031" s="130">
        <v>3.1869999999999998</v>
      </c>
      <c r="P1031" s="130">
        <f t="shared" si="152"/>
        <v>12.747999999999999</v>
      </c>
      <c r="Q1031" s="188"/>
      <c r="R1031" s="139"/>
      <c r="S1031" s="139"/>
      <c r="T1031" s="139"/>
      <c r="U1031" s="37"/>
      <c r="V1031" s="37"/>
      <c r="W1031" s="131"/>
      <c r="X1031" s="37"/>
      <c r="Y1031" s="37"/>
      <c r="Z1031" s="37"/>
      <c r="AA1031" s="37"/>
    </row>
    <row r="1032" spans="1:27" x14ac:dyDescent="0.25">
      <c r="A1032" s="280">
        <v>210121</v>
      </c>
      <c r="B1032" s="121">
        <v>63801284</v>
      </c>
      <c r="C1032" s="121">
        <v>4</v>
      </c>
      <c r="D1032" s="161"/>
      <c r="E1032" s="123" t="s">
        <v>3831</v>
      </c>
      <c r="F1032" s="124" t="s">
        <v>990</v>
      </c>
      <c r="G1032" s="125">
        <f>J1032*1.15</f>
        <v>39.33</v>
      </c>
      <c r="H1032" s="307">
        <f t="shared" si="154"/>
        <v>157.32</v>
      </c>
      <c r="I1032" s="166" t="s">
        <v>974</v>
      </c>
      <c r="J1032" s="162">
        <v>34.200000000000003</v>
      </c>
      <c r="K1032" s="162">
        <v>136.80000000000001</v>
      </c>
      <c r="L1032" s="167">
        <v>256.5</v>
      </c>
      <c r="M1032" s="167">
        <v>1026</v>
      </c>
      <c r="N1032" s="122" t="s">
        <v>2028</v>
      </c>
      <c r="O1032" s="130">
        <v>3.1869999999999998</v>
      </c>
      <c r="P1032" s="130">
        <f t="shared" si="152"/>
        <v>12.747999999999999</v>
      </c>
      <c r="Q1032" s="188"/>
      <c r="R1032" s="139"/>
      <c r="S1032" s="139"/>
      <c r="T1032" s="139"/>
      <c r="U1032" s="139"/>
      <c r="V1032" s="131"/>
      <c r="AA1032" s="40"/>
    </row>
    <row r="1033" spans="1:27" x14ac:dyDescent="0.25">
      <c r="A1033" s="197">
        <v>225825</v>
      </c>
      <c r="B1033" s="121">
        <v>63801284</v>
      </c>
      <c r="C1033" s="121">
        <v>4</v>
      </c>
      <c r="D1033" s="161"/>
      <c r="E1033" s="123" t="s">
        <v>4057</v>
      </c>
      <c r="F1033" s="124" t="s">
        <v>990</v>
      </c>
      <c r="G1033" s="125">
        <f>J1033*1.15+O1033*2.5</f>
        <v>47.297499999999999</v>
      </c>
      <c r="H1033" s="125">
        <f t="shared" si="154"/>
        <v>189.19</v>
      </c>
      <c r="I1033" s="163" t="s">
        <v>974</v>
      </c>
      <c r="J1033" s="164">
        <v>34.200000000000003</v>
      </c>
      <c r="K1033" s="164">
        <v>136.80000000000001</v>
      </c>
      <c r="L1033" s="165">
        <v>256.5</v>
      </c>
      <c r="M1033" s="165">
        <v>1026</v>
      </c>
      <c r="N1033" s="129" t="s">
        <v>1973</v>
      </c>
      <c r="O1033" s="130">
        <v>3.1869999999999998</v>
      </c>
      <c r="P1033" s="130">
        <f t="shared" si="152"/>
        <v>12.747999999999999</v>
      </c>
      <c r="Q1033" s="188"/>
      <c r="R1033" s="139"/>
      <c r="S1033" s="139"/>
      <c r="T1033" s="139"/>
      <c r="U1033" s="131"/>
      <c r="Z1033" s="131"/>
    </row>
    <row r="1034" spans="1:27" x14ac:dyDescent="0.25">
      <c r="A1034" s="6">
        <v>10</v>
      </c>
      <c r="B1034" s="6">
        <v>63801361</v>
      </c>
      <c r="C1034" s="6">
        <v>1</v>
      </c>
      <c r="D1034" s="6"/>
      <c r="E1034" s="30" t="s">
        <v>233</v>
      </c>
      <c r="F1034" s="124" t="s">
        <v>1027</v>
      </c>
      <c r="G1034" s="53">
        <f t="shared" ref="G1034:G1047" si="155">J1034*1.15</f>
        <v>158.69999999999999</v>
      </c>
      <c r="H1034" s="55">
        <f t="shared" si="154"/>
        <v>158.69999999999999</v>
      </c>
      <c r="I1034" s="15" t="s">
        <v>152</v>
      </c>
      <c r="J1034" s="55">
        <v>138</v>
      </c>
      <c r="K1034" s="55">
        <f t="shared" ref="K1034:K1097" si="156">C1034*J1034</f>
        <v>138</v>
      </c>
      <c r="L1034" s="56">
        <f t="shared" ref="L1034:L1097" si="157">J1034*7.5</f>
        <v>1035</v>
      </c>
      <c r="M1034" s="56">
        <f t="shared" ref="M1034:M1065" si="158">C1034*L1034</f>
        <v>1035</v>
      </c>
      <c r="N1034" s="38" t="s">
        <v>2028</v>
      </c>
      <c r="O1034" s="48"/>
      <c r="P1034" s="48">
        <f t="shared" si="152"/>
        <v>0</v>
      </c>
      <c r="R1034" s="102">
        <f t="shared" ref="R1034:R1046" si="159">Q1034*1.025</f>
        <v>0</v>
      </c>
      <c r="S1034" s="120" t="s">
        <v>2243</v>
      </c>
      <c r="Z1034" s="131"/>
    </row>
    <row r="1035" spans="1:27" x14ac:dyDescent="0.25">
      <c r="A1035" s="134">
        <v>20</v>
      </c>
      <c r="B1035" s="134">
        <v>63801362</v>
      </c>
      <c r="C1035" s="134">
        <v>1</v>
      </c>
      <c r="D1035" s="134"/>
      <c r="E1035" s="123" t="s">
        <v>234</v>
      </c>
      <c r="F1035" s="124" t="s">
        <v>997</v>
      </c>
      <c r="G1035" s="187">
        <f t="shared" si="155"/>
        <v>232.29999999999998</v>
      </c>
      <c r="H1035" s="162">
        <f t="shared" si="154"/>
        <v>232.29999999999998</v>
      </c>
      <c r="I1035" s="166" t="s">
        <v>152</v>
      </c>
      <c r="J1035" s="162">
        <v>202</v>
      </c>
      <c r="K1035" s="162">
        <f t="shared" si="156"/>
        <v>202</v>
      </c>
      <c r="L1035" s="167">
        <f t="shared" si="157"/>
        <v>1515</v>
      </c>
      <c r="M1035" s="167">
        <f t="shared" si="158"/>
        <v>1515</v>
      </c>
      <c r="N1035" s="122" t="s">
        <v>2028</v>
      </c>
      <c r="O1035" s="130"/>
      <c r="P1035" s="130">
        <f t="shared" si="152"/>
        <v>0</v>
      </c>
      <c r="R1035" s="102">
        <f t="shared" si="159"/>
        <v>0</v>
      </c>
      <c r="S1035" s="120" t="s">
        <v>2244</v>
      </c>
      <c r="Z1035" s="131"/>
    </row>
    <row r="1036" spans="1:27" s="35" customFormat="1" x14ac:dyDescent="0.25">
      <c r="A1036" s="134">
        <v>30</v>
      </c>
      <c r="B1036" s="134">
        <v>63801364</v>
      </c>
      <c r="C1036" s="134">
        <v>1</v>
      </c>
      <c r="D1036" s="134"/>
      <c r="E1036" s="123" t="s">
        <v>235</v>
      </c>
      <c r="F1036" s="124" t="s">
        <v>476</v>
      </c>
      <c r="G1036" s="187">
        <f t="shared" si="155"/>
        <v>54.05</v>
      </c>
      <c r="H1036" s="162">
        <f t="shared" si="154"/>
        <v>54.05</v>
      </c>
      <c r="I1036" s="166" t="s">
        <v>152</v>
      </c>
      <c r="J1036" s="162">
        <v>47</v>
      </c>
      <c r="K1036" s="162">
        <f t="shared" si="156"/>
        <v>47</v>
      </c>
      <c r="L1036" s="167">
        <f t="shared" si="157"/>
        <v>352.5</v>
      </c>
      <c r="M1036" s="167">
        <f t="shared" si="158"/>
        <v>352.5</v>
      </c>
      <c r="N1036" s="122" t="s">
        <v>2028</v>
      </c>
      <c r="O1036" s="130"/>
      <c r="P1036" s="130">
        <f t="shared" si="152"/>
        <v>0</v>
      </c>
      <c r="Q1036" s="104"/>
      <c r="R1036" s="102">
        <f t="shared" si="159"/>
        <v>0</v>
      </c>
      <c r="S1036" s="120" t="s">
        <v>2245</v>
      </c>
      <c r="T1036" s="37"/>
      <c r="U1036" s="37"/>
      <c r="V1036" s="37"/>
      <c r="W1036" s="37"/>
      <c r="X1036" s="37"/>
      <c r="Y1036" s="37"/>
      <c r="Z1036" s="131"/>
      <c r="AA1036" s="40"/>
    </row>
    <row r="1037" spans="1:27" x14ac:dyDescent="0.25">
      <c r="A1037" s="6">
        <v>40</v>
      </c>
      <c r="B1037" s="6">
        <v>63801370</v>
      </c>
      <c r="C1037" s="6">
        <v>1</v>
      </c>
      <c r="D1037" s="6"/>
      <c r="E1037" s="30" t="s">
        <v>236</v>
      </c>
      <c r="F1037" s="20" t="s">
        <v>1088</v>
      </c>
      <c r="G1037" s="53">
        <f t="shared" si="155"/>
        <v>181.7</v>
      </c>
      <c r="H1037" s="55">
        <f t="shared" si="154"/>
        <v>181.7</v>
      </c>
      <c r="I1037" s="15" t="s">
        <v>152</v>
      </c>
      <c r="J1037" s="55">
        <v>158</v>
      </c>
      <c r="K1037" s="55">
        <f t="shared" si="156"/>
        <v>158</v>
      </c>
      <c r="L1037" s="56">
        <f t="shared" si="157"/>
        <v>1185</v>
      </c>
      <c r="M1037" s="56">
        <f t="shared" si="158"/>
        <v>1185</v>
      </c>
      <c r="N1037" s="38" t="s">
        <v>2028</v>
      </c>
      <c r="O1037" s="48"/>
      <c r="P1037" s="48">
        <f t="shared" si="152"/>
        <v>0</v>
      </c>
      <c r="R1037" s="102">
        <f t="shared" si="159"/>
        <v>0</v>
      </c>
      <c r="S1037" s="120" t="s">
        <v>2246</v>
      </c>
      <c r="U1037" s="40"/>
    </row>
    <row r="1038" spans="1:27" x14ac:dyDescent="0.25">
      <c r="A1038" s="6">
        <v>50</v>
      </c>
      <c r="B1038" s="6">
        <v>63801371</v>
      </c>
      <c r="C1038" s="6">
        <v>1</v>
      </c>
      <c r="D1038" s="6"/>
      <c r="E1038" s="30" t="s">
        <v>237</v>
      </c>
      <c r="F1038" s="20" t="s">
        <v>1029</v>
      </c>
      <c r="G1038" s="53">
        <f t="shared" si="155"/>
        <v>179.39999999999998</v>
      </c>
      <c r="H1038" s="55">
        <f t="shared" si="154"/>
        <v>179.39999999999998</v>
      </c>
      <c r="I1038" s="15" t="s">
        <v>152</v>
      </c>
      <c r="J1038" s="55">
        <v>156</v>
      </c>
      <c r="K1038" s="55">
        <f t="shared" si="156"/>
        <v>156</v>
      </c>
      <c r="L1038" s="56">
        <f t="shared" si="157"/>
        <v>1170</v>
      </c>
      <c r="M1038" s="56">
        <f t="shared" si="158"/>
        <v>1170</v>
      </c>
      <c r="N1038" s="38" t="s">
        <v>2028</v>
      </c>
      <c r="O1038" s="48"/>
      <c r="P1038" s="48">
        <f t="shared" si="152"/>
        <v>0</v>
      </c>
      <c r="R1038" s="102">
        <f t="shared" si="159"/>
        <v>0</v>
      </c>
      <c r="S1038" s="120" t="s">
        <v>2247</v>
      </c>
      <c r="W1038" s="139"/>
      <c r="X1038" s="139"/>
      <c r="Y1038" s="139"/>
    </row>
    <row r="1039" spans="1:27" x14ac:dyDescent="0.25">
      <c r="A1039" s="6">
        <v>60</v>
      </c>
      <c r="B1039" s="6">
        <v>63801374</v>
      </c>
      <c r="C1039" s="6">
        <v>1</v>
      </c>
      <c r="D1039" s="6"/>
      <c r="E1039" s="30" t="s">
        <v>238</v>
      </c>
      <c r="F1039" s="20" t="s">
        <v>1086</v>
      </c>
      <c r="G1039" s="53">
        <f t="shared" si="155"/>
        <v>185.14999999999998</v>
      </c>
      <c r="H1039" s="55">
        <f t="shared" si="154"/>
        <v>185.14999999999998</v>
      </c>
      <c r="I1039" s="15" t="s">
        <v>152</v>
      </c>
      <c r="J1039" s="55">
        <v>161</v>
      </c>
      <c r="K1039" s="55">
        <f t="shared" si="156"/>
        <v>161</v>
      </c>
      <c r="L1039" s="56">
        <f t="shared" si="157"/>
        <v>1207.5</v>
      </c>
      <c r="M1039" s="56">
        <f t="shared" si="158"/>
        <v>1207.5</v>
      </c>
      <c r="N1039" s="38" t="s">
        <v>2028</v>
      </c>
      <c r="O1039" s="48"/>
      <c r="P1039" s="48">
        <f t="shared" si="152"/>
        <v>0</v>
      </c>
      <c r="R1039" s="102">
        <f t="shared" si="159"/>
        <v>0</v>
      </c>
      <c r="S1039" s="120" t="s">
        <v>2248</v>
      </c>
      <c r="AA1039" s="139"/>
    </row>
    <row r="1040" spans="1:27" x14ac:dyDescent="0.25">
      <c r="A1040" s="6">
        <v>70</v>
      </c>
      <c r="B1040" s="6">
        <v>63801375</v>
      </c>
      <c r="C1040" s="6">
        <v>1</v>
      </c>
      <c r="D1040" s="6"/>
      <c r="E1040" s="30" t="s">
        <v>239</v>
      </c>
      <c r="F1040" s="20" t="s">
        <v>1026</v>
      </c>
      <c r="G1040" s="53">
        <f t="shared" si="155"/>
        <v>179.39999999999998</v>
      </c>
      <c r="H1040" s="55">
        <f t="shared" si="154"/>
        <v>179.39999999999998</v>
      </c>
      <c r="I1040" s="15" t="s">
        <v>152</v>
      </c>
      <c r="J1040" s="55">
        <v>156</v>
      </c>
      <c r="K1040" s="55">
        <f t="shared" si="156"/>
        <v>156</v>
      </c>
      <c r="L1040" s="56">
        <f t="shared" si="157"/>
        <v>1170</v>
      </c>
      <c r="M1040" s="56">
        <f t="shared" si="158"/>
        <v>1170</v>
      </c>
      <c r="N1040" s="38" t="s">
        <v>2028</v>
      </c>
      <c r="O1040" s="48"/>
      <c r="P1040" s="48">
        <f t="shared" si="152"/>
        <v>0</v>
      </c>
      <c r="R1040" s="102">
        <f t="shared" si="159"/>
        <v>0</v>
      </c>
      <c r="S1040" s="120" t="s">
        <v>2249</v>
      </c>
      <c r="V1040" s="40"/>
      <c r="W1040" s="131"/>
    </row>
    <row r="1041" spans="1:27" x14ac:dyDescent="0.25">
      <c r="A1041" s="6">
        <v>80</v>
      </c>
      <c r="B1041" s="6">
        <v>63801377</v>
      </c>
      <c r="C1041" s="6">
        <v>1</v>
      </c>
      <c r="D1041" s="6"/>
      <c r="E1041" s="30" t="s">
        <v>240</v>
      </c>
      <c r="F1041" s="124" t="s">
        <v>1087</v>
      </c>
      <c r="G1041" s="53">
        <f t="shared" si="155"/>
        <v>181.7</v>
      </c>
      <c r="H1041" s="55">
        <f t="shared" si="154"/>
        <v>181.7</v>
      </c>
      <c r="I1041" s="15" t="s">
        <v>152</v>
      </c>
      <c r="J1041" s="55">
        <v>158</v>
      </c>
      <c r="K1041" s="55">
        <f t="shared" si="156"/>
        <v>158</v>
      </c>
      <c r="L1041" s="56">
        <f t="shared" si="157"/>
        <v>1185</v>
      </c>
      <c r="M1041" s="56">
        <f t="shared" si="158"/>
        <v>1185</v>
      </c>
      <c r="N1041" s="38" t="s">
        <v>2028</v>
      </c>
      <c r="O1041" s="48"/>
      <c r="P1041" s="48">
        <f t="shared" si="152"/>
        <v>0</v>
      </c>
      <c r="R1041" s="102">
        <f t="shared" si="159"/>
        <v>0</v>
      </c>
      <c r="S1041" s="120" t="s">
        <v>2250</v>
      </c>
    </row>
    <row r="1042" spans="1:27" x14ac:dyDescent="0.25">
      <c r="A1042" s="6">
        <v>90</v>
      </c>
      <c r="B1042" s="6">
        <v>63801378</v>
      </c>
      <c r="C1042" s="6">
        <v>1</v>
      </c>
      <c r="D1042" s="6"/>
      <c r="E1042" s="30" t="s">
        <v>241</v>
      </c>
      <c r="F1042" s="20" t="s">
        <v>1028</v>
      </c>
      <c r="G1042" s="53">
        <f t="shared" si="155"/>
        <v>117.3</v>
      </c>
      <c r="H1042" s="55">
        <f t="shared" si="154"/>
        <v>117.3</v>
      </c>
      <c r="I1042" s="15" t="s">
        <v>152</v>
      </c>
      <c r="J1042" s="55">
        <v>102</v>
      </c>
      <c r="K1042" s="55">
        <f t="shared" si="156"/>
        <v>102</v>
      </c>
      <c r="L1042" s="56">
        <f t="shared" si="157"/>
        <v>765</v>
      </c>
      <c r="M1042" s="56">
        <f t="shared" si="158"/>
        <v>765</v>
      </c>
      <c r="N1042" s="38" t="s">
        <v>2028</v>
      </c>
      <c r="O1042" s="48"/>
      <c r="P1042" s="48">
        <f t="shared" si="152"/>
        <v>0</v>
      </c>
      <c r="R1042" s="102">
        <f t="shared" si="159"/>
        <v>0</v>
      </c>
      <c r="S1042" s="120" t="s">
        <v>2251</v>
      </c>
      <c r="U1042" s="139"/>
      <c r="V1042" s="139"/>
    </row>
    <row r="1043" spans="1:27" x14ac:dyDescent="0.25">
      <c r="A1043" s="6">
        <v>100</v>
      </c>
      <c r="B1043" s="6">
        <v>63801379</v>
      </c>
      <c r="C1043" s="6">
        <v>1</v>
      </c>
      <c r="D1043" s="6"/>
      <c r="E1043" s="30" t="s">
        <v>229</v>
      </c>
      <c r="F1043" s="124" t="s">
        <v>477</v>
      </c>
      <c r="G1043" s="53">
        <f t="shared" si="155"/>
        <v>35.65</v>
      </c>
      <c r="H1043" s="55">
        <f t="shared" si="154"/>
        <v>35.65</v>
      </c>
      <c r="I1043" s="15" t="s">
        <v>152</v>
      </c>
      <c r="J1043" s="55">
        <v>31</v>
      </c>
      <c r="K1043" s="55">
        <f t="shared" si="156"/>
        <v>31</v>
      </c>
      <c r="L1043" s="56">
        <f t="shared" si="157"/>
        <v>232.5</v>
      </c>
      <c r="M1043" s="56">
        <f t="shared" si="158"/>
        <v>232.5</v>
      </c>
      <c r="N1043" s="38" t="s">
        <v>2028</v>
      </c>
      <c r="O1043" s="48"/>
      <c r="P1043" s="48">
        <f t="shared" si="152"/>
        <v>0</v>
      </c>
      <c r="R1043" s="102">
        <f t="shared" si="159"/>
        <v>0</v>
      </c>
      <c r="S1043" s="120" t="s">
        <v>2239</v>
      </c>
      <c r="AA1043" s="131"/>
    </row>
    <row r="1044" spans="1:27" x14ac:dyDescent="0.25">
      <c r="A1044" s="6">
        <v>20</v>
      </c>
      <c r="B1044" s="6">
        <v>63801404</v>
      </c>
      <c r="C1044" s="6">
        <v>46</v>
      </c>
      <c r="D1044" s="6"/>
      <c r="E1044" s="30" t="s">
        <v>219</v>
      </c>
      <c r="F1044" s="20" t="s">
        <v>1763</v>
      </c>
      <c r="G1044" s="53">
        <f t="shared" si="155"/>
        <v>13.799999999999999</v>
      </c>
      <c r="H1044" s="55">
        <f t="shared" si="154"/>
        <v>634.79999999999995</v>
      </c>
      <c r="I1044" s="15" t="s">
        <v>0</v>
      </c>
      <c r="J1044" s="55">
        <v>12</v>
      </c>
      <c r="K1044" s="55">
        <f t="shared" si="156"/>
        <v>552</v>
      </c>
      <c r="L1044" s="56">
        <f t="shared" si="157"/>
        <v>90</v>
      </c>
      <c r="M1044" s="56">
        <f t="shared" si="158"/>
        <v>4140</v>
      </c>
      <c r="N1044" s="105"/>
      <c r="O1044" s="48"/>
      <c r="P1044" s="48">
        <f t="shared" si="152"/>
        <v>0</v>
      </c>
      <c r="R1044" s="102">
        <f t="shared" si="159"/>
        <v>0</v>
      </c>
      <c r="S1044" s="120" t="s">
        <v>2265</v>
      </c>
      <c r="AA1044" s="131"/>
    </row>
    <row r="1045" spans="1:27" x14ac:dyDescent="0.25">
      <c r="A1045" s="6">
        <v>96550</v>
      </c>
      <c r="B1045" s="6">
        <v>63801439</v>
      </c>
      <c r="C1045" s="6">
        <v>4</v>
      </c>
      <c r="D1045" s="6"/>
      <c r="E1045" s="30" t="s">
        <v>399</v>
      </c>
      <c r="F1045" s="20" t="s">
        <v>1083</v>
      </c>
      <c r="G1045" s="53">
        <f t="shared" si="155"/>
        <v>216.2</v>
      </c>
      <c r="H1045" s="55">
        <f t="shared" si="154"/>
        <v>864.8</v>
      </c>
      <c r="I1045" s="15" t="s">
        <v>152</v>
      </c>
      <c r="J1045" s="55">
        <v>188</v>
      </c>
      <c r="K1045" s="55">
        <f t="shared" si="156"/>
        <v>752</v>
      </c>
      <c r="L1045" s="56">
        <f t="shared" si="157"/>
        <v>1410</v>
      </c>
      <c r="M1045" s="56">
        <f t="shared" si="158"/>
        <v>5640</v>
      </c>
      <c r="N1045" s="32" t="s">
        <v>1917</v>
      </c>
      <c r="O1045" s="48">
        <v>46</v>
      </c>
      <c r="P1045" s="48">
        <f t="shared" si="152"/>
        <v>184</v>
      </c>
      <c r="R1045" s="102">
        <f t="shared" si="159"/>
        <v>0</v>
      </c>
      <c r="S1045" s="120" t="s">
        <v>2845</v>
      </c>
      <c r="V1045" s="139"/>
      <c r="X1045" s="131"/>
      <c r="Y1045" s="131"/>
      <c r="Z1045" s="139"/>
    </row>
    <row r="1046" spans="1:27" ht="29.25" customHeight="1" x14ac:dyDescent="0.25">
      <c r="A1046" s="6">
        <v>182941</v>
      </c>
      <c r="B1046" s="6">
        <v>63801439</v>
      </c>
      <c r="C1046" s="6">
        <v>2</v>
      </c>
      <c r="D1046" s="38"/>
      <c r="E1046" s="30" t="s">
        <v>1968</v>
      </c>
      <c r="F1046" s="20" t="s">
        <v>1083</v>
      </c>
      <c r="G1046" s="53">
        <f t="shared" si="155"/>
        <v>216.2</v>
      </c>
      <c r="H1046" s="55">
        <f t="shared" si="154"/>
        <v>432.4</v>
      </c>
      <c r="I1046" s="15" t="s">
        <v>152</v>
      </c>
      <c r="J1046" s="55">
        <v>188</v>
      </c>
      <c r="K1046" s="55">
        <f t="shared" si="156"/>
        <v>376</v>
      </c>
      <c r="L1046" s="56">
        <f t="shared" si="157"/>
        <v>1410</v>
      </c>
      <c r="M1046" s="56">
        <f t="shared" si="158"/>
        <v>2820</v>
      </c>
      <c r="N1046" s="32" t="s">
        <v>1917</v>
      </c>
      <c r="O1046" s="48">
        <v>46</v>
      </c>
      <c r="P1046" s="48">
        <f t="shared" si="152"/>
        <v>92</v>
      </c>
      <c r="R1046" s="102">
        <f t="shared" si="159"/>
        <v>0</v>
      </c>
      <c r="S1046" s="120" t="s">
        <v>2846</v>
      </c>
      <c r="T1046" s="40"/>
      <c r="W1046" s="40"/>
      <c r="AA1046" s="131"/>
    </row>
    <row r="1047" spans="1:27" x14ac:dyDescent="0.25">
      <c r="A1047" s="121">
        <v>182941</v>
      </c>
      <c r="B1047" s="134">
        <v>63801439</v>
      </c>
      <c r="C1047" s="134">
        <v>2</v>
      </c>
      <c r="D1047" s="122"/>
      <c r="E1047" s="123" t="s">
        <v>1968</v>
      </c>
      <c r="F1047" s="124" t="s">
        <v>1083</v>
      </c>
      <c r="G1047" s="135">
        <f t="shared" si="155"/>
        <v>216.2</v>
      </c>
      <c r="H1047" s="135">
        <f t="shared" si="154"/>
        <v>432.4</v>
      </c>
      <c r="I1047" s="134" t="s">
        <v>152</v>
      </c>
      <c r="J1047" s="160">
        <v>188</v>
      </c>
      <c r="K1047" s="160">
        <f t="shared" si="156"/>
        <v>376</v>
      </c>
      <c r="L1047" s="159">
        <f t="shared" si="157"/>
        <v>1410</v>
      </c>
      <c r="M1047" s="159">
        <f t="shared" si="158"/>
        <v>2820</v>
      </c>
      <c r="N1047" s="157" t="s">
        <v>1917</v>
      </c>
      <c r="O1047" s="130">
        <v>46</v>
      </c>
      <c r="P1047" s="130">
        <f t="shared" si="152"/>
        <v>92</v>
      </c>
      <c r="Q1047" s="131"/>
      <c r="R1047" s="131"/>
      <c r="S1047" s="131"/>
      <c r="T1047" s="131"/>
      <c r="V1047" s="139"/>
      <c r="X1047" s="139"/>
      <c r="Y1047" s="139"/>
      <c r="Z1047" s="139"/>
      <c r="AA1047" s="131"/>
    </row>
    <row r="1048" spans="1:27" s="36" customFormat="1" x14ac:dyDescent="0.25">
      <c r="A1048" s="134">
        <v>289067</v>
      </c>
      <c r="B1048" s="134">
        <v>63801439</v>
      </c>
      <c r="C1048" s="134">
        <v>4</v>
      </c>
      <c r="D1048" s="161">
        <v>1374589</v>
      </c>
      <c r="E1048" s="123" t="s">
        <v>1968</v>
      </c>
      <c r="F1048" s="329" t="s">
        <v>1083</v>
      </c>
      <c r="G1048" s="484">
        <f>J1048*1</f>
        <v>216.2</v>
      </c>
      <c r="H1048" s="330">
        <f t="shared" si="154"/>
        <v>864.8</v>
      </c>
      <c r="I1048" s="134" t="s">
        <v>152</v>
      </c>
      <c r="J1048" s="485">
        <v>216.2</v>
      </c>
      <c r="K1048" s="485">
        <f t="shared" si="156"/>
        <v>864.8</v>
      </c>
      <c r="L1048" s="486">
        <f t="shared" si="157"/>
        <v>1621.5</v>
      </c>
      <c r="M1048" s="486">
        <f t="shared" si="158"/>
        <v>6486</v>
      </c>
      <c r="N1048" s="174" t="s">
        <v>1917</v>
      </c>
      <c r="O1048" s="130">
        <v>46</v>
      </c>
      <c r="P1048" s="130">
        <f t="shared" si="152"/>
        <v>184</v>
      </c>
      <c r="Q1048" s="447"/>
      <c r="R1048" s="447"/>
      <c r="S1048" s="447" t="s">
        <v>4578</v>
      </c>
      <c r="T1048" s="480"/>
      <c r="U1048" s="480"/>
      <c r="V1048" s="131"/>
      <c r="W1048" s="37"/>
      <c r="X1048" s="139"/>
      <c r="Y1048" s="139"/>
      <c r="Z1048" s="37"/>
      <c r="AA1048" s="139"/>
    </row>
    <row r="1049" spans="1:27" x14ac:dyDescent="0.25">
      <c r="A1049" s="197">
        <v>289067</v>
      </c>
      <c r="B1049" s="134">
        <v>63801439</v>
      </c>
      <c r="C1049" s="134">
        <v>4</v>
      </c>
      <c r="D1049" s="161">
        <v>1374589</v>
      </c>
      <c r="E1049" s="123" t="s">
        <v>1968</v>
      </c>
      <c r="F1049" s="329" t="s">
        <v>1083</v>
      </c>
      <c r="G1049" s="484">
        <f>J1049*1</f>
        <v>216.2</v>
      </c>
      <c r="H1049" s="330">
        <f t="shared" si="154"/>
        <v>864.8</v>
      </c>
      <c r="I1049" s="134" t="s">
        <v>152</v>
      </c>
      <c r="J1049" s="485">
        <v>216.2</v>
      </c>
      <c r="K1049" s="485">
        <f t="shared" si="156"/>
        <v>864.8</v>
      </c>
      <c r="L1049" s="486">
        <f t="shared" si="157"/>
        <v>1621.5</v>
      </c>
      <c r="M1049" s="486">
        <f t="shared" si="158"/>
        <v>6486</v>
      </c>
      <c r="N1049" s="174" t="s">
        <v>1917</v>
      </c>
      <c r="O1049" s="130">
        <v>46</v>
      </c>
      <c r="P1049" s="130">
        <f t="shared" si="152"/>
        <v>184</v>
      </c>
      <c r="Q1049" s="447"/>
      <c r="R1049" s="447"/>
      <c r="S1049" s="447"/>
      <c r="T1049" s="474"/>
      <c r="U1049" s="480"/>
      <c r="AA1049" s="139"/>
    </row>
    <row r="1050" spans="1:27" x14ac:dyDescent="0.25">
      <c r="A1050" s="6">
        <v>96550</v>
      </c>
      <c r="B1050" s="6">
        <v>63801440</v>
      </c>
      <c r="C1050" s="6">
        <v>7</v>
      </c>
      <c r="D1050" s="6"/>
      <c r="E1050" s="30" t="s">
        <v>398</v>
      </c>
      <c r="F1050" s="124" t="s">
        <v>988</v>
      </c>
      <c r="G1050" s="53">
        <f>J1050*1.15</f>
        <v>116.14999999999999</v>
      </c>
      <c r="H1050" s="55">
        <f t="shared" si="154"/>
        <v>813.05</v>
      </c>
      <c r="I1050" s="15" t="s">
        <v>152</v>
      </c>
      <c r="J1050" s="55">
        <v>101</v>
      </c>
      <c r="K1050" s="55">
        <f t="shared" si="156"/>
        <v>707</v>
      </c>
      <c r="L1050" s="56">
        <f t="shared" si="157"/>
        <v>757.5</v>
      </c>
      <c r="M1050" s="56">
        <f t="shared" si="158"/>
        <v>5302.5</v>
      </c>
      <c r="N1050" s="32" t="s">
        <v>1917</v>
      </c>
      <c r="O1050" s="48">
        <v>36</v>
      </c>
      <c r="P1050" s="48">
        <f t="shared" si="152"/>
        <v>252</v>
      </c>
      <c r="R1050" s="102">
        <f>Q1050*1.025</f>
        <v>0</v>
      </c>
      <c r="S1050" s="120" t="s">
        <v>2843</v>
      </c>
      <c r="V1050" s="131"/>
      <c r="X1050" s="139"/>
      <c r="Y1050" s="139"/>
    </row>
    <row r="1051" spans="1:27" x14ac:dyDescent="0.25">
      <c r="A1051" s="6">
        <v>182941</v>
      </c>
      <c r="B1051" s="6">
        <v>63801440</v>
      </c>
      <c r="C1051" s="6">
        <v>2</v>
      </c>
      <c r="D1051" s="38"/>
      <c r="E1051" s="30" t="s">
        <v>1967</v>
      </c>
      <c r="F1051" s="20" t="s">
        <v>988</v>
      </c>
      <c r="G1051" s="53">
        <f>J1051*1.15</f>
        <v>116.14999999999999</v>
      </c>
      <c r="H1051" s="55">
        <f t="shared" si="154"/>
        <v>232.29999999999998</v>
      </c>
      <c r="I1051" s="15" t="s">
        <v>152</v>
      </c>
      <c r="J1051" s="55">
        <v>101</v>
      </c>
      <c r="K1051" s="55">
        <f t="shared" si="156"/>
        <v>202</v>
      </c>
      <c r="L1051" s="56">
        <f t="shared" si="157"/>
        <v>757.5</v>
      </c>
      <c r="M1051" s="56">
        <f t="shared" si="158"/>
        <v>1515</v>
      </c>
      <c r="N1051" s="32" t="s">
        <v>1917</v>
      </c>
      <c r="O1051" s="48">
        <v>36</v>
      </c>
      <c r="P1051" s="48">
        <f t="shared" si="152"/>
        <v>72</v>
      </c>
      <c r="R1051" s="102">
        <f>Q1051*1.025</f>
        <v>0</v>
      </c>
      <c r="S1051" s="120" t="s">
        <v>2844</v>
      </c>
      <c r="V1051" s="131"/>
    </row>
    <row r="1052" spans="1:27" x14ac:dyDescent="0.25">
      <c r="A1052" s="121">
        <v>182941</v>
      </c>
      <c r="B1052" s="134">
        <v>63801440</v>
      </c>
      <c r="C1052" s="134">
        <v>2</v>
      </c>
      <c r="D1052" s="122"/>
      <c r="E1052" s="123" t="s">
        <v>1967</v>
      </c>
      <c r="F1052" s="124" t="s">
        <v>988</v>
      </c>
      <c r="G1052" s="135">
        <f>J1052*1.15</f>
        <v>116.14999999999999</v>
      </c>
      <c r="H1052" s="135">
        <f t="shared" si="154"/>
        <v>232.29999999999998</v>
      </c>
      <c r="I1052" s="134" t="s">
        <v>152</v>
      </c>
      <c r="J1052" s="160">
        <v>101</v>
      </c>
      <c r="K1052" s="160">
        <f t="shared" si="156"/>
        <v>202</v>
      </c>
      <c r="L1052" s="159">
        <f t="shared" si="157"/>
        <v>757.5</v>
      </c>
      <c r="M1052" s="159">
        <f t="shared" si="158"/>
        <v>1515</v>
      </c>
      <c r="N1052" s="157" t="s">
        <v>1917</v>
      </c>
      <c r="O1052" s="130">
        <v>36</v>
      </c>
      <c r="P1052" s="130">
        <f t="shared" si="152"/>
        <v>72</v>
      </c>
      <c r="Q1052" s="131"/>
      <c r="R1052" s="131"/>
      <c r="S1052" s="131"/>
      <c r="T1052" s="131"/>
      <c r="Z1052" s="139"/>
      <c r="AA1052" s="131"/>
    </row>
    <row r="1053" spans="1:27" x14ac:dyDescent="0.25">
      <c r="A1053" s="134">
        <v>289067</v>
      </c>
      <c r="B1053" s="134">
        <v>63801440</v>
      </c>
      <c r="C1053" s="134">
        <v>7</v>
      </c>
      <c r="D1053" s="161">
        <v>1374589</v>
      </c>
      <c r="E1053" s="123" t="s">
        <v>1967</v>
      </c>
      <c r="F1053" s="329" t="s">
        <v>988</v>
      </c>
      <c r="G1053" s="484">
        <f>J1053*1.01</f>
        <v>116.15</v>
      </c>
      <c r="H1053" s="330">
        <f t="shared" si="154"/>
        <v>813.05000000000007</v>
      </c>
      <c r="I1053" s="134" t="s">
        <v>152</v>
      </c>
      <c r="J1053" s="485">
        <v>115</v>
      </c>
      <c r="K1053" s="485">
        <f t="shared" si="156"/>
        <v>805</v>
      </c>
      <c r="L1053" s="486">
        <f t="shared" si="157"/>
        <v>862.5</v>
      </c>
      <c r="M1053" s="486">
        <f t="shared" si="158"/>
        <v>6037.5</v>
      </c>
      <c r="N1053" s="174" t="s">
        <v>1917</v>
      </c>
      <c r="O1053" s="130">
        <v>36</v>
      </c>
      <c r="P1053" s="130">
        <f t="shared" si="152"/>
        <v>252</v>
      </c>
      <c r="Q1053" s="447"/>
      <c r="R1053" s="447"/>
      <c r="S1053" s="447" t="s">
        <v>4578</v>
      </c>
      <c r="T1053" s="480"/>
      <c r="U1053" s="480"/>
      <c r="V1053" s="131"/>
      <c r="Z1053" s="139"/>
    </row>
    <row r="1054" spans="1:27" x14ac:dyDescent="0.25">
      <c r="A1054" s="197">
        <v>289067</v>
      </c>
      <c r="B1054" s="197">
        <v>63801440</v>
      </c>
      <c r="C1054" s="197">
        <v>7</v>
      </c>
      <c r="D1054" s="208">
        <v>1374589</v>
      </c>
      <c r="E1054" s="236" t="s">
        <v>1967</v>
      </c>
      <c r="F1054" s="313" t="s">
        <v>988</v>
      </c>
      <c r="G1054" s="484">
        <f>J1054*1.01</f>
        <v>116.15</v>
      </c>
      <c r="H1054" s="330">
        <f t="shared" si="154"/>
        <v>813.05000000000007</v>
      </c>
      <c r="I1054" s="134" t="s">
        <v>152</v>
      </c>
      <c r="J1054" s="485">
        <v>115</v>
      </c>
      <c r="K1054" s="485">
        <f t="shared" si="156"/>
        <v>805</v>
      </c>
      <c r="L1054" s="486">
        <f t="shared" si="157"/>
        <v>862.5</v>
      </c>
      <c r="M1054" s="486">
        <f t="shared" si="158"/>
        <v>6037.5</v>
      </c>
      <c r="N1054" s="174" t="s">
        <v>1917</v>
      </c>
      <c r="O1054" s="130">
        <v>36</v>
      </c>
      <c r="P1054" s="130">
        <f t="shared" si="152"/>
        <v>252</v>
      </c>
      <c r="Q1054" s="447"/>
      <c r="R1054" s="447"/>
      <c r="S1054" s="447"/>
      <c r="T1054" s="480"/>
      <c r="U1054" s="480"/>
      <c r="V1054" s="131"/>
    </row>
    <row r="1055" spans="1:27" x14ac:dyDescent="0.25">
      <c r="A1055" s="6">
        <v>96550</v>
      </c>
      <c r="B1055" s="6">
        <v>63801442</v>
      </c>
      <c r="C1055" s="6">
        <v>1</v>
      </c>
      <c r="D1055" s="6"/>
      <c r="E1055" s="30" t="s">
        <v>400</v>
      </c>
      <c r="F1055" s="20" t="s">
        <v>985</v>
      </c>
      <c r="G1055" s="53">
        <f>J1055*1.15</f>
        <v>158.69999999999999</v>
      </c>
      <c r="H1055" s="55">
        <f t="shared" si="154"/>
        <v>158.69999999999999</v>
      </c>
      <c r="I1055" s="15" t="s">
        <v>152</v>
      </c>
      <c r="J1055" s="55">
        <v>138</v>
      </c>
      <c r="K1055" s="55">
        <f t="shared" si="156"/>
        <v>138</v>
      </c>
      <c r="L1055" s="56">
        <f t="shared" si="157"/>
        <v>1035</v>
      </c>
      <c r="M1055" s="56">
        <f t="shared" si="158"/>
        <v>1035</v>
      </c>
      <c r="N1055" s="38"/>
      <c r="O1055" s="48"/>
      <c r="P1055" s="48">
        <f t="shared" si="152"/>
        <v>0</v>
      </c>
      <c r="R1055" s="102">
        <f>Q1055*1.025</f>
        <v>0</v>
      </c>
      <c r="S1055" s="120" t="s">
        <v>2847</v>
      </c>
      <c r="Z1055" s="139"/>
      <c r="AA1055" s="131"/>
    </row>
    <row r="1056" spans="1:27" x14ac:dyDescent="0.25">
      <c r="A1056" s="134">
        <v>289067</v>
      </c>
      <c r="B1056" s="134">
        <v>63801442</v>
      </c>
      <c r="C1056" s="134">
        <v>1</v>
      </c>
      <c r="D1056" s="161">
        <v>1374589</v>
      </c>
      <c r="E1056" s="123" t="s">
        <v>400</v>
      </c>
      <c r="F1056" s="329" t="s">
        <v>985</v>
      </c>
      <c r="G1056" s="487">
        <f>J1056*1.04408</f>
        <v>158.70015999999998</v>
      </c>
      <c r="H1056" s="448">
        <f t="shared" si="154"/>
        <v>158.70015999999998</v>
      </c>
      <c r="I1056" s="166" t="s">
        <v>152</v>
      </c>
      <c r="J1056" s="288">
        <v>152</v>
      </c>
      <c r="K1056" s="288">
        <f t="shared" si="156"/>
        <v>152</v>
      </c>
      <c r="L1056" s="290">
        <f t="shared" si="157"/>
        <v>1140</v>
      </c>
      <c r="M1056" s="290">
        <f t="shared" si="158"/>
        <v>1140</v>
      </c>
      <c r="N1056" s="122" t="s">
        <v>2028</v>
      </c>
      <c r="O1056" s="130">
        <v>35.799999999999997</v>
      </c>
      <c r="P1056" s="130">
        <f t="shared" si="152"/>
        <v>35.799999999999997</v>
      </c>
      <c r="Q1056" s="188"/>
      <c r="R1056" s="447"/>
      <c r="S1056" s="447" t="s">
        <v>4578</v>
      </c>
      <c r="T1056" s="480"/>
      <c r="U1056" s="480"/>
      <c r="V1056" s="40"/>
      <c r="W1056" s="139"/>
      <c r="AA1056" s="139"/>
    </row>
    <row r="1057" spans="1:27" x14ac:dyDescent="0.25">
      <c r="A1057" s="197">
        <v>289067</v>
      </c>
      <c r="B1057" s="134">
        <v>63801442</v>
      </c>
      <c r="C1057" s="134">
        <v>1</v>
      </c>
      <c r="D1057" s="161">
        <v>1374589</v>
      </c>
      <c r="E1057" s="123" t="s">
        <v>400</v>
      </c>
      <c r="F1057" s="329" t="s">
        <v>985</v>
      </c>
      <c r="G1057" s="487">
        <f>J1057*1.04408</f>
        <v>158.70015999999998</v>
      </c>
      <c r="H1057" s="448">
        <f t="shared" si="154"/>
        <v>158.70015999999998</v>
      </c>
      <c r="I1057" s="166" t="s">
        <v>152</v>
      </c>
      <c r="J1057" s="288">
        <v>152</v>
      </c>
      <c r="K1057" s="288">
        <f t="shared" si="156"/>
        <v>152</v>
      </c>
      <c r="L1057" s="290">
        <f t="shared" si="157"/>
        <v>1140</v>
      </c>
      <c r="M1057" s="290">
        <f t="shared" si="158"/>
        <v>1140</v>
      </c>
      <c r="N1057" s="122" t="s">
        <v>2028</v>
      </c>
      <c r="O1057" s="130">
        <v>35.799999999999997</v>
      </c>
      <c r="P1057" s="130">
        <f t="shared" si="152"/>
        <v>35.799999999999997</v>
      </c>
      <c r="Q1057" s="188"/>
      <c r="R1057" s="447"/>
      <c r="S1057" s="447"/>
      <c r="T1057" s="480"/>
      <c r="U1057" s="474"/>
      <c r="V1057" s="139"/>
      <c r="X1057" s="230"/>
      <c r="Y1057" s="230"/>
      <c r="Z1057" s="139"/>
      <c r="AA1057" s="40"/>
    </row>
    <row r="1058" spans="1:27" x14ac:dyDescent="0.25">
      <c r="A1058" s="6">
        <v>96550</v>
      </c>
      <c r="B1058" s="6">
        <v>63801459</v>
      </c>
      <c r="C1058" s="6">
        <v>2</v>
      </c>
      <c r="D1058" s="6"/>
      <c r="E1058" s="30" t="s">
        <v>406</v>
      </c>
      <c r="F1058" s="124" t="s">
        <v>986</v>
      </c>
      <c r="G1058" s="53">
        <f>J1058*1.15</f>
        <v>47.15</v>
      </c>
      <c r="H1058" s="55">
        <f t="shared" si="154"/>
        <v>94.3</v>
      </c>
      <c r="I1058" s="15" t="s">
        <v>152</v>
      </c>
      <c r="J1058" s="55">
        <v>41</v>
      </c>
      <c r="K1058" s="55">
        <f t="shared" si="156"/>
        <v>82</v>
      </c>
      <c r="L1058" s="56">
        <f t="shared" si="157"/>
        <v>307.5</v>
      </c>
      <c r="M1058" s="56">
        <f t="shared" si="158"/>
        <v>615</v>
      </c>
      <c r="N1058" s="38"/>
      <c r="O1058" s="48"/>
      <c r="P1058" s="48">
        <f t="shared" si="152"/>
        <v>0</v>
      </c>
      <c r="R1058" s="102">
        <f>Q1058*1.025</f>
        <v>0</v>
      </c>
      <c r="S1058" s="120" t="s">
        <v>2973</v>
      </c>
      <c r="W1058" s="139"/>
      <c r="X1058" s="139"/>
      <c r="Y1058" s="139"/>
      <c r="Z1058" s="40"/>
      <c r="AA1058" s="131"/>
    </row>
    <row r="1059" spans="1:27" x14ac:dyDescent="0.25">
      <c r="A1059" s="6">
        <v>96550</v>
      </c>
      <c r="B1059" s="6">
        <v>63801462</v>
      </c>
      <c r="C1059" s="6">
        <v>4</v>
      </c>
      <c r="D1059" s="6"/>
      <c r="E1059" s="30" t="s">
        <v>155</v>
      </c>
      <c r="F1059" s="20" t="s">
        <v>2000</v>
      </c>
      <c r="G1059" s="53">
        <f>J1059*1.15</f>
        <v>29.324999999999999</v>
      </c>
      <c r="H1059" s="55">
        <f t="shared" si="154"/>
        <v>117.3</v>
      </c>
      <c r="I1059" s="15" t="s">
        <v>67</v>
      </c>
      <c r="J1059" s="55">
        <v>25.5</v>
      </c>
      <c r="K1059" s="55">
        <f t="shared" si="156"/>
        <v>102</v>
      </c>
      <c r="L1059" s="56">
        <f t="shared" si="157"/>
        <v>191.25</v>
      </c>
      <c r="M1059" s="56">
        <f t="shared" si="158"/>
        <v>765</v>
      </c>
      <c r="N1059" s="38"/>
      <c r="O1059" s="48">
        <v>0.69499999999999995</v>
      </c>
      <c r="P1059" s="48">
        <f t="shared" si="152"/>
        <v>2.78</v>
      </c>
      <c r="R1059" s="102">
        <f>Q1059*1.025</f>
        <v>0</v>
      </c>
      <c r="S1059" s="120" t="s">
        <v>2964</v>
      </c>
      <c r="U1059" s="40"/>
      <c r="V1059" s="139"/>
      <c r="X1059" s="139"/>
      <c r="Y1059" s="139"/>
    </row>
    <row r="1060" spans="1:27" x14ac:dyDescent="0.25">
      <c r="A1060" s="80">
        <v>174586</v>
      </c>
      <c r="B1060" s="80">
        <v>63801462</v>
      </c>
      <c r="C1060" s="80">
        <v>2</v>
      </c>
      <c r="D1060" s="360"/>
      <c r="E1060" s="256" t="s">
        <v>1821</v>
      </c>
      <c r="F1060" s="501" t="s">
        <v>2000</v>
      </c>
      <c r="G1060" s="74">
        <f>J1060*1.15</f>
        <v>29.324999999999999</v>
      </c>
      <c r="H1060" s="79">
        <f t="shared" si="154"/>
        <v>58.65</v>
      </c>
      <c r="I1060" s="80" t="s">
        <v>974</v>
      </c>
      <c r="J1060" s="79">
        <v>25.5</v>
      </c>
      <c r="K1060" s="79">
        <f t="shared" si="156"/>
        <v>51</v>
      </c>
      <c r="L1060" s="81">
        <f t="shared" si="157"/>
        <v>191.25</v>
      </c>
      <c r="M1060" s="81">
        <f t="shared" si="158"/>
        <v>382.5</v>
      </c>
      <c r="N1060" s="360"/>
      <c r="O1060" s="359">
        <v>6.9</v>
      </c>
      <c r="P1060" s="48">
        <f t="shared" si="152"/>
        <v>13.8</v>
      </c>
      <c r="R1060" s="102">
        <f>Q1060*1.025</f>
        <v>0</v>
      </c>
      <c r="S1060" s="120" t="s">
        <v>2965</v>
      </c>
      <c r="U1060" s="139"/>
      <c r="X1060" s="139"/>
      <c r="Y1060" s="139"/>
      <c r="AA1060" s="131"/>
    </row>
    <row r="1061" spans="1:27" x14ac:dyDescent="0.25">
      <c r="A1061" s="80">
        <v>191185</v>
      </c>
      <c r="B1061" s="80">
        <v>63801462</v>
      </c>
      <c r="C1061" s="80">
        <v>4</v>
      </c>
      <c r="D1061" s="360"/>
      <c r="E1061" s="256" t="s">
        <v>3525</v>
      </c>
      <c r="F1061" s="501" t="s">
        <v>2000</v>
      </c>
      <c r="G1061" s="74">
        <f>J1061*1.15+O1061*1.9</f>
        <v>42.435000000000002</v>
      </c>
      <c r="H1061" s="79">
        <f t="shared" si="154"/>
        <v>169.74</v>
      </c>
      <c r="I1061" s="80" t="s">
        <v>974</v>
      </c>
      <c r="J1061" s="79">
        <v>25.5</v>
      </c>
      <c r="K1061" s="79">
        <f t="shared" si="156"/>
        <v>102</v>
      </c>
      <c r="L1061" s="81">
        <f t="shared" si="157"/>
        <v>191.25</v>
      </c>
      <c r="M1061" s="81">
        <f t="shared" si="158"/>
        <v>765</v>
      </c>
      <c r="N1061" s="360" t="s">
        <v>1973</v>
      </c>
      <c r="O1061" s="359">
        <v>6.9</v>
      </c>
      <c r="P1061" s="48">
        <f t="shared" si="152"/>
        <v>27.6</v>
      </c>
      <c r="Q1061" s="37"/>
      <c r="R1061" s="102">
        <f>Q1061*1.025</f>
        <v>0</v>
      </c>
      <c r="S1061" s="120" t="s">
        <v>2967</v>
      </c>
      <c r="X1061" s="40"/>
      <c r="Y1061" s="40"/>
    </row>
    <row r="1062" spans="1:27" x14ac:dyDescent="0.25">
      <c r="A1062" s="361">
        <v>191185</v>
      </c>
      <c r="B1062" s="361">
        <v>63801462</v>
      </c>
      <c r="C1062" s="361">
        <v>4</v>
      </c>
      <c r="D1062" s="362"/>
      <c r="E1062" s="379" t="s">
        <v>3525</v>
      </c>
      <c r="F1062" s="501" t="s">
        <v>2000</v>
      </c>
      <c r="G1062" s="363">
        <f>J1062*1.15+O1062*1.9</f>
        <v>42.435000000000002</v>
      </c>
      <c r="H1062" s="364">
        <f t="shared" si="154"/>
        <v>169.74</v>
      </c>
      <c r="I1062" s="361" t="s">
        <v>974</v>
      </c>
      <c r="J1062" s="364">
        <v>25.5</v>
      </c>
      <c r="K1062" s="364">
        <f t="shared" si="156"/>
        <v>102</v>
      </c>
      <c r="L1062" s="365">
        <f t="shared" si="157"/>
        <v>191.25</v>
      </c>
      <c r="M1062" s="365">
        <f t="shared" si="158"/>
        <v>765</v>
      </c>
      <c r="N1062" s="362" t="s">
        <v>1973</v>
      </c>
      <c r="O1062" s="273">
        <v>6.9</v>
      </c>
      <c r="P1062" s="130">
        <f t="shared" si="152"/>
        <v>27.6</v>
      </c>
      <c r="Q1062" s="131"/>
      <c r="R1062" s="131"/>
      <c r="S1062" s="131"/>
      <c r="T1062" s="131"/>
      <c r="U1062" s="139"/>
    </row>
    <row r="1063" spans="1:27" x14ac:dyDescent="0.25">
      <c r="A1063" s="134">
        <v>195538</v>
      </c>
      <c r="B1063" s="134">
        <v>63801462</v>
      </c>
      <c r="C1063" s="134">
        <v>2</v>
      </c>
      <c r="D1063" s="161"/>
      <c r="E1063" s="123" t="s">
        <v>3525</v>
      </c>
      <c r="F1063" s="124" t="s">
        <v>2000</v>
      </c>
      <c r="G1063" s="125">
        <f>J1063*1.15+O1063*1.9</f>
        <v>30.635999999999999</v>
      </c>
      <c r="H1063" s="162">
        <f t="shared" si="154"/>
        <v>61.271999999999998</v>
      </c>
      <c r="I1063" s="163" t="s">
        <v>974</v>
      </c>
      <c r="J1063" s="164">
        <v>25.5</v>
      </c>
      <c r="K1063" s="164">
        <f t="shared" si="156"/>
        <v>51</v>
      </c>
      <c r="L1063" s="165">
        <f t="shared" si="157"/>
        <v>191.25</v>
      </c>
      <c r="M1063" s="165">
        <f t="shared" si="158"/>
        <v>382.5</v>
      </c>
      <c r="N1063" s="129" t="s">
        <v>1973</v>
      </c>
      <c r="O1063" s="279">
        <v>0.69</v>
      </c>
      <c r="P1063" s="279">
        <f t="shared" si="152"/>
        <v>1.38</v>
      </c>
      <c r="Q1063" s="139"/>
      <c r="R1063" s="139"/>
      <c r="S1063" s="139"/>
      <c r="T1063" s="131"/>
      <c r="Z1063" s="131"/>
    </row>
    <row r="1064" spans="1:27" x14ac:dyDescent="0.25">
      <c r="A1064" s="134">
        <v>289067</v>
      </c>
      <c r="B1064" s="166">
        <v>63801462</v>
      </c>
      <c r="C1064" s="166">
        <v>4</v>
      </c>
      <c r="D1064" s="161">
        <v>1374592</v>
      </c>
      <c r="E1064" s="123" t="s">
        <v>3525</v>
      </c>
      <c r="F1064" s="471" t="s">
        <v>2000</v>
      </c>
      <c r="G1064" s="444">
        <f>J1064*1.2+O1064*2.5</f>
        <v>42.441000000000003</v>
      </c>
      <c r="H1064" s="288">
        <f t="shared" si="154"/>
        <v>169.76400000000001</v>
      </c>
      <c r="I1064" s="163" t="s">
        <v>974</v>
      </c>
      <c r="J1064" s="439">
        <v>33.93</v>
      </c>
      <c r="K1064" s="439">
        <f t="shared" si="156"/>
        <v>135.72</v>
      </c>
      <c r="L1064" s="453">
        <f t="shared" si="157"/>
        <v>254.47499999999999</v>
      </c>
      <c r="M1064" s="453">
        <f t="shared" si="158"/>
        <v>1017.9</v>
      </c>
      <c r="N1064" s="129" t="s">
        <v>1973</v>
      </c>
      <c r="O1064" s="273">
        <v>0.69</v>
      </c>
      <c r="P1064" s="273">
        <f t="shared" si="152"/>
        <v>2.76</v>
      </c>
      <c r="Q1064" s="447"/>
      <c r="R1064" s="451"/>
      <c r="S1064" s="447"/>
      <c r="T1064" s="480"/>
      <c r="U1064" s="480"/>
    </row>
    <row r="1065" spans="1:27" x14ac:dyDescent="0.25">
      <c r="A1065" s="134"/>
      <c r="B1065" s="134">
        <v>63801462</v>
      </c>
      <c r="C1065" s="134">
        <v>4</v>
      </c>
      <c r="D1065" s="161"/>
      <c r="E1065" s="123" t="s">
        <v>3525</v>
      </c>
      <c r="F1065" s="124" t="s">
        <v>2000</v>
      </c>
      <c r="G1065" s="168">
        <f>J1065*1.2+O1065*2.5</f>
        <v>42.441000000000003</v>
      </c>
      <c r="H1065" s="162">
        <f t="shared" si="154"/>
        <v>169.76400000000001</v>
      </c>
      <c r="I1065" s="163" t="s">
        <v>974</v>
      </c>
      <c r="J1065" s="164">
        <v>33.93</v>
      </c>
      <c r="K1065" s="164">
        <f t="shared" si="156"/>
        <v>135.72</v>
      </c>
      <c r="L1065" s="165">
        <f t="shared" si="157"/>
        <v>254.47499999999999</v>
      </c>
      <c r="M1065" s="165">
        <f t="shared" si="158"/>
        <v>1017.9</v>
      </c>
      <c r="N1065" s="129" t="s">
        <v>1973</v>
      </c>
      <c r="O1065" s="273">
        <v>0.69</v>
      </c>
      <c r="P1065" s="273">
        <f t="shared" si="152"/>
        <v>2.76</v>
      </c>
      <c r="Q1065" s="131"/>
      <c r="R1065" s="131"/>
      <c r="S1065" s="131"/>
      <c r="T1065" s="131"/>
      <c r="V1065" s="139"/>
      <c r="Z1065" s="139"/>
      <c r="AA1065" s="139"/>
    </row>
    <row r="1066" spans="1:27" x14ac:dyDescent="0.25">
      <c r="A1066" s="6">
        <v>96550</v>
      </c>
      <c r="B1066" s="6">
        <v>63801464</v>
      </c>
      <c r="C1066" s="6">
        <v>2</v>
      </c>
      <c r="D1066" s="6"/>
      <c r="E1066" s="30" t="s">
        <v>24</v>
      </c>
      <c r="F1066" s="124" t="s">
        <v>25</v>
      </c>
      <c r="G1066" s="53">
        <f>J1066*1.15</f>
        <v>41.4</v>
      </c>
      <c r="H1066" s="55">
        <f t="shared" si="154"/>
        <v>82.8</v>
      </c>
      <c r="I1066" s="15" t="s">
        <v>0</v>
      </c>
      <c r="J1066" s="55">
        <v>36</v>
      </c>
      <c r="K1066" s="55">
        <f t="shared" si="156"/>
        <v>72</v>
      </c>
      <c r="L1066" s="56">
        <f t="shared" si="157"/>
        <v>270</v>
      </c>
      <c r="M1066" s="56">
        <f t="shared" ref="M1066:M1097" si="160">C1066*L1066</f>
        <v>540</v>
      </c>
      <c r="N1066" s="38"/>
      <c r="O1066" s="48"/>
      <c r="P1066" s="48">
        <f t="shared" si="152"/>
        <v>0</v>
      </c>
      <c r="R1066" s="102">
        <f t="shared" ref="R1066:R1072" si="161">Q1066*1.025</f>
        <v>0</v>
      </c>
      <c r="S1066" s="120" t="s">
        <v>2969</v>
      </c>
      <c r="Z1066" s="131"/>
      <c r="AA1066" s="131"/>
    </row>
    <row r="1067" spans="1:27" x14ac:dyDescent="0.25">
      <c r="A1067" s="6">
        <v>96550</v>
      </c>
      <c r="B1067" s="6">
        <v>63801465</v>
      </c>
      <c r="C1067" s="6">
        <v>2</v>
      </c>
      <c r="D1067" s="6"/>
      <c r="E1067" s="30" t="s">
        <v>26</v>
      </c>
      <c r="F1067" s="124" t="s">
        <v>25</v>
      </c>
      <c r="G1067" s="53">
        <f>J1067*1.15</f>
        <v>41.4</v>
      </c>
      <c r="H1067" s="55">
        <f t="shared" si="154"/>
        <v>82.8</v>
      </c>
      <c r="I1067" s="15" t="s">
        <v>0</v>
      </c>
      <c r="J1067" s="55">
        <v>36</v>
      </c>
      <c r="K1067" s="55">
        <f t="shared" si="156"/>
        <v>72</v>
      </c>
      <c r="L1067" s="56">
        <f t="shared" si="157"/>
        <v>270</v>
      </c>
      <c r="M1067" s="56">
        <f t="shared" si="160"/>
        <v>540</v>
      </c>
      <c r="N1067" s="38"/>
      <c r="O1067" s="48"/>
      <c r="P1067" s="48">
        <f t="shared" si="152"/>
        <v>0</v>
      </c>
      <c r="R1067" s="102">
        <f t="shared" si="161"/>
        <v>0</v>
      </c>
      <c r="S1067" s="120" t="s">
        <v>2971</v>
      </c>
      <c r="U1067" s="139"/>
      <c r="X1067" s="139"/>
      <c r="Y1067" s="139"/>
      <c r="AA1067" s="131"/>
    </row>
    <row r="1068" spans="1:27" x14ac:dyDescent="0.25">
      <c r="A1068" s="6">
        <v>96550</v>
      </c>
      <c r="B1068" s="6">
        <v>63801467</v>
      </c>
      <c r="C1068" s="6">
        <v>2</v>
      </c>
      <c r="D1068" s="6"/>
      <c r="E1068" s="30" t="s">
        <v>156</v>
      </c>
      <c r="F1068" s="20" t="s">
        <v>1155</v>
      </c>
      <c r="G1068" s="53">
        <f>J1068*1.15+O1068*1.9</f>
        <v>4.8434999999999997</v>
      </c>
      <c r="H1068" s="55">
        <f t="shared" si="154"/>
        <v>9.6869999999999994</v>
      </c>
      <c r="I1068" s="94" t="s">
        <v>67</v>
      </c>
      <c r="J1068" s="97">
        <v>3.65</v>
      </c>
      <c r="K1068" s="97">
        <f t="shared" si="156"/>
        <v>7.3</v>
      </c>
      <c r="L1068" s="93">
        <f t="shared" si="157"/>
        <v>27.375</v>
      </c>
      <c r="M1068" s="93">
        <f t="shared" si="160"/>
        <v>54.75</v>
      </c>
      <c r="N1068" s="91" t="s">
        <v>1973</v>
      </c>
      <c r="O1068" s="48">
        <v>0.34</v>
      </c>
      <c r="P1068" s="48">
        <f t="shared" si="152"/>
        <v>0.68</v>
      </c>
      <c r="R1068" s="102">
        <f t="shared" si="161"/>
        <v>0</v>
      </c>
      <c r="S1068" s="120" t="s">
        <v>3002</v>
      </c>
      <c r="V1068" s="383"/>
      <c r="W1068" s="230"/>
      <c r="X1068" s="40"/>
      <c r="Y1068" s="40"/>
      <c r="Z1068" s="139"/>
    </row>
    <row r="1069" spans="1:27" x14ac:dyDescent="0.25">
      <c r="A1069" s="6">
        <v>132138</v>
      </c>
      <c r="B1069" s="6">
        <v>63801467</v>
      </c>
      <c r="C1069" s="6">
        <v>1</v>
      </c>
      <c r="D1069" s="39"/>
      <c r="E1069" s="30" t="s">
        <v>1156</v>
      </c>
      <c r="F1069" s="20" t="s">
        <v>1155</v>
      </c>
      <c r="G1069" s="53">
        <f>J1069*1.15</f>
        <v>8.5444999999999993</v>
      </c>
      <c r="H1069" s="55">
        <f t="shared" si="154"/>
        <v>8.5444999999999993</v>
      </c>
      <c r="I1069" s="15" t="s">
        <v>67</v>
      </c>
      <c r="J1069" s="55">
        <v>7.43</v>
      </c>
      <c r="K1069" s="55">
        <f t="shared" si="156"/>
        <v>7.43</v>
      </c>
      <c r="L1069" s="56">
        <f t="shared" si="157"/>
        <v>55.724999999999994</v>
      </c>
      <c r="M1069" s="56">
        <f t="shared" si="160"/>
        <v>55.724999999999994</v>
      </c>
      <c r="N1069" s="38"/>
      <c r="O1069" s="48">
        <v>0.34</v>
      </c>
      <c r="P1069" s="48">
        <f t="shared" si="152"/>
        <v>0.34</v>
      </c>
      <c r="R1069" s="102">
        <f t="shared" si="161"/>
        <v>0</v>
      </c>
      <c r="S1069" s="120" t="s">
        <v>3003</v>
      </c>
      <c r="U1069" s="131"/>
      <c r="W1069" s="131"/>
      <c r="Z1069" s="139"/>
    </row>
    <row r="1070" spans="1:27" x14ac:dyDescent="0.25">
      <c r="A1070" s="6">
        <v>178327</v>
      </c>
      <c r="B1070" s="6">
        <v>63801467</v>
      </c>
      <c r="C1070" s="6">
        <v>1</v>
      </c>
      <c r="D1070" s="38"/>
      <c r="E1070" s="30" t="s">
        <v>1156</v>
      </c>
      <c r="F1070" s="20" t="s">
        <v>1155</v>
      </c>
      <c r="G1070" s="53">
        <f>J1070*1.15</f>
        <v>8.5444999999999993</v>
      </c>
      <c r="H1070" s="55">
        <f t="shared" si="154"/>
        <v>8.5444999999999993</v>
      </c>
      <c r="I1070" s="15" t="s">
        <v>974</v>
      </c>
      <c r="J1070" s="55">
        <v>7.43</v>
      </c>
      <c r="K1070" s="55">
        <f t="shared" si="156"/>
        <v>7.43</v>
      </c>
      <c r="L1070" s="56">
        <f t="shared" si="157"/>
        <v>55.724999999999994</v>
      </c>
      <c r="M1070" s="56">
        <f t="shared" si="160"/>
        <v>55.724999999999994</v>
      </c>
      <c r="N1070" s="38"/>
      <c r="O1070" s="48">
        <v>0.34</v>
      </c>
      <c r="P1070" s="48">
        <f t="shared" si="152"/>
        <v>0.34</v>
      </c>
      <c r="R1070" s="102">
        <f t="shared" si="161"/>
        <v>0</v>
      </c>
      <c r="S1070" s="120" t="s">
        <v>3003</v>
      </c>
      <c r="V1070" s="131"/>
    </row>
    <row r="1071" spans="1:27" x14ac:dyDescent="0.25">
      <c r="A1071" s="9">
        <v>181461</v>
      </c>
      <c r="B1071" s="9">
        <v>63801467</v>
      </c>
      <c r="C1071" s="9">
        <v>1</v>
      </c>
      <c r="D1071" s="38"/>
      <c r="E1071" s="30" t="s">
        <v>1971</v>
      </c>
      <c r="F1071" s="20" t="s">
        <v>1155</v>
      </c>
      <c r="G1071" s="53">
        <f>J1071*1.15+O1071*1.9</f>
        <v>9.1905000000000001</v>
      </c>
      <c r="H1071" s="55">
        <f t="shared" si="154"/>
        <v>9.1905000000000001</v>
      </c>
      <c r="I1071" s="94" t="s">
        <v>974</v>
      </c>
      <c r="J1071" s="97">
        <v>7.43</v>
      </c>
      <c r="K1071" s="97">
        <f t="shared" si="156"/>
        <v>7.43</v>
      </c>
      <c r="L1071" s="93">
        <f t="shared" si="157"/>
        <v>55.724999999999994</v>
      </c>
      <c r="M1071" s="93">
        <f t="shared" si="160"/>
        <v>55.724999999999994</v>
      </c>
      <c r="N1071" s="91" t="s">
        <v>1973</v>
      </c>
      <c r="O1071" s="48">
        <v>0.34</v>
      </c>
      <c r="P1071" s="48">
        <f t="shared" si="152"/>
        <v>0.34</v>
      </c>
      <c r="R1071" s="102">
        <f t="shared" si="161"/>
        <v>0</v>
      </c>
      <c r="S1071" s="120" t="s">
        <v>3004</v>
      </c>
      <c r="V1071" s="131"/>
      <c r="W1071" s="139"/>
      <c r="X1071" s="139"/>
      <c r="Y1071" s="139"/>
      <c r="Z1071" s="131"/>
    </row>
    <row r="1072" spans="1:27" x14ac:dyDescent="0.25">
      <c r="A1072" s="6">
        <v>191185</v>
      </c>
      <c r="B1072" s="9">
        <v>63801467</v>
      </c>
      <c r="C1072" s="9">
        <v>2</v>
      </c>
      <c r="D1072" s="39"/>
      <c r="E1072" s="30" t="s">
        <v>1971</v>
      </c>
      <c r="F1072" s="20" t="s">
        <v>1155</v>
      </c>
      <c r="G1072" s="107">
        <f>J1072*1.15+O1072*1.9</f>
        <v>9.1905000000000001</v>
      </c>
      <c r="H1072" s="55">
        <f t="shared" si="154"/>
        <v>18.381</v>
      </c>
      <c r="I1072" s="94" t="s">
        <v>974</v>
      </c>
      <c r="J1072" s="97">
        <v>7.43</v>
      </c>
      <c r="K1072" s="97">
        <f t="shared" si="156"/>
        <v>14.86</v>
      </c>
      <c r="L1072" s="93">
        <f t="shared" si="157"/>
        <v>55.724999999999994</v>
      </c>
      <c r="M1072" s="93">
        <f t="shared" si="160"/>
        <v>111.44999999999999</v>
      </c>
      <c r="N1072" s="91" t="s">
        <v>1973</v>
      </c>
      <c r="O1072" s="48">
        <v>0.34</v>
      </c>
      <c r="P1072" s="48">
        <f t="shared" si="152"/>
        <v>0.68</v>
      </c>
      <c r="Q1072" s="40"/>
      <c r="R1072" s="102">
        <f t="shared" si="161"/>
        <v>0</v>
      </c>
      <c r="S1072" s="120" t="s">
        <v>3004</v>
      </c>
      <c r="U1072" s="131"/>
      <c r="AA1072" s="131"/>
    </row>
    <row r="1073" spans="1:27" x14ac:dyDescent="0.25">
      <c r="A1073" s="134">
        <v>191185</v>
      </c>
      <c r="B1073" s="121">
        <v>63801467</v>
      </c>
      <c r="C1073" s="121">
        <v>2</v>
      </c>
      <c r="D1073" s="161"/>
      <c r="E1073" s="123" t="s">
        <v>1971</v>
      </c>
      <c r="F1073" s="124" t="s">
        <v>1155</v>
      </c>
      <c r="G1073" s="125">
        <f>J1073*1.15+O1073*1.9</f>
        <v>9.1905000000000001</v>
      </c>
      <c r="H1073" s="162">
        <f t="shared" si="154"/>
        <v>18.381</v>
      </c>
      <c r="I1073" s="163" t="s">
        <v>974</v>
      </c>
      <c r="J1073" s="164">
        <v>7.43</v>
      </c>
      <c r="K1073" s="164">
        <f t="shared" si="156"/>
        <v>14.86</v>
      </c>
      <c r="L1073" s="165">
        <f t="shared" si="157"/>
        <v>55.724999999999994</v>
      </c>
      <c r="M1073" s="165">
        <f t="shared" si="160"/>
        <v>111.44999999999999</v>
      </c>
      <c r="N1073" s="129" t="s">
        <v>1973</v>
      </c>
      <c r="O1073" s="130">
        <v>0.34</v>
      </c>
      <c r="P1073" s="130">
        <f t="shared" si="152"/>
        <v>0.68</v>
      </c>
      <c r="Q1073" s="139"/>
      <c r="R1073" s="139"/>
      <c r="S1073" s="139"/>
      <c r="T1073" s="139"/>
      <c r="U1073" s="139"/>
      <c r="X1073" s="139"/>
      <c r="Y1073" s="139"/>
      <c r="AA1073" s="139"/>
    </row>
    <row r="1074" spans="1:27" s="36" customFormat="1" x14ac:dyDescent="0.25">
      <c r="A1074" s="134">
        <v>195538</v>
      </c>
      <c r="B1074" s="121">
        <v>63801467</v>
      </c>
      <c r="C1074" s="121">
        <v>1</v>
      </c>
      <c r="D1074" s="161"/>
      <c r="E1074" s="123" t="s">
        <v>1971</v>
      </c>
      <c r="F1074" s="124" t="s">
        <v>1155</v>
      </c>
      <c r="G1074" s="125">
        <f>J1074*1.15+O1074*1.9</f>
        <v>9.1905000000000001</v>
      </c>
      <c r="H1074" s="162">
        <f t="shared" si="154"/>
        <v>9.1905000000000001</v>
      </c>
      <c r="I1074" s="163" t="s">
        <v>974</v>
      </c>
      <c r="J1074" s="164">
        <v>7.43</v>
      </c>
      <c r="K1074" s="164">
        <f t="shared" si="156"/>
        <v>7.43</v>
      </c>
      <c r="L1074" s="165">
        <f t="shared" si="157"/>
        <v>55.724999999999994</v>
      </c>
      <c r="M1074" s="165">
        <f t="shared" si="160"/>
        <v>55.724999999999994</v>
      </c>
      <c r="N1074" s="129" t="s">
        <v>1973</v>
      </c>
      <c r="O1074" s="130">
        <v>0.34</v>
      </c>
      <c r="P1074" s="130">
        <f t="shared" si="152"/>
        <v>0.34</v>
      </c>
      <c r="Q1074" s="139"/>
      <c r="R1074" s="139"/>
      <c r="S1074" s="139"/>
      <c r="T1074" s="139"/>
      <c r="U1074" s="37"/>
      <c r="V1074" s="37"/>
      <c r="W1074" s="37"/>
      <c r="X1074" s="139"/>
      <c r="Y1074" s="139"/>
      <c r="Z1074" s="37"/>
      <c r="AA1074" s="131"/>
    </row>
    <row r="1075" spans="1:27" x14ac:dyDescent="0.25">
      <c r="A1075" s="551">
        <v>96550</v>
      </c>
      <c r="B1075" s="551">
        <v>63801487</v>
      </c>
      <c r="C1075" s="551">
        <v>2</v>
      </c>
      <c r="D1075" s="551"/>
      <c r="E1075" s="379" t="s">
        <v>408</v>
      </c>
      <c r="F1075" s="553" t="s">
        <v>1085</v>
      </c>
      <c r="G1075" s="363">
        <f t="shared" ref="G1075:G1080" si="162">J1075*1.15</f>
        <v>47.15</v>
      </c>
      <c r="H1075" s="364">
        <f t="shared" si="154"/>
        <v>94.3</v>
      </c>
      <c r="I1075" s="361" t="s">
        <v>152</v>
      </c>
      <c r="J1075" s="364">
        <v>41</v>
      </c>
      <c r="K1075" s="364">
        <f t="shared" si="156"/>
        <v>82</v>
      </c>
      <c r="L1075" s="365">
        <f t="shared" si="157"/>
        <v>307.5</v>
      </c>
      <c r="M1075" s="365">
        <f t="shared" si="160"/>
        <v>615</v>
      </c>
      <c r="N1075" s="555"/>
      <c r="O1075" s="556">
        <v>45</v>
      </c>
      <c r="P1075" s="556">
        <f t="shared" si="152"/>
        <v>90</v>
      </c>
      <c r="R1075" s="102">
        <f>Q1075*1.025</f>
        <v>0</v>
      </c>
      <c r="S1075" s="120" t="s">
        <v>3047</v>
      </c>
      <c r="AA1075" s="131"/>
    </row>
    <row r="1076" spans="1:27" x14ac:dyDescent="0.25">
      <c r="A1076" s="6"/>
      <c r="B1076" s="6">
        <v>63801487</v>
      </c>
      <c r="C1076" s="6">
        <v>2</v>
      </c>
      <c r="D1076" s="6"/>
      <c r="E1076" s="30" t="s">
        <v>408</v>
      </c>
      <c r="F1076" s="124" t="s">
        <v>1085</v>
      </c>
      <c r="G1076" s="53">
        <f t="shared" si="162"/>
        <v>218.49999999999997</v>
      </c>
      <c r="H1076" s="55">
        <f t="shared" si="154"/>
        <v>436.99999999999994</v>
      </c>
      <c r="I1076" s="15" t="s">
        <v>152</v>
      </c>
      <c r="J1076" s="55">
        <v>190</v>
      </c>
      <c r="K1076" s="55">
        <f t="shared" si="156"/>
        <v>380</v>
      </c>
      <c r="L1076" s="56">
        <f t="shared" si="157"/>
        <v>1425</v>
      </c>
      <c r="M1076" s="56">
        <f t="shared" si="160"/>
        <v>2850</v>
      </c>
      <c r="N1076" s="32"/>
      <c r="O1076" s="48">
        <v>45</v>
      </c>
      <c r="P1076" s="48">
        <f t="shared" ref="P1076:P1139" si="163">O1076*C1076</f>
        <v>90</v>
      </c>
      <c r="R1076" s="102">
        <f>Q1076*1.025</f>
        <v>0</v>
      </c>
      <c r="S1076" s="120" t="s">
        <v>3047</v>
      </c>
      <c r="V1076" s="40"/>
      <c r="Z1076" s="139"/>
      <c r="AA1076" s="131"/>
    </row>
    <row r="1077" spans="1:27" x14ac:dyDescent="0.25">
      <c r="A1077" s="134">
        <v>182941</v>
      </c>
      <c r="B1077" s="134">
        <v>63801487</v>
      </c>
      <c r="C1077" s="134">
        <v>1</v>
      </c>
      <c r="D1077" s="122"/>
      <c r="E1077" s="123" t="s">
        <v>3526</v>
      </c>
      <c r="F1077" s="124" t="s">
        <v>1085</v>
      </c>
      <c r="G1077" s="187">
        <f t="shared" si="162"/>
        <v>218.49999999999997</v>
      </c>
      <c r="H1077" s="162">
        <f t="shared" si="154"/>
        <v>218.49999999999997</v>
      </c>
      <c r="I1077" s="166" t="s">
        <v>152</v>
      </c>
      <c r="J1077" s="162">
        <v>190</v>
      </c>
      <c r="K1077" s="162">
        <f t="shared" si="156"/>
        <v>190</v>
      </c>
      <c r="L1077" s="167">
        <f t="shared" si="157"/>
        <v>1425</v>
      </c>
      <c r="M1077" s="167">
        <f t="shared" si="160"/>
        <v>1425</v>
      </c>
      <c r="N1077" s="543" t="s">
        <v>1917</v>
      </c>
      <c r="O1077" s="130">
        <v>45</v>
      </c>
      <c r="P1077" s="130">
        <f t="shared" si="163"/>
        <v>45</v>
      </c>
      <c r="R1077" s="102">
        <f>Q1077*1.025</f>
        <v>0</v>
      </c>
      <c r="S1077" s="120" t="s">
        <v>3048</v>
      </c>
      <c r="V1077" s="131"/>
      <c r="X1077" s="139"/>
      <c r="Y1077" s="139"/>
      <c r="Z1077" s="131"/>
      <c r="AA1077" s="139"/>
    </row>
    <row r="1078" spans="1:27" x14ac:dyDescent="0.25">
      <c r="A1078" s="121">
        <v>182941</v>
      </c>
      <c r="B1078" s="134">
        <v>63801487</v>
      </c>
      <c r="C1078" s="134">
        <v>1</v>
      </c>
      <c r="D1078" s="122"/>
      <c r="E1078" s="123" t="s">
        <v>3526</v>
      </c>
      <c r="F1078" s="124" t="s">
        <v>1085</v>
      </c>
      <c r="G1078" s="135">
        <f t="shared" si="162"/>
        <v>218.49999999999997</v>
      </c>
      <c r="H1078" s="135">
        <f t="shared" si="154"/>
        <v>218.49999999999997</v>
      </c>
      <c r="I1078" s="134" t="s">
        <v>152</v>
      </c>
      <c r="J1078" s="160">
        <v>190</v>
      </c>
      <c r="K1078" s="160">
        <f t="shared" si="156"/>
        <v>190</v>
      </c>
      <c r="L1078" s="159">
        <f t="shared" si="157"/>
        <v>1425</v>
      </c>
      <c r="M1078" s="159">
        <f t="shared" si="160"/>
        <v>1425</v>
      </c>
      <c r="N1078" s="157" t="s">
        <v>1917</v>
      </c>
      <c r="O1078" s="130">
        <v>45</v>
      </c>
      <c r="P1078" s="130">
        <f t="shared" si="163"/>
        <v>45</v>
      </c>
      <c r="Q1078" s="131"/>
      <c r="R1078" s="131"/>
      <c r="S1078" s="131"/>
      <c r="T1078" s="131"/>
      <c r="W1078" s="139"/>
      <c r="Z1078" s="131"/>
      <c r="AA1078" s="131"/>
    </row>
    <row r="1079" spans="1:27" x14ac:dyDescent="0.25">
      <c r="A1079" s="6">
        <v>96550</v>
      </c>
      <c r="B1079" s="6">
        <v>63801488</v>
      </c>
      <c r="C1079" s="6">
        <v>2</v>
      </c>
      <c r="D1079" s="6"/>
      <c r="E1079" s="30" t="s">
        <v>409</v>
      </c>
      <c r="F1079" s="124" t="s">
        <v>1000</v>
      </c>
      <c r="G1079" s="53">
        <f t="shared" si="162"/>
        <v>908.49999999999989</v>
      </c>
      <c r="H1079" s="55">
        <f t="shared" si="154"/>
        <v>1816.9999999999998</v>
      </c>
      <c r="I1079" s="15" t="s">
        <v>299</v>
      </c>
      <c r="J1079" s="55">
        <v>790</v>
      </c>
      <c r="K1079" s="55">
        <f t="shared" si="156"/>
        <v>1580</v>
      </c>
      <c r="L1079" s="56">
        <f t="shared" si="157"/>
        <v>5925</v>
      </c>
      <c r="M1079" s="56">
        <f t="shared" si="160"/>
        <v>11850</v>
      </c>
      <c r="N1079" s="38"/>
      <c r="O1079" s="48"/>
      <c r="P1079" s="48">
        <f t="shared" si="163"/>
        <v>0</v>
      </c>
      <c r="R1079" s="102">
        <f t="shared" ref="R1079:R1084" si="164">Q1079*1.025</f>
        <v>0</v>
      </c>
      <c r="S1079" s="120" t="s">
        <v>3049</v>
      </c>
      <c r="V1079" s="40"/>
      <c r="W1079" s="40"/>
      <c r="Z1079" s="139"/>
      <c r="AA1079" s="131"/>
    </row>
    <row r="1080" spans="1:27" x14ac:dyDescent="0.25">
      <c r="A1080" s="6">
        <v>96550</v>
      </c>
      <c r="B1080" s="134">
        <v>63801552</v>
      </c>
      <c r="C1080" s="134">
        <v>2</v>
      </c>
      <c r="D1080" s="134"/>
      <c r="E1080" s="123" t="s">
        <v>47</v>
      </c>
      <c r="F1080" s="124" t="s">
        <v>4023</v>
      </c>
      <c r="G1080" s="187">
        <f t="shared" si="162"/>
        <v>158.69999999999999</v>
      </c>
      <c r="H1080" s="162">
        <f t="shared" si="154"/>
        <v>317.39999999999998</v>
      </c>
      <c r="I1080" s="166" t="s">
        <v>0</v>
      </c>
      <c r="J1080" s="162">
        <v>138</v>
      </c>
      <c r="K1080" s="162">
        <f t="shared" si="156"/>
        <v>276</v>
      </c>
      <c r="L1080" s="167">
        <f t="shared" si="157"/>
        <v>1035</v>
      </c>
      <c r="M1080" s="167">
        <f t="shared" si="160"/>
        <v>2070</v>
      </c>
      <c r="N1080" s="157" t="s">
        <v>1917</v>
      </c>
      <c r="O1080" s="130">
        <v>11.853999999999999</v>
      </c>
      <c r="P1080" s="130">
        <f t="shared" si="163"/>
        <v>23.707999999999998</v>
      </c>
      <c r="R1080" s="102">
        <f t="shared" si="164"/>
        <v>0</v>
      </c>
      <c r="S1080" s="120" t="s">
        <v>3291</v>
      </c>
      <c r="U1080" s="131"/>
      <c r="V1080" s="230"/>
      <c r="AA1080" s="40"/>
    </row>
    <row r="1081" spans="1:27" x14ac:dyDescent="0.25">
      <c r="A1081" s="6">
        <v>96550</v>
      </c>
      <c r="B1081" s="6">
        <v>63801554</v>
      </c>
      <c r="C1081" s="6">
        <v>4</v>
      </c>
      <c r="D1081" s="6"/>
      <c r="E1081" s="30" t="s">
        <v>419</v>
      </c>
      <c r="F1081" s="124" t="s">
        <v>1480</v>
      </c>
      <c r="G1081" s="53">
        <f t="shared" ref="G1081:G1086" si="165">J1081*1.15+O1081*2.45</f>
        <v>32.640999999999998</v>
      </c>
      <c r="H1081" s="55">
        <f t="shared" si="154"/>
        <v>130.56399999999999</v>
      </c>
      <c r="I1081" s="94" t="s">
        <v>67</v>
      </c>
      <c r="J1081" s="97">
        <v>28</v>
      </c>
      <c r="K1081" s="97">
        <f t="shared" si="156"/>
        <v>112</v>
      </c>
      <c r="L1081" s="93">
        <f t="shared" si="157"/>
        <v>210</v>
      </c>
      <c r="M1081" s="93">
        <f t="shared" si="160"/>
        <v>840</v>
      </c>
      <c r="N1081" s="91" t="s">
        <v>1974</v>
      </c>
      <c r="O1081" s="48">
        <v>0.18</v>
      </c>
      <c r="P1081" s="48">
        <f t="shared" si="163"/>
        <v>0.72</v>
      </c>
      <c r="R1081" s="102">
        <f t="shared" si="164"/>
        <v>0</v>
      </c>
      <c r="S1081" s="120" t="s">
        <v>3284</v>
      </c>
      <c r="V1081" s="131"/>
      <c r="Z1081" s="131"/>
      <c r="AA1081" s="131"/>
    </row>
    <row r="1082" spans="1:27" x14ac:dyDescent="0.25">
      <c r="A1082" s="9">
        <v>158335</v>
      </c>
      <c r="B1082" s="9">
        <v>63801554</v>
      </c>
      <c r="C1082" s="9">
        <v>4</v>
      </c>
      <c r="D1082" s="38"/>
      <c r="E1082" s="30" t="s">
        <v>419</v>
      </c>
      <c r="F1082" s="20" t="s">
        <v>1480</v>
      </c>
      <c r="G1082" s="53">
        <f t="shared" si="165"/>
        <v>32.640999999999998</v>
      </c>
      <c r="H1082" s="55">
        <f t="shared" si="154"/>
        <v>130.56399999999999</v>
      </c>
      <c r="I1082" s="94" t="s">
        <v>974</v>
      </c>
      <c r="J1082" s="97">
        <v>28</v>
      </c>
      <c r="K1082" s="97">
        <f t="shared" si="156"/>
        <v>112</v>
      </c>
      <c r="L1082" s="93">
        <f t="shared" si="157"/>
        <v>210</v>
      </c>
      <c r="M1082" s="93">
        <f t="shared" si="160"/>
        <v>840</v>
      </c>
      <c r="N1082" s="91" t="s">
        <v>1974</v>
      </c>
      <c r="O1082" s="48">
        <v>0.18</v>
      </c>
      <c r="P1082" s="48">
        <f t="shared" si="163"/>
        <v>0.72</v>
      </c>
      <c r="R1082" s="102">
        <f t="shared" si="164"/>
        <v>0</v>
      </c>
      <c r="S1082" s="120" t="s">
        <v>3284</v>
      </c>
    </row>
    <row r="1083" spans="1:27" x14ac:dyDescent="0.25">
      <c r="A1083" s="9">
        <v>181461</v>
      </c>
      <c r="B1083" s="9">
        <v>63801554</v>
      </c>
      <c r="C1083" s="9">
        <v>2</v>
      </c>
      <c r="D1083" s="38"/>
      <c r="E1083" s="30" t="s">
        <v>1959</v>
      </c>
      <c r="F1083" s="20" t="s">
        <v>1480</v>
      </c>
      <c r="G1083" s="53">
        <f t="shared" si="165"/>
        <v>32.640999999999998</v>
      </c>
      <c r="H1083" s="55">
        <f t="shared" si="154"/>
        <v>65.281999999999996</v>
      </c>
      <c r="I1083" s="94" t="s">
        <v>974</v>
      </c>
      <c r="J1083" s="97">
        <v>28</v>
      </c>
      <c r="K1083" s="97">
        <f t="shared" si="156"/>
        <v>56</v>
      </c>
      <c r="L1083" s="93">
        <f t="shared" si="157"/>
        <v>210</v>
      </c>
      <c r="M1083" s="93">
        <f t="shared" si="160"/>
        <v>420</v>
      </c>
      <c r="N1083" s="91" t="s">
        <v>1974</v>
      </c>
      <c r="O1083" s="48">
        <v>0.18</v>
      </c>
      <c r="P1083" s="48">
        <f t="shared" si="163"/>
        <v>0.36</v>
      </c>
      <c r="R1083" s="102">
        <f t="shared" si="164"/>
        <v>0</v>
      </c>
      <c r="S1083" s="120" t="s">
        <v>3285</v>
      </c>
      <c r="V1083" s="336"/>
      <c r="X1083" s="139"/>
      <c r="Y1083" s="139"/>
      <c r="Z1083" s="131"/>
    </row>
    <row r="1084" spans="1:27" s="40" customFormat="1" x14ac:dyDescent="0.25">
      <c r="A1084" s="134">
        <v>182941</v>
      </c>
      <c r="B1084" s="121">
        <v>63801554</v>
      </c>
      <c r="C1084" s="121">
        <v>2</v>
      </c>
      <c r="D1084" s="122"/>
      <c r="E1084" s="123" t="s">
        <v>1959</v>
      </c>
      <c r="F1084" s="124" t="s">
        <v>1480</v>
      </c>
      <c r="G1084" s="187">
        <f t="shared" si="165"/>
        <v>32.640999999999998</v>
      </c>
      <c r="H1084" s="162">
        <f t="shared" si="154"/>
        <v>65.281999999999996</v>
      </c>
      <c r="I1084" s="163" t="s">
        <v>974</v>
      </c>
      <c r="J1084" s="164">
        <v>28</v>
      </c>
      <c r="K1084" s="164">
        <f t="shared" si="156"/>
        <v>56</v>
      </c>
      <c r="L1084" s="165">
        <f t="shared" si="157"/>
        <v>210</v>
      </c>
      <c r="M1084" s="165">
        <f t="shared" si="160"/>
        <v>420</v>
      </c>
      <c r="N1084" s="129" t="s">
        <v>1974</v>
      </c>
      <c r="O1084" s="130">
        <v>0.18</v>
      </c>
      <c r="P1084" s="130">
        <f t="shared" si="163"/>
        <v>0.36</v>
      </c>
      <c r="Q1084" s="104"/>
      <c r="R1084" s="102">
        <f t="shared" si="164"/>
        <v>0</v>
      </c>
      <c r="S1084" s="120" t="s">
        <v>3285</v>
      </c>
      <c r="T1084" s="37"/>
      <c r="U1084" s="37"/>
      <c r="V1084" s="139"/>
      <c r="W1084" s="139"/>
      <c r="X1084" s="37"/>
      <c r="Y1084" s="37"/>
      <c r="Z1084" s="131"/>
      <c r="AA1084" s="37"/>
    </row>
    <row r="1085" spans="1:27" s="40" customFormat="1" x14ac:dyDescent="0.25">
      <c r="A1085" s="121">
        <v>182941</v>
      </c>
      <c r="B1085" s="121">
        <v>63801554</v>
      </c>
      <c r="C1085" s="121">
        <v>2</v>
      </c>
      <c r="D1085" s="122"/>
      <c r="E1085" s="123" t="s">
        <v>1959</v>
      </c>
      <c r="F1085" s="124" t="s">
        <v>1480</v>
      </c>
      <c r="G1085" s="125">
        <f t="shared" si="165"/>
        <v>32.640999999999998</v>
      </c>
      <c r="H1085" s="125">
        <f t="shared" si="154"/>
        <v>65.281999999999996</v>
      </c>
      <c r="I1085" s="126" t="s">
        <v>974</v>
      </c>
      <c r="J1085" s="127">
        <v>28</v>
      </c>
      <c r="K1085" s="127">
        <f t="shared" si="156"/>
        <v>56</v>
      </c>
      <c r="L1085" s="128">
        <f t="shared" si="157"/>
        <v>210</v>
      </c>
      <c r="M1085" s="128">
        <f t="shared" si="160"/>
        <v>420</v>
      </c>
      <c r="N1085" s="129" t="s">
        <v>2645</v>
      </c>
      <c r="O1085" s="130">
        <v>0.18</v>
      </c>
      <c r="P1085" s="130">
        <f t="shared" si="163"/>
        <v>0.36</v>
      </c>
      <c r="Q1085" s="139"/>
      <c r="R1085" s="139"/>
      <c r="S1085" s="139"/>
      <c r="T1085" s="139"/>
      <c r="U1085" s="37"/>
      <c r="V1085" s="139"/>
      <c r="W1085" s="139"/>
      <c r="X1085" s="131"/>
      <c r="Y1085" s="131"/>
      <c r="Z1085" s="37"/>
      <c r="AA1085" s="37"/>
    </row>
    <row r="1086" spans="1:27" s="40" customFormat="1" x14ac:dyDescent="0.25">
      <c r="A1086" s="134">
        <v>195538</v>
      </c>
      <c r="B1086" s="121">
        <v>63801554</v>
      </c>
      <c r="C1086" s="121">
        <v>2</v>
      </c>
      <c r="D1086" s="161"/>
      <c r="E1086" s="123" t="s">
        <v>1959</v>
      </c>
      <c r="F1086" s="124" t="s">
        <v>1480</v>
      </c>
      <c r="G1086" s="125">
        <f t="shared" si="165"/>
        <v>32.640999999999998</v>
      </c>
      <c r="H1086" s="125">
        <f t="shared" si="154"/>
        <v>65.281999999999996</v>
      </c>
      <c r="I1086" s="126" t="s">
        <v>974</v>
      </c>
      <c r="J1086" s="127">
        <v>28</v>
      </c>
      <c r="K1086" s="127">
        <f t="shared" si="156"/>
        <v>56</v>
      </c>
      <c r="L1086" s="128">
        <f t="shared" si="157"/>
        <v>210</v>
      </c>
      <c r="M1086" s="128">
        <f t="shared" si="160"/>
        <v>420</v>
      </c>
      <c r="N1086" s="129" t="s">
        <v>2645</v>
      </c>
      <c r="O1086" s="130">
        <v>0.18</v>
      </c>
      <c r="P1086" s="130">
        <f t="shared" si="163"/>
        <v>0.36</v>
      </c>
      <c r="Q1086" s="131"/>
      <c r="R1086" s="131"/>
      <c r="S1086" s="131"/>
      <c r="T1086" s="131"/>
      <c r="U1086" s="37"/>
      <c r="V1086" s="37"/>
      <c r="W1086" s="37"/>
      <c r="X1086" s="139"/>
      <c r="Y1086" s="139"/>
      <c r="AA1086" s="37"/>
    </row>
    <row r="1087" spans="1:27" x14ac:dyDescent="0.25">
      <c r="A1087" s="6">
        <v>173614</v>
      </c>
      <c r="B1087" s="6">
        <v>63801599</v>
      </c>
      <c r="C1087" s="6">
        <v>3</v>
      </c>
      <c r="D1087" s="39"/>
      <c r="E1087" s="30" t="s">
        <v>226</v>
      </c>
      <c r="F1087" s="20" t="s">
        <v>4227</v>
      </c>
      <c r="G1087" s="53">
        <f>J1087*1.15</f>
        <v>141.44999999999999</v>
      </c>
      <c r="H1087" s="55">
        <f t="shared" si="154"/>
        <v>424.34999999999997</v>
      </c>
      <c r="I1087" s="15" t="s">
        <v>152</v>
      </c>
      <c r="J1087" s="55">
        <v>123</v>
      </c>
      <c r="K1087" s="55">
        <f t="shared" si="156"/>
        <v>369</v>
      </c>
      <c r="L1087" s="56">
        <f t="shared" si="157"/>
        <v>922.5</v>
      </c>
      <c r="M1087" s="56">
        <f t="shared" si="160"/>
        <v>2767.5</v>
      </c>
      <c r="N1087" s="38"/>
      <c r="O1087" s="48"/>
      <c r="P1087" s="48">
        <f t="shared" si="163"/>
        <v>0</v>
      </c>
      <c r="Q1087" s="103"/>
      <c r="R1087" s="102">
        <f>Q1087*1.025</f>
        <v>0</v>
      </c>
      <c r="S1087" s="120" t="s">
        <v>2572</v>
      </c>
      <c r="V1087" s="139"/>
    </row>
    <row r="1088" spans="1:27" x14ac:dyDescent="0.25">
      <c r="A1088" s="6">
        <v>132138</v>
      </c>
      <c r="B1088" s="6">
        <v>63801691</v>
      </c>
      <c r="C1088" s="6">
        <v>8</v>
      </c>
      <c r="D1088" s="39"/>
      <c r="E1088" s="30" t="s">
        <v>17</v>
      </c>
      <c r="F1088" s="20" t="s">
        <v>1031</v>
      </c>
      <c r="G1088" s="53">
        <f t="shared" ref="G1088:G1100" si="166">J1088*1.15+O1088*1.9</f>
        <v>6.5518000000000001</v>
      </c>
      <c r="H1088" s="55">
        <f t="shared" si="154"/>
        <v>52.414400000000001</v>
      </c>
      <c r="I1088" s="94" t="s">
        <v>0</v>
      </c>
      <c r="J1088" s="97">
        <v>5</v>
      </c>
      <c r="K1088" s="97">
        <f t="shared" si="156"/>
        <v>40</v>
      </c>
      <c r="L1088" s="93">
        <f t="shared" si="157"/>
        <v>37.5</v>
      </c>
      <c r="M1088" s="93">
        <f t="shared" si="160"/>
        <v>300</v>
      </c>
      <c r="N1088" s="91" t="s">
        <v>1973</v>
      </c>
      <c r="O1088" s="48">
        <v>0.42199999999999999</v>
      </c>
      <c r="P1088" s="48">
        <f t="shared" si="163"/>
        <v>3.3759999999999999</v>
      </c>
      <c r="R1088" s="102">
        <f>Q1088*1.025</f>
        <v>0</v>
      </c>
      <c r="S1088" s="120" t="s">
        <v>2864</v>
      </c>
      <c r="V1088" s="40"/>
      <c r="W1088" s="139"/>
    </row>
    <row r="1089" spans="1:27" x14ac:dyDescent="0.25">
      <c r="A1089" s="6">
        <v>165725</v>
      </c>
      <c r="B1089" s="6">
        <v>63801691</v>
      </c>
      <c r="C1089" s="6">
        <v>8</v>
      </c>
      <c r="D1089" s="39"/>
      <c r="E1089" s="30" t="s">
        <v>17</v>
      </c>
      <c r="F1089" s="124" t="s">
        <v>1031</v>
      </c>
      <c r="G1089" s="53">
        <f t="shared" si="166"/>
        <v>6.5518000000000001</v>
      </c>
      <c r="H1089" s="55">
        <f t="shared" si="154"/>
        <v>52.414400000000001</v>
      </c>
      <c r="I1089" s="94" t="s">
        <v>974</v>
      </c>
      <c r="J1089" s="97">
        <v>5</v>
      </c>
      <c r="K1089" s="97">
        <f t="shared" si="156"/>
        <v>40</v>
      </c>
      <c r="L1089" s="93">
        <f t="shared" si="157"/>
        <v>37.5</v>
      </c>
      <c r="M1089" s="93">
        <f t="shared" si="160"/>
        <v>300</v>
      </c>
      <c r="N1089" s="91" t="s">
        <v>1973</v>
      </c>
      <c r="O1089" s="48">
        <v>0.42199999999999999</v>
      </c>
      <c r="P1089" s="48">
        <f t="shared" si="163"/>
        <v>3.3759999999999999</v>
      </c>
      <c r="R1089" s="102">
        <f>Q1089*1.025</f>
        <v>0</v>
      </c>
      <c r="S1089" s="120" t="s">
        <v>2864</v>
      </c>
      <c r="U1089" s="139"/>
      <c r="W1089" s="139"/>
      <c r="AA1089" s="139"/>
    </row>
    <row r="1090" spans="1:27" x14ac:dyDescent="0.25">
      <c r="A1090" s="134">
        <v>195538</v>
      </c>
      <c r="B1090" s="134">
        <v>63801691</v>
      </c>
      <c r="C1090" s="134">
        <v>4</v>
      </c>
      <c r="D1090" s="161"/>
      <c r="E1090" s="123" t="s">
        <v>3527</v>
      </c>
      <c r="F1090" s="124" t="s">
        <v>1031</v>
      </c>
      <c r="G1090" s="125">
        <f t="shared" si="166"/>
        <v>6.5518000000000001</v>
      </c>
      <c r="H1090" s="162">
        <f t="shared" ref="H1090:H1153" si="167">C1090*G1090</f>
        <v>26.2072</v>
      </c>
      <c r="I1090" s="163" t="s">
        <v>0</v>
      </c>
      <c r="J1090" s="164">
        <v>5</v>
      </c>
      <c r="K1090" s="164">
        <f t="shared" si="156"/>
        <v>20</v>
      </c>
      <c r="L1090" s="165">
        <f t="shared" si="157"/>
        <v>37.5</v>
      </c>
      <c r="M1090" s="165">
        <f t="shared" si="160"/>
        <v>150</v>
      </c>
      <c r="N1090" s="129" t="s">
        <v>1973</v>
      </c>
      <c r="O1090" s="130">
        <v>0.42199999999999999</v>
      </c>
      <c r="P1090" s="130">
        <f t="shared" si="163"/>
        <v>1.6879999999999999</v>
      </c>
      <c r="Q1090" s="139"/>
      <c r="R1090" s="139"/>
      <c r="S1090" s="139"/>
      <c r="T1090" s="131"/>
      <c r="U1090" s="131"/>
      <c r="X1090" s="40"/>
      <c r="Y1090" s="40"/>
      <c r="AA1090" s="131"/>
    </row>
    <row r="1091" spans="1:27" x14ac:dyDescent="0.25">
      <c r="A1091" s="9">
        <v>181461</v>
      </c>
      <c r="B1091" s="9">
        <v>63801691</v>
      </c>
      <c r="C1091" s="9">
        <v>4</v>
      </c>
      <c r="D1091" s="38"/>
      <c r="E1091" s="30" t="s">
        <v>3527</v>
      </c>
      <c r="F1091" s="20" t="s">
        <v>3608</v>
      </c>
      <c r="G1091" s="53">
        <f t="shared" si="166"/>
        <v>6.5518000000000001</v>
      </c>
      <c r="H1091" s="55">
        <f t="shared" si="167"/>
        <v>26.2072</v>
      </c>
      <c r="I1091" s="94" t="s">
        <v>0</v>
      </c>
      <c r="J1091" s="97">
        <v>5</v>
      </c>
      <c r="K1091" s="97">
        <f t="shared" si="156"/>
        <v>20</v>
      </c>
      <c r="L1091" s="93">
        <f t="shared" si="157"/>
        <v>37.5</v>
      </c>
      <c r="M1091" s="93">
        <f t="shared" si="160"/>
        <v>150</v>
      </c>
      <c r="N1091" s="91" t="s">
        <v>1973</v>
      </c>
      <c r="O1091" s="48">
        <v>0.42199999999999999</v>
      </c>
      <c r="P1091" s="48">
        <f t="shared" si="163"/>
        <v>1.6879999999999999</v>
      </c>
      <c r="Q1091" s="103"/>
      <c r="R1091" s="102">
        <f>Q1091*1.025</f>
        <v>0</v>
      </c>
      <c r="S1091" s="120" t="s">
        <v>2865</v>
      </c>
      <c r="V1091" s="139"/>
      <c r="AA1091" s="40"/>
    </row>
    <row r="1092" spans="1:27" x14ac:dyDescent="0.25">
      <c r="A1092" s="6">
        <v>191185</v>
      </c>
      <c r="B1092" s="6">
        <v>63801691</v>
      </c>
      <c r="C1092" s="6">
        <v>8</v>
      </c>
      <c r="D1092" s="39"/>
      <c r="E1092" s="30" t="s">
        <v>3527</v>
      </c>
      <c r="F1092" s="124" t="s">
        <v>3608</v>
      </c>
      <c r="G1092" s="107">
        <f t="shared" si="166"/>
        <v>6.5518000000000001</v>
      </c>
      <c r="H1092" s="55">
        <f t="shared" si="167"/>
        <v>52.414400000000001</v>
      </c>
      <c r="I1092" s="94" t="s">
        <v>0</v>
      </c>
      <c r="J1092" s="97">
        <v>5</v>
      </c>
      <c r="K1092" s="97">
        <f t="shared" si="156"/>
        <v>40</v>
      </c>
      <c r="L1092" s="93">
        <f t="shared" si="157"/>
        <v>37.5</v>
      </c>
      <c r="M1092" s="93">
        <f t="shared" si="160"/>
        <v>300</v>
      </c>
      <c r="N1092" s="91" t="s">
        <v>1973</v>
      </c>
      <c r="O1092" s="48">
        <v>0.42199999999999999</v>
      </c>
      <c r="P1092" s="48">
        <f t="shared" si="163"/>
        <v>3.3759999999999999</v>
      </c>
      <c r="Q1092" s="40"/>
      <c r="R1092" s="102">
        <f>Q1092*1.025</f>
        <v>0</v>
      </c>
      <c r="S1092" s="120" t="s">
        <v>2865</v>
      </c>
      <c r="Z1092" s="139"/>
    </row>
    <row r="1093" spans="1:27" x14ac:dyDescent="0.25">
      <c r="A1093" s="134">
        <v>191185</v>
      </c>
      <c r="B1093" s="134">
        <v>63801691</v>
      </c>
      <c r="C1093" s="134">
        <v>8</v>
      </c>
      <c r="D1093" s="161"/>
      <c r="E1093" s="123" t="s">
        <v>3527</v>
      </c>
      <c r="F1093" s="124" t="s">
        <v>3608</v>
      </c>
      <c r="G1093" s="125">
        <f t="shared" si="166"/>
        <v>6.5518000000000001</v>
      </c>
      <c r="H1093" s="162">
        <f t="shared" si="167"/>
        <v>52.414400000000001</v>
      </c>
      <c r="I1093" s="163" t="s">
        <v>0</v>
      </c>
      <c r="J1093" s="164">
        <v>5</v>
      </c>
      <c r="K1093" s="164">
        <f t="shared" si="156"/>
        <v>40</v>
      </c>
      <c r="L1093" s="165">
        <f t="shared" si="157"/>
        <v>37.5</v>
      </c>
      <c r="M1093" s="165">
        <f t="shared" si="160"/>
        <v>300</v>
      </c>
      <c r="N1093" s="129" t="s">
        <v>1973</v>
      </c>
      <c r="O1093" s="130">
        <v>0.42199999999999999</v>
      </c>
      <c r="P1093" s="130">
        <f t="shared" si="163"/>
        <v>3.3759999999999999</v>
      </c>
      <c r="Q1093" s="139"/>
      <c r="R1093" s="139"/>
      <c r="S1093" s="139"/>
      <c r="T1093" s="139"/>
      <c r="U1093" s="139"/>
      <c r="V1093" s="131"/>
      <c r="W1093" s="139"/>
      <c r="Z1093" s="131"/>
    </row>
    <row r="1094" spans="1:27" x14ac:dyDescent="0.25">
      <c r="A1094" s="6">
        <v>182941</v>
      </c>
      <c r="B1094" s="9">
        <v>63801693</v>
      </c>
      <c r="C1094" s="9">
        <v>3</v>
      </c>
      <c r="D1094" s="38"/>
      <c r="E1094" s="30" t="s">
        <v>1937</v>
      </c>
      <c r="F1094" s="20" t="s">
        <v>478</v>
      </c>
      <c r="G1094" s="53">
        <f t="shared" si="166"/>
        <v>8.2614999999999998</v>
      </c>
      <c r="H1094" s="55">
        <f t="shared" si="167"/>
        <v>24.784500000000001</v>
      </c>
      <c r="I1094" s="94" t="s">
        <v>974</v>
      </c>
      <c r="J1094" s="97">
        <v>6.49</v>
      </c>
      <c r="K1094" s="97">
        <f t="shared" si="156"/>
        <v>19.47</v>
      </c>
      <c r="L1094" s="93">
        <f t="shared" si="157"/>
        <v>48.675000000000004</v>
      </c>
      <c r="M1094" s="93">
        <f t="shared" si="160"/>
        <v>146.02500000000001</v>
      </c>
      <c r="N1094" s="91" t="s">
        <v>1973</v>
      </c>
      <c r="O1094" s="48">
        <v>0.42</v>
      </c>
      <c r="P1094" s="48">
        <f t="shared" si="163"/>
        <v>1.26</v>
      </c>
      <c r="Q1094" s="103"/>
      <c r="R1094" s="102">
        <f>Q1094*1.025</f>
        <v>0</v>
      </c>
      <c r="S1094" s="120" t="s">
        <v>3107</v>
      </c>
      <c r="Z1094" s="131"/>
    </row>
    <row r="1095" spans="1:27" x14ac:dyDescent="0.25">
      <c r="A1095" s="121">
        <v>182941</v>
      </c>
      <c r="B1095" s="121">
        <v>63801693</v>
      </c>
      <c r="C1095" s="121">
        <v>2</v>
      </c>
      <c r="D1095" s="122"/>
      <c r="E1095" s="123" t="s">
        <v>1937</v>
      </c>
      <c r="F1095" s="124" t="s">
        <v>478</v>
      </c>
      <c r="G1095" s="125">
        <f t="shared" si="166"/>
        <v>8.2614999999999998</v>
      </c>
      <c r="H1095" s="125">
        <f t="shared" si="167"/>
        <v>16.523</v>
      </c>
      <c r="I1095" s="126" t="s">
        <v>974</v>
      </c>
      <c r="J1095" s="127">
        <v>6.49</v>
      </c>
      <c r="K1095" s="127">
        <f t="shared" si="156"/>
        <v>12.98</v>
      </c>
      <c r="L1095" s="128">
        <f t="shared" si="157"/>
        <v>48.675000000000004</v>
      </c>
      <c r="M1095" s="128">
        <f t="shared" si="160"/>
        <v>97.350000000000009</v>
      </c>
      <c r="N1095" s="129" t="s">
        <v>1973</v>
      </c>
      <c r="O1095" s="130">
        <v>0.42</v>
      </c>
      <c r="P1095" s="130">
        <f t="shared" si="163"/>
        <v>0.84</v>
      </c>
      <c r="Q1095" s="131"/>
      <c r="R1095" s="131"/>
      <c r="S1095" s="131"/>
      <c r="T1095" s="131"/>
      <c r="V1095" s="337"/>
    </row>
    <row r="1096" spans="1:27" x14ac:dyDescent="0.25">
      <c r="A1096" s="121">
        <v>182941</v>
      </c>
      <c r="B1096" s="121">
        <v>63801693</v>
      </c>
      <c r="C1096" s="121">
        <v>3</v>
      </c>
      <c r="D1096" s="122"/>
      <c r="E1096" s="123" t="s">
        <v>1937</v>
      </c>
      <c r="F1096" s="124" t="s">
        <v>478</v>
      </c>
      <c r="G1096" s="125">
        <f t="shared" si="166"/>
        <v>8.2614999999999998</v>
      </c>
      <c r="H1096" s="125">
        <f t="shared" si="167"/>
        <v>24.784500000000001</v>
      </c>
      <c r="I1096" s="126" t="s">
        <v>974</v>
      </c>
      <c r="J1096" s="127">
        <v>6.49</v>
      </c>
      <c r="K1096" s="127">
        <f t="shared" si="156"/>
        <v>19.47</v>
      </c>
      <c r="L1096" s="128">
        <f t="shared" si="157"/>
        <v>48.675000000000004</v>
      </c>
      <c r="M1096" s="128">
        <f t="shared" si="160"/>
        <v>146.02500000000001</v>
      </c>
      <c r="N1096" s="129" t="s">
        <v>1973</v>
      </c>
      <c r="O1096" s="130">
        <v>0.42</v>
      </c>
      <c r="P1096" s="130">
        <f t="shared" si="163"/>
        <v>1.26</v>
      </c>
      <c r="Q1096" s="131"/>
      <c r="R1096" s="131"/>
      <c r="S1096" s="131"/>
      <c r="T1096" s="131"/>
      <c r="W1096" s="131"/>
      <c r="Z1096" s="139"/>
    </row>
    <row r="1097" spans="1:27" s="35" customFormat="1" x14ac:dyDescent="0.25">
      <c r="A1097" s="6">
        <v>191185</v>
      </c>
      <c r="B1097" s="9">
        <v>63801693</v>
      </c>
      <c r="C1097" s="9">
        <v>2</v>
      </c>
      <c r="D1097" s="39"/>
      <c r="E1097" s="30" t="s">
        <v>1937</v>
      </c>
      <c r="F1097" s="124" t="s">
        <v>478</v>
      </c>
      <c r="G1097" s="107">
        <f t="shared" si="166"/>
        <v>8.2614999999999998</v>
      </c>
      <c r="H1097" s="55">
        <f t="shared" si="167"/>
        <v>16.523</v>
      </c>
      <c r="I1097" s="94" t="s">
        <v>974</v>
      </c>
      <c r="J1097" s="97">
        <v>6.49</v>
      </c>
      <c r="K1097" s="97">
        <f t="shared" si="156"/>
        <v>12.98</v>
      </c>
      <c r="L1097" s="93">
        <f t="shared" si="157"/>
        <v>48.675000000000004</v>
      </c>
      <c r="M1097" s="93">
        <f t="shared" si="160"/>
        <v>97.350000000000009</v>
      </c>
      <c r="N1097" s="91" t="s">
        <v>1973</v>
      </c>
      <c r="O1097" s="48">
        <v>0.42</v>
      </c>
      <c r="P1097" s="48">
        <f t="shared" si="163"/>
        <v>0.84</v>
      </c>
      <c r="Q1097" s="40"/>
      <c r="R1097" s="102">
        <f>Q1097*1.025</f>
        <v>0</v>
      </c>
      <c r="S1097" s="120" t="s">
        <v>3107</v>
      </c>
      <c r="T1097" s="37"/>
      <c r="U1097" s="37"/>
      <c r="V1097" s="37"/>
      <c r="W1097" s="139"/>
      <c r="X1097" s="37"/>
      <c r="Y1097" s="37"/>
      <c r="Z1097" s="131"/>
      <c r="AA1097" s="37"/>
    </row>
    <row r="1098" spans="1:27" x14ac:dyDescent="0.25">
      <c r="A1098" s="134">
        <v>191185</v>
      </c>
      <c r="B1098" s="121">
        <v>63801693</v>
      </c>
      <c r="C1098" s="121">
        <v>2</v>
      </c>
      <c r="D1098" s="161"/>
      <c r="E1098" s="123" t="s">
        <v>1937</v>
      </c>
      <c r="F1098" s="124" t="s">
        <v>478</v>
      </c>
      <c r="G1098" s="125">
        <f t="shared" si="166"/>
        <v>8.2614999999999998</v>
      </c>
      <c r="H1098" s="162">
        <f t="shared" si="167"/>
        <v>16.523</v>
      </c>
      <c r="I1098" s="163" t="s">
        <v>974</v>
      </c>
      <c r="J1098" s="164">
        <v>6.49</v>
      </c>
      <c r="K1098" s="164">
        <f t="shared" ref="K1098:K1161" si="168">C1098*J1098</f>
        <v>12.98</v>
      </c>
      <c r="L1098" s="165">
        <f t="shared" ref="L1098:L1161" si="169">J1098*7.5</f>
        <v>48.675000000000004</v>
      </c>
      <c r="M1098" s="165">
        <f t="shared" ref="M1098:M1129" si="170">C1098*L1098</f>
        <v>97.350000000000009</v>
      </c>
      <c r="N1098" s="129" t="s">
        <v>1973</v>
      </c>
      <c r="O1098" s="130">
        <v>0.42</v>
      </c>
      <c r="P1098" s="130">
        <f t="shared" si="163"/>
        <v>0.84</v>
      </c>
      <c r="Q1098" s="139"/>
      <c r="R1098" s="139"/>
      <c r="S1098" s="139"/>
      <c r="T1098" s="139"/>
      <c r="V1098" s="40"/>
      <c r="X1098" s="139"/>
      <c r="Y1098" s="139"/>
      <c r="Z1098" s="139"/>
      <c r="AA1098" s="217"/>
    </row>
    <row r="1099" spans="1:27" s="36" customFormat="1" x14ac:dyDescent="0.25">
      <c r="A1099" s="134">
        <v>195538</v>
      </c>
      <c r="B1099" s="121">
        <v>63801693</v>
      </c>
      <c r="C1099" s="121">
        <v>2</v>
      </c>
      <c r="D1099" s="161"/>
      <c r="E1099" s="123" t="s">
        <v>1937</v>
      </c>
      <c r="F1099" s="124" t="s">
        <v>478</v>
      </c>
      <c r="G1099" s="125">
        <f t="shared" si="166"/>
        <v>8.2614999999999998</v>
      </c>
      <c r="H1099" s="162">
        <f t="shared" si="167"/>
        <v>16.523</v>
      </c>
      <c r="I1099" s="163" t="s">
        <v>974</v>
      </c>
      <c r="J1099" s="164">
        <v>6.49</v>
      </c>
      <c r="K1099" s="164">
        <f t="shared" si="168"/>
        <v>12.98</v>
      </c>
      <c r="L1099" s="165">
        <f t="shared" si="169"/>
        <v>48.675000000000004</v>
      </c>
      <c r="M1099" s="165">
        <f t="shared" si="170"/>
        <v>97.350000000000009</v>
      </c>
      <c r="N1099" s="129" t="s">
        <v>1973</v>
      </c>
      <c r="O1099" s="130">
        <v>0.42</v>
      </c>
      <c r="P1099" s="130">
        <f t="shared" si="163"/>
        <v>0.84</v>
      </c>
      <c r="Q1099" s="139"/>
      <c r="R1099" s="139"/>
      <c r="S1099" s="139"/>
      <c r="T1099" s="139"/>
      <c r="U1099" s="37"/>
      <c r="V1099" s="139"/>
      <c r="W1099" s="37"/>
      <c r="X1099" s="37"/>
      <c r="Y1099" s="37"/>
      <c r="Z1099" s="37"/>
      <c r="AA1099" s="131"/>
    </row>
    <row r="1100" spans="1:27" x14ac:dyDescent="0.25">
      <c r="A1100" s="134">
        <v>195538</v>
      </c>
      <c r="B1100" s="121">
        <v>63801693</v>
      </c>
      <c r="C1100" s="121">
        <v>3</v>
      </c>
      <c r="D1100" s="161"/>
      <c r="E1100" s="123" t="s">
        <v>1937</v>
      </c>
      <c r="F1100" s="124" t="s">
        <v>478</v>
      </c>
      <c r="G1100" s="125">
        <f t="shared" si="166"/>
        <v>8.2614999999999998</v>
      </c>
      <c r="H1100" s="162">
        <f t="shared" si="167"/>
        <v>24.784500000000001</v>
      </c>
      <c r="I1100" s="163" t="s">
        <v>974</v>
      </c>
      <c r="J1100" s="164">
        <v>6.49</v>
      </c>
      <c r="K1100" s="164">
        <f t="shared" si="168"/>
        <v>19.47</v>
      </c>
      <c r="L1100" s="165">
        <f t="shared" si="169"/>
        <v>48.675000000000004</v>
      </c>
      <c r="M1100" s="165">
        <f t="shared" si="170"/>
        <v>146.02500000000001</v>
      </c>
      <c r="N1100" s="129" t="s">
        <v>1973</v>
      </c>
      <c r="O1100" s="130">
        <v>0.42</v>
      </c>
      <c r="P1100" s="130">
        <f t="shared" si="163"/>
        <v>1.26</v>
      </c>
      <c r="Q1100" s="139"/>
      <c r="R1100" s="139"/>
      <c r="S1100" s="139"/>
      <c r="T1100" s="139"/>
      <c r="V1100" s="131"/>
      <c r="Z1100" s="40"/>
    </row>
    <row r="1101" spans="1:27" x14ac:dyDescent="0.25">
      <c r="A1101" s="6">
        <v>96550</v>
      </c>
      <c r="B1101" s="6">
        <v>63801693</v>
      </c>
      <c r="C1101" s="6">
        <v>2</v>
      </c>
      <c r="D1101" s="6"/>
      <c r="E1101" s="30" t="s">
        <v>314</v>
      </c>
      <c r="F1101" s="20" t="s">
        <v>1067</v>
      </c>
      <c r="G1101" s="53">
        <f>J1101*1.15</f>
        <v>7.4634999999999998</v>
      </c>
      <c r="H1101" s="55">
        <f t="shared" si="167"/>
        <v>14.927</v>
      </c>
      <c r="I1101" s="15" t="s">
        <v>67</v>
      </c>
      <c r="J1101" s="55">
        <v>6.49</v>
      </c>
      <c r="K1101" s="55">
        <f t="shared" si="168"/>
        <v>12.98</v>
      </c>
      <c r="L1101" s="56">
        <f t="shared" si="169"/>
        <v>48.675000000000004</v>
      </c>
      <c r="M1101" s="56">
        <f t="shared" si="170"/>
        <v>97.350000000000009</v>
      </c>
      <c r="N1101" s="38"/>
      <c r="O1101" s="48">
        <v>0.42</v>
      </c>
      <c r="P1101" s="48">
        <f t="shared" si="163"/>
        <v>0.84</v>
      </c>
      <c r="Q1101" s="103"/>
      <c r="R1101" s="102">
        <f>Q1101*1.025</f>
        <v>0</v>
      </c>
      <c r="S1101" s="120" t="s">
        <v>3106</v>
      </c>
    </row>
    <row r="1102" spans="1:27" s="36" customFormat="1" ht="15.75" customHeight="1" x14ac:dyDescent="0.25">
      <c r="A1102" s="6">
        <v>179498</v>
      </c>
      <c r="B1102" s="6">
        <v>63801693</v>
      </c>
      <c r="C1102" s="6">
        <v>2</v>
      </c>
      <c r="D1102" s="39"/>
      <c r="E1102" s="30" t="s">
        <v>314</v>
      </c>
      <c r="F1102" s="20" t="s">
        <v>1883</v>
      </c>
      <c r="G1102" s="53">
        <f t="shared" ref="G1102:G1109" si="171">J1102*1.15+O1102*1.9</f>
        <v>8.2614999999999998</v>
      </c>
      <c r="H1102" s="55">
        <f t="shared" si="167"/>
        <v>16.523</v>
      </c>
      <c r="I1102" s="94" t="s">
        <v>974</v>
      </c>
      <c r="J1102" s="97">
        <v>6.49</v>
      </c>
      <c r="K1102" s="97">
        <f t="shared" si="168"/>
        <v>12.98</v>
      </c>
      <c r="L1102" s="93">
        <f t="shared" si="169"/>
        <v>48.675000000000004</v>
      </c>
      <c r="M1102" s="93">
        <f t="shared" si="170"/>
        <v>97.350000000000009</v>
      </c>
      <c r="N1102" s="91" t="s">
        <v>1973</v>
      </c>
      <c r="O1102" s="48">
        <v>0.42</v>
      </c>
      <c r="P1102" s="48">
        <f t="shared" si="163"/>
        <v>0.84</v>
      </c>
      <c r="Q1102" s="104"/>
      <c r="R1102" s="102">
        <f>Q1102*1.025</f>
        <v>0</v>
      </c>
      <c r="S1102" s="120" t="s">
        <v>3106</v>
      </c>
      <c r="T1102" s="37"/>
      <c r="U1102" s="37"/>
      <c r="V1102" s="37"/>
      <c r="W1102" s="37"/>
      <c r="X1102" s="37"/>
      <c r="Y1102" s="37"/>
      <c r="Z1102" s="37"/>
      <c r="AA1102" s="37"/>
    </row>
    <row r="1103" spans="1:27" s="36" customFormat="1" x14ac:dyDescent="0.25">
      <c r="A1103" s="6">
        <v>182941</v>
      </c>
      <c r="B1103" s="9">
        <v>63801694</v>
      </c>
      <c r="C1103" s="9">
        <v>2</v>
      </c>
      <c r="D1103" s="38"/>
      <c r="E1103" s="30" t="s">
        <v>1938</v>
      </c>
      <c r="F1103" s="20" t="s">
        <v>479</v>
      </c>
      <c r="G1103" s="53">
        <f t="shared" si="171"/>
        <v>6.9135999999999997</v>
      </c>
      <c r="H1103" s="55">
        <f t="shared" si="167"/>
        <v>13.827199999999999</v>
      </c>
      <c r="I1103" s="94" t="s">
        <v>974</v>
      </c>
      <c r="J1103" s="97">
        <v>5.65</v>
      </c>
      <c r="K1103" s="97">
        <f t="shared" si="168"/>
        <v>11.3</v>
      </c>
      <c r="L1103" s="93">
        <f t="shared" si="169"/>
        <v>42.375</v>
      </c>
      <c r="M1103" s="93">
        <f t="shared" si="170"/>
        <v>84.75</v>
      </c>
      <c r="N1103" s="91" t="s">
        <v>1973</v>
      </c>
      <c r="O1103" s="48">
        <v>0.219</v>
      </c>
      <c r="P1103" s="48">
        <f t="shared" si="163"/>
        <v>0.438</v>
      </c>
      <c r="Q1103" s="104"/>
      <c r="R1103" s="102">
        <f>Q1103*1.025</f>
        <v>0</v>
      </c>
      <c r="S1103" s="120" t="s">
        <v>3109</v>
      </c>
      <c r="T1103" s="37"/>
      <c r="U1103" s="37"/>
      <c r="V1103" s="139"/>
      <c r="W1103" s="37"/>
      <c r="X1103" s="37"/>
      <c r="Y1103" s="37"/>
      <c r="Z1103" s="230"/>
      <c r="AA1103" s="37"/>
    </row>
    <row r="1104" spans="1:27" x14ac:dyDescent="0.25">
      <c r="A1104" s="121">
        <v>182941</v>
      </c>
      <c r="B1104" s="121">
        <v>63801694</v>
      </c>
      <c r="C1104" s="121">
        <v>2</v>
      </c>
      <c r="D1104" s="122"/>
      <c r="E1104" s="123" t="s">
        <v>1938</v>
      </c>
      <c r="F1104" s="124" t="s">
        <v>479</v>
      </c>
      <c r="G1104" s="125">
        <f t="shared" si="171"/>
        <v>6.9135999999999997</v>
      </c>
      <c r="H1104" s="125">
        <f t="shared" si="167"/>
        <v>13.827199999999999</v>
      </c>
      <c r="I1104" s="126" t="s">
        <v>974</v>
      </c>
      <c r="J1104" s="127">
        <v>5.65</v>
      </c>
      <c r="K1104" s="127">
        <f t="shared" si="168"/>
        <v>11.3</v>
      </c>
      <c r="L1104" s="128">
        <f t="shared" si="169"/>
        <v>42.375</v>
      </c>
      <c r="M1104" s="128">
        <f t="shared" si="170"/>
        <v>84.75</v>
      </c>
      <c r="N1104" s="129" t="s">
        <v>1973</v>
      </c>
      <c r="O1104" s="130">
        <v>0.219</v>
      </c>
      <c r="P1104" s="130">
        <f t="shared" si="163"/>
        <v>0.438</v>
      </c>
      <c r="Q1104" s="131"/>
      <c r="R1104" s="131"/>
      <c r="S1104" s="131"/>
      <c r="T1104" s="131"/>
      <c r="V1104" s="230"/>
      <c r="X1104" s="131"/>
      <c r="Y1104" s="131"/>
      <c r="AA1104" s="139"/>
    </row>
    <row r="1105" spans="1:27" x14ac:dyDescent="0.25">
      <c r="A1105" s="6">
        <v>191185</v>
      </c>
      <c r="B1105" s="9">
        <v>63801694</v>
      </c>
      <c r="C1105" s="9">
        <v>2</v>
      </c>
      <c r="D1105" s="39"/>
      <c r="E1105" s="30" t="s">
        <v>1938</v>
      </c>
      <c r="F1105" s="20" t="s">
        <v>479</v>
      </c>
      <c r="G1105" s="107">
        <f t="shared" si="171"/>
        <v>6.9135999999999997</v>
      </c>
      <c r="H1105" s="55">
        <f t="shared" si="167"/>
        <v>13.827199999999999</v>
      </c>
      <c r="I1105" s="94" t="s">
        <v>974</v>
      </c>
      <c r="J1105" s="97">
        <v>5.65</v>
      </c>
      <c r="K1105" s="97">
        <f t="shared" si="168"/>
        <v>11.3</v>
      </c>
      <c r="L1105" s="93">
        <f t="shared" si="169"/>
        <v>42.375</v>
      </c>
      <c r="M1105" s="93">
        <f t="shared" si="170"/>
        <v>84.75</v>
      </c>
      <c r="N1105" s="91" t="s">
        <v>1973</v>
      </c>
      <c r="O1105" s="48">
        <v>0.219</v>
      </c>
      <c r="P1105" s="48">
        <f t="shared" si="163"/>
        <v>0.438</v>
      </c>
      <c r="Q1105" s="40"/>
      <c r="R1105" s="102">
        <f>Q1105*1.025</f>
        <v>0</v>
      </c>
      <c r="S1105" s="120" t="s">
        <v>3109</v>
      </c>
      <c r="X1105" s="131"/>
      <c r="Y1105" s="131"/>
    </row>
    <row r="1106" spans="1:27" x14ac:dyDescent="0.25">
      <c r="A1106" s="134">
        <v>191185</v>
      </c>
      <c r="B1106" s="121">
        <v>63801694</v>
      </c>
      <c r="C1106" s="121">
        <v>2</v>
      </c>
      <c r="D1106" s="161"/>
      <c r="E1106" s="123" t="s">
        <v>1938</v>
      </c>
      <c r="F1106" s="124" t="s">
        <v>479</v>
      </c>
      <c r="G1106" s="125">
        <f t="shared" si="171"/>
        <v>6.9135999999999997</v>
      </c>
      <c r="H1106" s="162">
        <f t="shared" si="167"/>
        <v>13.827199999999999</v>
      </c>
      <c r="I1106" s="163" t="s">
        <v>974</v>
      </c>
      <c r="J1106" s="164">
        <v>5.65</v>
      </c>
      <c r="K1106" s="164">
        <f t="shared" si="168"/>
        <v>11.3</v>
      </c>
      <c r="L1106" s="165">
        <f t="shared" si="169"/>
        <v>42.375</v>
      </c>
      <c r="M1106" s="165">
        <f t="shared" si="170"/>
        <v>84.75</v>
      </c>
      <c r="N1106" s="129" t="s">
        <v>1973</v>
      </c>
      <c r="O1106" s="130">
        <v>0.219</v>
      </c>
      <c r="P1106" s="130">
        <f t="shared" si="163"/>
        <v>0.438</v>
      </c>
      <c r="Q1106" s="139"/>
      <c r="R1106" s="139"/>
      <c r="S1106" s="139"/>
      <c r="T1106" s="139"/>
      <c r="V1106" s="131"/>
      <c r="Z1106" s="139"/>
    </row>
    <row r="1107" spans="1:27" x14ac:dyDescent="0.25">
      <c r="A1107" s="134">
        <v>195538</v>
      </c>
      <c r="B1107" s="121">
        <v>63801694</v>
      </c>
      <c r="C1107" s="121">
        <v>2</v>
      </c>
      <c r="D1107" s="161"/>
      <c r="E1107" s="123" t="s">
        <v>1938</v>
      </c>
      <c r="F1107" s="124" t="s">
        <v>479</v>
      </c>
      <c r="G1107" s="125">
        <f t="shared" si="171"/>
        <v>6.9135999999999997</v>
      </c>
      <c r="H1107" s="162">
        <f t="shared" si="167"/>
        <v>13.827199999999999</v>
      </c>
      <c r="I1107" s="163" t="s">
        <v>974</v>
      </c>
      <c r="J1107" s="164">
        <v>5.65</v>
      </c>
      <c r="K1107" s="164">
        <f t="shared" si="168"/>
        <v>11.3</v>
      </c>
      <c r="L1107" s="165">
        <f t="shared" si="169"/>
        <v>42.375</v>
      </c>
      <c r="M1107" s="165">
        <f t="shared" si="170"/>
        <v>84.75</v>
      </c>
      <c r="N1107" s="129" t="s">
        <v>1973</v>
      </c>
      <c r="O1107" s="130">
        <v>0.219</v>
      </c>
      <c r="P1107" s="130">
        <f t="shared" si="163"/>
        <v>0.438</v>
      </c>
      <c r="Q1107" s="139"/>
      <c r="R1107" s="139"/>
      <c r="S1107" s="139"/>
      <c r="T1107" s="139"/>
      <c r="V1107" s="40"/>
      <c r="X1107" s="139"/>
      <c r="Y1107" s="139"/>
      <c r="Z1107" s="139"/>
    </row>
    <row r="1108" spans="1:27" x14ac:dyDescent="0.25">
      <c r="A1108" s="6">
        <v>96550</v>
      </c>
      <c r="B1108" s="6">
        <v>63801694</v>
      </c>
      <c r="C1108" s="6">
        <v>2</v>
      </c>
      <c r="D1108" s="6"/>
      <c r="E1108" s="30" t="s">
        <v>315</v>
      </c>
      <c r="F1108" s="20" t="s">
        <v>1070</v>
      </c>
      <c r="G1108" s="53">
        <f t="shared" si="171"/>
        <v>6.9135999999999997</v>
      </c>
      <c r="H1108" s="55">
        <f t="shared" si="167"/>
        <v>13.827199999999999</v>
      </c>
      <c r="I1108" s="94" t="s">
        <v>67</v>
      </c>
      <c r="J1108" s="97">
        <v>5.65</v>
      </c>
      <c r="K1108" s="97">
        <f t="shared" si="168"/>
        <v>11.3</v>
      </c>
      <c r="L1108" s="93">
        <f t="shared" si="169"/>
        <v>42.375</v>
      </c>
      <c r="M1108" s="93">
        <f t="shared" si="170"/>
        <v>84.75</v>
      </c>
      <c r="N1108" s="91" t="s">
        <v>1973</v>
      </c>
      <c r="O1108" s="48">
        <v>0.219</v>
      </c>
      <c r="P1108" s="48">
        <f t="shared" si="163"/>
        <v>0.438</v>
      </c>
      <c r="Q1108" s="103"/>
      <c r="R1108" s="102">
        <f>Q1108*1.025</f>
        <v>0</v>
      </c>
      <c r="S1108" s="120" t="s">
        <v>3108</v>
      </c>
      <c r="V1108" s="40"/>
      <c r="X1108" s="139"/>
      <c r="Y1108" s="139"/>
      <c r="Z1108" s="139"/>
    </row>
    <row r="1109" spans="1:27" s="40" customFormat="1" x14ac:dyDescent="0.25">
      <c r="A1109" s="6">
        <v>179498</v>
      </c>
      <c r="B1109" s="6">
        <v>63801694</v>
      </c>
      <c r="C1109" s="6">
        <v>2</v>
      </c>
      <c r="D1109" s="39"/>
      <c r="E1109" s="30" t="s">
        <v>315</v>
      </c>
      <c r="F1109" s="8" t="s">
        <v>1884</v>
      </c>
      <c r="G1109" s="53">
        <f t="shared" si="171"/>
        <v>6.9135999999999997</v>
      </c>
      <c r="H1109" s="55">
        <f t="shared" si="167"/>
        <v>13.827199999999999</v>
      </c>
      <c r="I1109" s="94" t="s">
        <v>974</v>
      </c>
      <c r="J1109" s="97">
        <v>5.65</v>
      </c>
      <c r="K1109" s="97">
        <f t="shared" si="168"/>
        <v>11.3</v>
      </c>
      <c r="L1109" s="93">
        <f t="shared" si="169"/>
        <v>42.375</v>
      </c>
      <c r="M1109" s="93">
        <f t="shared" si="170"/>
        <v>84.75</v>
      </c>
      <c r="N1109" s="91" t="s">
        <v>1973</v>
      </c>
      <c r="O1109" s="48">
        <v>0.219</v>
      </c>
      <c r="P1109" s="48">
        <f t="shared" si="163"/>
        <v>0.438</v>
      </c>
      <c r="Q1109" s="103"/>
      <c r="R1109" s="102">
        <f>Q1109*1.025</f>
        <v>0</v>
      </c>
      <c r="S1109" s="120" t="s">
        <v>3108</v>
      </c>
      <c r="T1109" s="37"/>
      <c r="U1109" s="37"/>
      <c r="V1109" s="37"/>
      <c r="W1109" s="131"/>
      <c r="X1109" s="37"/>
      <c r="Y1109" s="37"/>
      <c r="Z1109" s="139"/>
      <c r="AA1109" s="37"/>
    </row>
    <row r="1110" spans="1:27" x14ac:dyDescent="0.25">
      <c r="A1110" s="6">
        <v>430</v>
      </c>
      <c r="B1110" s="6">
        <v>63801696</v>
      </c>
      <c r="C1110" s="6">
        <v>2</v>
      </c>
      <c r="D1110" s="6"/>
      <c r="E1110" s="30" t="s">
        <v>28</v>
      </c>
      <c r="F1110" s="20" t="s">
        <v>13</v>
      </c>
      <c r="G1110" s="53">
        <f t="shared" ref="G1110:G1115" si="172">J1110*1.15</f>
        <v>161</v>
      </c>
      <c r="H1110" s="55">
        <f t="shared" si="167"/>
        <v>322</v>
      </c>
      <c r="I1110" s="15" t="s">
        <v>0</v>
      </c>
      <c r="J1110" s="55">
        <v>140</v>
      </c>
      <c r="K1110" s="55">
        <f t="shared" si="168"/>
        <v>280</v>
      </c>
      <c r="L1110" s="56">
        <f t="shared" si="169"/>
        <v>1050</v>
      </c>
      <c r="M1110" s="56">
        <f t="shared" si="170"/>
        <v>2100</v>
      </c>
      <c r="N1110" s="38"/>
      <c r="O1110" s="48"/>
      <c r="P1110" s="48">
        <f t="shared" si="163"/>
        <v>0</v>
      </c>
      <c r="Q1110" s="103"/>
      <c r="R1110" s="102">
        <f>Q1110*1.025</f>
        <v>0</v>
      </c>
      <c r="S1110" s="120" t="s">
        <v>3137</v>
      </c>
      <c r="AA1110" s="139"/>
    </row>
    <row r="1111" spans="1:27" x14ac:dyDescent="0.25">
      <c r="A1111" s="6">
        <v>98510</v>
      </c>
      <c r="B1111" s="6">
        <v>63801710</v>
      </c>
      <c r="C1111" s="6">
        <v>4</v>
      </c>
      <c r="D1111" s="6"/>
      <c r="E1111" s="30" t="s">
        <v>480</v>
      </c>
      <c r="F1111" s="124" t="s">
        <v>481</v>
      </c>
      <c r="G1111" s="53">
        <f t="shared" si="172"/>
        <v>31.337499999999999</v>
      </c>
      <c r="H1111" s="55">
        <f t="shared" si="167"/>
        <v>125.35</v>
      </c>
      <c r="I1111" s="15" t="s">
        <v>67</v>
      </c>
      <c r="J1111" s="55">
        <v>27.25</v>
      </c>
      <c r="K1111" s="55">
        <f t="shared" si="168"/>
        <v>109</v>
      </c>
      <c r="L1111" s="56">
        <f t="shared" si="169"/>
        <v>204.375</v>
      </c>
      <c r="M1111" s="56">
        <f t="shared" si="170"/>
        <v>817.5</v>
      </c>
      <c r="N1111" s="38"/>
      <c r="O1111" s="48"/>
      <c r="P1111" s="48">
        <f t="shared" si="163"/>
        <v>0</v>
      </c>
      <c r="R1111" s="102">
        <f>Q1111*1.025</f>
        <v>0</v>
      </c>
      <c r="S1111" s="120" t="s">
        <v>2496</v>
      </c>
      <c r="AA1111" s="139"/>
    </row>
    <row r="1112" spans="1:27" x14ac:dyDescent="0.25">
      <c r="A1112" s="6">
        <v>164956</v>
      </c>
      <c r="B1112" s="6">
        <v>63801710</v>
      </c>
      <c r="C1112" s="6">
        <v>4</v>
      </c>
      <c r="D1112" s="39"/>
      <c r="E1112" s="30" t="s">
        <v>480</v>
      </c>
      <c r="F1112" s="20" t="s">
        <v>481</v>
      </c>
      <c r="G1112" s="53">
        <f t="shared" si="172"/>
        <v>31.337499999999999</v>
      </c>
      <c r="H1112" s="53">
        <f t="shared" si="167"/>
        <v>125.35</v>
      </c>
      <c r="I1112" s="15" t="s">
        <v>974</v>
      </c>
      <c r="J1112" s="55">
        <v>27.25</v>
      </c>
      <c r="K1112" s="55">
        <f t="shared" si="168"/>
        <v>109</v>
      </c>
      <c r="L1112" s="56">
        <f t="shared" si="169"/>
        <v>204.375</v>
      </c>
      <c r="M1112" s="56">
        <f t="shared" si="170"/>
        <v>817.5</v>
      </c>
      <c r="N1112" s="38"/>
      <c r="O1112" s="48"/>
      <c r="P1112" s="48">
        <f t="shared" si="163"/>
        <v>0</v>
      </c>
      <c r="Q1112" s="103"/>
      <c r="R1112" s="102">
        <f>Q1112*1.025</f>
        <v>0</v>
      </c>
      <c r="S1112" s="120" t="s">
        <v>2496</v>
      </c>
      <c r="V1112" s="40"/>
      <c r="Z1112" s="139"/>
    </row>
    <row r="1113" spans="1:27" x14ac:dyDescent="0.25">
      <c r="A1113" s="204">
        <v>191215</v>
      </c>
      <c r="B1113" s="134">
        <v>63801710</v>
      </c>
      <c r="C1113" s="134">
        <v>4</v>
      </c>
      <c r="D1113" s="161"/>
      <c r="E1113" s="123" t="s">
        <v>3528</v>
      </c>
      <c r="F1113" s="124" t="s">
        <v>481</v>
      </c>
      <c r="G1113" s="125">
        <f t="shared" si="172"/>
        <v>31.337499999999999</v>
      </c>
      <c r="H1113" s="125">
        <f t="shared" si="167"/>
        <v>125.35</v>
      </c>
      <c r="I1113" s="166" t="s">
        <v>974</v>
      </c>
      <c r="J1113" s="162">
        <v>27.25</v>
      </c>
      <c r="K1113" s="162">
        <f t="shared" si="168"/>
        <v>109</v>
      </c>
      <c r="L1113" s="167">
        <f t="shared" si="169"/>
        <v>204.375</v>
      </c>
      <c r="M1113" s="167">
        <f t="shared" si="170"/>
        <v>817.5</v>
      </c>
      <c r="N1113" s="122" t="s">
        <v>2028</v>
      </c>
      <c r="O1113" s="130">
        <v>5.31</v>
      </c>
      <c r="P1113" s="130">
        <f t="shared" si="163"/>
        <v>21.24</v>
      </c>
      <c r="Q1113" s="188"/>
      <c r="R1113" s="139"/>
      <c r="S1113" s="139"/>
      <c r="T1113" s="139"/>
      <c r="AA1113" s="139"/>
    </row>
    <row r="1114" spans="1:27" x14ac:dyDescent="0.25">
      <c r="A1114" s="197">
        <v>197808</v>
      </c>
      <c r="B1114" s="121">
        <v>63801710</v>
      </c>
      <c r="C1114" s="121">
        <v>4</v>
      </c>
      <c r="D1114" s="161"/>
      <c r="E1114" s="123" t="s">
        <v>3528</v>
      </c>
      <c r="F1114" s="124" t="s">
        <v>481</v>
      </c>
      <c r="G1114" s="125">
        <f t="shared" si="172"/>
        <v>31.337499999999999</v>
      </c>
      <c r="H1114" s="125">
        <f t="shared" si="167"/>
        <v>125.35</v>
      </c>
      <c r="I1114" s="166" t="s">
        <v>974</v>
      </c>
      <c r="J1114" s="162">
        <v>27.25</v>
      </c>
      <c r="K1114" s="162">
        <f t="shared" si="168"/>
        <v>109</v>
      </c>
      <c r="L1114" s="167">
        <f t="shared" si="169"/>
        <v>204.375</v>
      </c>
      <c r="M1114" s="167">
        <f t="shared" si="170"/>
        <v>817.5</v>
      </c>
      <c r="N1114" s="122" t="s">
        <v>2028</v>
      </c>
      <c r="O1114" s="130">
        <v>5.31</v>
      </c>
      <c r="P1114" s="130">
        <f t="shared" si="163"/>
        <v>21.24</v>
      </c>
      <c r="Q1114" s="188"/>
      <c r="R1114" s="139"/>
      <c r="S1114" s="139"/>
      <c r="T1114" s="139"/>
      <c r="X1114" s="131"/>
      <c r="Y1114" s="131"/>
    </row>
    <row r="1115" spans="1:27" s="36" customFormat="1" x14ac:dyDescent="0.25">
      <c r="A1115" s="280">
        <v>210121</v>
      </c>
      <c r="B1115" s="121">
        <v>63801710</v>
      </c>
      <c r="C1115" s="121">
        <v>4</v>
      </c>
      <c r="D1115" s="161"/>
      <c r="E1115" s="123" t="s">
        <v>3832</v>
      </c>
      <c r="F1115" s="124" t="s">
        <v>481</v>
      </c>
      <c r="G1115" s="125">
        <f t="shared" si="172"/>
        <v>31.337499999999999</v>
      </c>
      <c r="H1115" s="307">
        <f t="shared" si="167"/>
        <v>125.35</v>
      </c>
      <c r="I1115" s="166" t="s">
        <v>974</v>
      </c>
      <c r="J1115" s="162">
        <v>27.25</v>
      </c>
      <c r="K1115" s="162">
        <f t="shared" si="168"/>
        <v>109</v>
      </c>
      <c r="L1115" s="167">
        <f t="shared" si="169"/>
        <v>204.375</v>
      </c>
      <c r="M1115" s="167">
        <f t="shared" si="170"/>
        <v>817.5</v>
      </c>
      <c r="N1115" s="122" t="s">
        <v>2028</v>
      </c>
      <c r="O1115" s="130">
        <v>5.31</v>
      </c>
      <c r="P1115" s="130">
        <f t="shared" si="163"/>
        <v>21.24</v>
      </c>
      <c r="Q1115" s="188"/>
      <c r="R1115" s="139"/>
      <c r="S1115" s="139"/>
      <c r="T1115" s="139"/>
      <c r="U1115" s="131"/>
      <c r="V1115" s="139"/>
      <c r="W1115" s="131"/>
      <c r="X1115" s="37"/>
      <c r="Y1115" s="37"/>
      <c r="Z1115" s="37"/>
    </row>
    <row r="1116" spans="1:27" ht="18" customHeight="1" x14ac:dyDescent="0.25">
      <c r="A1116" s="197">
        <v>225825</v>
      </c>
      <c r="B1116" s="121">
        <v>63801710</v>
      </c>
      <c r="C1116" s="121">
        <v>4</v>
      </c>
      <c r="D1116" s="161"/>
      <c r="E1116" s="123" t="s">
        <v>4058</v>
      </c>
      <c r="F1116" s="124" t="s">
        <v>481</v>
      </c>
      <c r="G1116" s="125">
        <f>J1116*1.15+O1116*2.5</f>
        <v>44.612499999999997</v>
      </c>
      <c r="H1116" s="125">
        <f t="shared" si="167"/>
        <v>178.45</v>
      </c>
      <c r="I1116" s="163" t="s">
        <v>974</v>
      </c>
      <c r="J1116" s="164">
        <v>27.25</v>
      </c>
      <c r="K1116" s="164">
        <f t="shared" si="168"/>
        <v>109</v>
      </c>
      <c r="L1116" s="165">
        <f t="shared" si="169"/>
        <v>204.375</v>
      </c>
      <c r="M1116" s="165">
        <f t="shared" si="170"/>
        <v>817.5</v>
      </c>
      <c r="N1116" s="129" t="s">
        <v>1973</v>
      </c>
      <c r="O1116" s="130">
        <v>5.31</v>
      </c>
      <c r="P1116" s="130">
        <f t="shared" si="163"/>
        <v>21.24</v>
      </c>
      <c r="Q1116" s="188"/>
      <c r="R1116" s="139"/>
      <c r="S1116" s="139"/>
      <c r="T1116" s="131"/>
      <c r="U1116" s="131"/>
      <c r="W1116" s="131"/>
    </row>
    <row r="1117" spans="1:27" s="40" customFormat="1" x14ac:dyDescent="0.25">
      <c r="A1117" s="6">
        <v>105488</v>
      </c>
      <c r="B1117" s="51">
        <v>63801733</v>
      </c>
      <c r="C1117" s="21">
        <v>5</v>
      </c>
      <c r="D1117" s="19"/>
      <c r="E1117" s="24" t="s">
        <v>606</v>
      </c>
      <c r="F1117" s="34" t="s">
        <v>4169</v>
      </c>
      <c r="G1117" s="53">
        <f t="shared" ref="G1117:G1127" si="173">J1117*1.15</f>
        <v>109.24999999999999</v>
      </c>
      <c r="H1117" s="55">
        <f t="shared" si="167"/>
        <v>546.24999999999989</v>
      </c>
      <c r="I1117" s="15" t="s">
        <v>152</v>
      </c>
      <c r="J1117" s="55">
        <v>95</v>
      </c>
      <c r="K1117" s="55">
        <f t="shared" si="168"/>
        <v>475</v>
      </c>
      <c r="L1117" s="13">
        <f t="shared" si="169"/>
        <v>712.5</v>
      </c>
      <c r="M1117" s="56">
        <f t="shared" si="170"/>
        <v>3562.5</v>
      </c>
      <c r="N1117" s="39" t="s">
        <v>1917</v>
      </c>
      <c r="O1117" s="49">
        <v>27.7</v>
      </c>
      <c r="P1117" s="48">
        <f t="shared" si="163"/>
        <v>138.5</v>
      </c>
      <c r="Q1117" s="103"/>
      <c r="R1117" s="102">
        <f>Q1117*1.025</f>
        <v>0</v>
      </c>
      <c r="S1117" s="120" t="s">
        <v>2866</v>
      </c>
      <c r="T1117" s="37"/>
      <c r="U1117" s="37"/>
      <c r="V1117" s="139"/>
      <c r="W1117" s="37"/>
      <c r="X1117" s="37"/>
      <c r="Y1117" s="37"/>
      <c r="Z1117" s="139"/>
      <c r="AA1117" s="37"/>
    </row>
    <row r="1118" spans="1:27" x14ac:dyDescent="0.25">
      <c r="A1118" s="9">
        <v>181461</v>
      </c>
      <c r="B1118" s="51">
        <v>63801733</v>
      </c>
      <c r="C1118" s="21">
        <v>2</v>
      </c>
      <c r="D1118" s="38"/>
      <c r="E1118" s="24" t="s">
        <v>606</v>
      </c>
      <c r="F1118" s="169" t="s">
        <v>4174</v>
      </c>
      <c r="G1118" s="53">
        <f t="shared" si="173"/>
        <v>109.24999999999999</v>
      </c>
      <c r="H1118" s="55">
        <f t="shared" si="167"/>
        <v>218.49999999999997</v>
      </c>
      <c r="I1118" s="15" t="s">
        <v>152</v>
      </c>
      <c r="J1118" s="55">
        <v>95</v>
      </c>
      <c r="K1118" s="55">
        <f t="shared" si="168"/>
        <v>190</v>
      </c>
      <c r="L1118" s="13">
        <f t="shared" si="169"/>
        <v>712.5</v>
      </c>
      <c r="M1118" s="56">
        <f t="shared" si="170"/>
        <v>1425</v>
      </c>
      <c r="N1118" s="39" t="s">
        <v>1917</v>
      </c>
      <c r="O1118" s="49">
        <v>27.7</v>
      </c>
      <c r="P1118" s="48">
        <f t="shared" si="163"/>
        <v>55.4</v>
      </c>
      <c r="R1118" s="102">
        <f>Q1118*1.025</f>
        <v>0</v>
      </c>
      <c r="S1118" s="120" t="s">
        <v>2866</v>
      </c>
    </row>
    <row r="1119" spans="1:27" x14ac:dyDescent="0.25">
      <c r="A1119" s="6">
        <v>191185</v>
      </c>
      <c r="B1119" s="51">
        <v>63801733</v>
      </c>
      <c r="C1119" s="21">
        <v>7</v>
      </c>
      <c r="D1119" s="39"/>
      <c r="E1119" s="24" t="s">
        <v>3529</v>
      </c>
      <c r="F1119" s="34" t="s">
        <v>4174</v>
      </c>
      <c r="G1119" s="107">
        <f t="shared" si="173"/>
        <v>109.24999999999999</v>
      </c>
      <c r="H1119" s="55">
        <f t="shared" si="167"/>
        <v>764.74999999999989</v>
      </c>
      <c r="I1119" s="15" t="s">
        <v>152</v>
      </c>
      <c r="J1119" s="55">
        <v>95</v>
      </c>
      <c r="K1119" s="55">
        <f t="shared" si="168"/>
        <v>665</v>
      </c>
      <c r="L1119" s="13">
        <f t="shared" si="169"/>
        <v>712.5</v>
      </c>
      <c r="M1119" s="56">
        <f t="shared" si="170"/>
        <v>4987.5</v>
      </c>
      <c r="N1119" s="117" t="s">
        <v>1917</v>
      </c>
      <c r="O1119" s="49">
        <v>27.7</v>
      </c>
      <c r="P1119" s="48">
        <f t="shared" si="163"/>
        <v>193.9</v>
      </c>
      <c r="Q1119" s="40"/>
      <c r="R1119" s="102">
        <f>Q1119*1.025</f>
        <v>0</v>
      </c>
      <c r="S1119" s="120" t="s">
        <v>2867</v>
      </c>
      <c r="W1119" s="139"/>
    </row>
    <row r="1120" spans="1:27" x14ac:dyDescent="0.25">
      <c r="A1120" s="134">
        <v>191185</v>
      </c>
      <c r="B1120" s="140">
        <v>63801733</v>
      </c>
      <c r="C1120" s="141">
        <v>7</v>
      </c>
      <c r="D1120" s="161"/>
      <c r="E1120" s="143" t="s">
        <v>3529</v>
      </c>
      <c r="F1120" s="169" t="s">
        <v>4174</v>
      </c>
      <c r="G1120" s="125">
        <f t="shared" si="173"/>
        <v>109.24999999999999</v>
      </c>
      <c r="H1120" s="162">
        <f t="shared" si="167"/>
        <v>764.74999999999989</v>
      </c>
      <c r="I1120" s="166" t="s">
        <v>152</v>
      </c>
      <c r="J1120" s="162">
        <v>95</v>
      </c>
      <c r="K1120" s="162">
        <f t="shared" si="168"/>
        <v>665</v>
      </c>
      <c r="L1120" s="170">
        <f t="shared" si="169"/>
        <v>712.5</v>
      </c>
      <c r="M1120" s="167">
        <f t="shared" si="170"/>
        <v>4987.5</v>
      </c>
      <c r="N1120" s="171" t="s">
        <v>1917</v>
      </c>
      <c r="O1120" s="172">
        <v>27.7</v>
      </c>
      <c r="P1120" s="130">
        <f t="shared" si="163"/>
        <v>193.9</v>
      </c>
      <c r="Q1120" s="139"/>
      <c r="R1120" s="139"/>
      <c r="S1120" s="139"/>
      <c r="T1120" s="139"/>
      <c r="AA1120" s="131"/>
    </row>
    <row r="1121" spans="1:27" x14ac:dyDescent="0.25">
      <c r="A1121" s="6">
        <v>105488</v>
      </c>
      <c r="B1121" s="51">
        <v>63801734</v>
      </c>
      <c r="C1121" s="21">
        <v>4</v>
      </c>
      <c r="D1121" s="19"/>
      <c r="E1121" s="24" t="s">
        <v>605</v>
      </c>
      <c r="F1121" s="169" t="s">
        <v>4167</v>
      </c>
      <c r="G1121" s="53">
        <f t="shared" si="173"/>
        <v>187.45</v>
      </c>
      <c r="H1121" s="55">
        <f t="shared" si="167"/>
        <v>749.8</v>
      </c>
      <c r="I1121" s="15" t="s">
        <v>152</v>
      </c>
      <c r="J1121" s="12">
        <v>163</v>
      </c>
      <c r="K1121" s="55">
        <f t="shared" si="168"/>
        <v>652</v>
      </c>
      <c r="L1121" s="13">
        <f t="shared" si="169"/>
        <v>1222.5</v>
      </c>
      <c r="M1121" s="56">
        <f t="shared" si="170"/>
        <v>4890</v>
      </c>
      <c r="N1121" s="39" t="s">
        <v>1917</v>
      </c>
      <c r="O1121" s="49">
        <v>35.299999999999997</v>
      </c>
      <c r="P1121" s="48">
        <f t="shared" si="163"/>
        <v>141.19999999999999</v>
      </c>
      <c r="R1121" s="102">
        <f>Q1121*1.025</f>
        <v>0</v>
      </c>
      <c r="S1121" s="120" t="s">
        <v>2868</v>
      </c>
      <c r="T1121" s="40"/>
      <c r="U1121" s="40"/>
      <c r="X1121" s="139"/>
      <c r="Y1121" s="139"/>
    </row>
    <row r="1122" spans="1:27" ht="14.25" customHeight="1" x14ac:dyDescent="0.25">
      <c r="A1122" s="9">
        <v>181461</v>
      </c>
      <c r="B1122" s="51">
        <v>63801734</v>
      </c>
      <c r="C1122" s="21">
        <v>2</v>
      </c>
      <c r="D1122" s="38"/>
      <c r="E1122" s="24" t="s">
        <v>920</v>
      </c>
      <c r="F1122" s="34" t="s">
        <v>4173</v>
      </c>
      <c r="G1122" s="53">
        <f t="shared" si="173"/>
        <v>187.45</v>
      </c>
      <c r="H1122" s="55">
        <f t="shared" si="167"/>
        <v>374.9</v>
      </c>
      <c r="I1122" s="15" t="s">
        <v>152</v>
      </c>
      <c r="J1122" s="12">
        <v>163</v>
      </c>
      <c r="K1122" s="55">
        <f t="shared" si="168"/>
        <v>326</v>
      </c>
      <c r="L1122" s="13">
        <f t="shared" si="169"/>
        <v>1222.5</v>
      </c>
      <c r="M1122" s="56">
        <f t="shared" si="170"/>
        <v>2445</v>
      </c>
      <c r="N1122" s="39" t="s">
        <v>1917</v>
      </c>
      <c r="O1122" s="49">
        <v>35.299999999999997</v>
      </c>
      <c r="P1122" s="48">
        <f t="shared" si="163"/>
        <v>70.599999999999994</v>
      </c>
      <c r="R1122" s="102">
        <f>Q1122*1.025</f>
        <v>0</v>
      </c>
      <c r="S1122" s="120" t="s">
        <v>2869</v>
      </c>
      <c r="V1122" s="400"/>
    </row>
    <row r="1123" spans="1:27" x14ac:dyDescent="0.25">
      <c r="A1123" s="6">
        <v>191185</v>
      </c>
      <c r="B1123" s="51">
        <v>63801734</v>
      </c>
      <c r="C1123" s="21">
        <v>4</v>
      </c>
      <c r="D1123" s="39"/>
      <c r="E1123" s="24" t="s">
        <v>3530</v>
      </c>
      <c r="F1123" s="169" t="s">
        <v>4173</v>
      </c>
      <c r="G1123" s="107">
        <f t="shared" si="173"/>
        <v>187.45</v>
      </c>
      <c r="H1123" s="55">
        <f t="shared" si="167"/>
        <v>749.8</v>
      </c>
      <c r="I1123" s="15" t="s">
        <v>152</v>
      </c>
      <c r="J1123" s="12">
        <v>163</v>
      </c>
      <c r="K1123" s="55">
        <f t="shared" si="168"/>
        <v>652</v>
      </c>
      <c r="L1123" s="13">
        <f t="shared" si="169"/>
        <v>1222.5</v>
      </c>
      <c r="M1123" s="56">
        <f t="shared" si="170"/>
        <v>4890</v>
      </c>
      <c r="N1123" s="117" t="s">
        <v>1917</v>
      </c>
      <c r="O1123" s="49">
        <v>35.299999999999997</v>
      </c>
      <c r="P1123" s="48">
        <f t="shared" si="163"/>
        <v>141.19999999999999</v>
      </c>
      <c r="Q1123" s="40"/>
      <c r="R1123" s="102">
        <f>Q1123*1.025</f>
        <v>0</v>
      </c>
      <c r="S1123" s="120" t="s">
        <v>2870</v>
      </c>
      <c r="Z1123" s="139"/>
    </row>
    <row r="1124" spans="1:27" x14ac:dyDescent="0.25">
      <c r="A1124" s="134">
        <v>191185</v>
      </c>
      <c r="B1124" s="140">
        <v>63801734</v>
      </c>
      <c r="C1124" s="141">
        <v>4</v>
      </c>
      <c r="D1124" s="161"/>
      <c r="E1124" s="143" t="s">
        <v>3530</v>
      </c>
      <c r="F1124" s="169" t="s">
        <v>4173</v>
      </c>
      <c r="G1124" s="125">
        <f t="shared" si="173"/>
        <v>187.45</v>
      </c>
      <c r="H1124" s="162">
        <f t="shared" si="167"/>
        <v>749.8</v>
      </c>
      <c r="I1124" s="166" t="s">
        <v>152</v>
      </c>
      <c r="J1124" s="173">
        <v>163</v>
      </c>
      <c r="K1124" s="162">
        <f t="shared" si="168"/>
        <v>652</v>
      </c>
      <c r="L1124" s="170">
        <f t="shared" si="169"/>
        <v>1222.5</v>
      </c>
      <c r="M1124" s="167">
        <f t="shared" si="170"/>
        <v>4890</v>
      </c>
      <c r="N1124" s="171" t="s">
        <v>1917</v>
      </c>
      <c r="O1124" s="172">
        <v>35.299999999999997</v>
      </c>
      <c r="P1124" s="130">
        <f t="shared" si="163"/>
        <v>141.19999999999999</v>
      </c>
      <c r="Q1124" s="139"/>
      <c r="R1124" s="139"/>
      <c r="S1124" s="139"/>
      <c r="T1124" s="139"/>
      <c r="U1124" s="139"/>
    </row>
    <row r="1125" spans="1:27" x14ac:dyDescent="0.25">
      <c r="A1125" s="6">
        <v>105488</v>
      </c>
      <c r="B1125" s="51">
        <v>63801735</v>
      </c>
      <c r="C1125" s="27">
        <v>2</v>
      </c>
      <c r="D1125" s="19"/>
      <c r="E1125" s="24" t="s">
        <v>1535</v>
      </c>
      <c r="F1125" s="34" t="s">
        <v>4168</v>
      </c>
      <c r="G1125" s="53">
        <f t="shared" si="173"/>
        <v>211.6</v>
      </c>
      <c r="H1125" s="55">
        <f t="shared" si="167"/>
        <v>423.2</v>
      </c>
      <c r="I1125" s="15" t="s">
        <v>152</v>
      </c>
      <c r="J1125" s="55">
        <v>184</v>
      </c>
      <c r="K1125" s="55">
        <f t="shared" si="168"/>
        <v>368</v>
      </c>
      <c r="L1125" s="13">
        <f t="shared" si="169"/>
        <v>1380</v>
      </c>
      <c r="M1125" s="56">
        <f t="shared" si="170"/>
        <v>2760</v>
      </c>
      <c r="N1125" s="38"/>
      <c r="O1125" s="48"/>
      <c r="P1125" s="48">
        <f t="shared" si="163"/>
        <v>0</v>
      </c>
      <c r="R1125" s="102">
        <f>Q1125*1.025</f>
        <v>0</v>
      </c>
      <c r="S1125" s="120" t="s">
        <v>2871</v>
      </c>
      <c r="W1125" s="131"/>
      <c r="Z1125" s="131"/>
    </row>
    <row r="1126" spans="1:27" x14ac:dyDescent="0.25">
      <c r="A1126" s="6">
        <v>107937</v>
      </c>
      <c r="B1126" s="6">
        <v>63801738</v>
      </c>
      <c r="C1126" s="6">
        <v>4</v>
      </c>
      <c r="D1126" s="39"/>
      <c r="E1126" s="30" t="s">
        <v>666</v>
      </c>
      <c r="F1126" s="28" t="s">
        <v>1154</v>
      </c>
      <c r="G1126" s="53">
        <f t="shared" si="173"/>
        <v>8.9699999999999989</v>
      </c>
      <c r="H1126" s="55">
        <f t="shared" si="167"/>
        <v>35.879999999999995</v>
      </c>
      <c r="I1126" s="15" t="s">
        <v>67</v>
      </c>
      <c r="J1126" s="55">
        <v>7.8</v>
      </c>
      <c r="K1126" s="55">
        <f t="shared" si="168"/>
        <v>31.2</v>
      </c>
      <c r="L1126" s="56">
        <f t="shared" si="169"/>
        <v>58.5</v>
      </c>
      <c r="M1126" s="56">
        <f t="shared" si="170"/>
        <v>234</v>
      </c>
      <c r="N1126" s="38"/>
      <c r="O1126" s="48">
        <v>0.5</v>
      </c>
      <c r="P1126" s="48">
        <f t="shared" si="163"/>
        <v>2</v>
      </c>
      <c r="R1126" s="102">
        <f>Q1126*1.025</f>
        <v>0</v>
      </c>
      <c r="S1126" s="120" t="s">
        <v>2991</v>
      </c>
      <c r="U1126" s="131"/>
      <c r="V1126" s="139"/>
      <c r="Z1126" s="139"/>
    </row>
    <row r="1127" spans="1:27" x14ac:dyDescent="0.25">
      <c r="A1127" s="6">
        <v>179498</v>
      </c>
      <c r="B1127" s="6">
        <v>63801738</v>
      </c>
      <c r="C1127" s="6">
        <v>4</v>
      </c>
      <c r="D1127" s="39"/>
      <c r="E1127" s="30" t="s">
        <v>666</v>
      </c>
      <c r="F1127" s="28" t="s">
        <v>1154</v>
      </c>
      <c r="G1127" s="55">
        <f t="shared" si="173"/>
        <v>8.9699999999999989</v>
      </c>
      <c r="H1127" s="55">
        <f t="shared" si="167"/>
        <v>35.879999999999995</v>
      </c>
      <c r="I1127" s="15" t="s">
        <v>974</v>
      </c>
      <c r="J1127" s="55">
        <v>7.8</v>
      </c>
      <c r="K1127" s="55">
        <f t="shared" si="168"/>
        <v>31.2</v>
      </c>
      <c r="L1127" s="56">
        <f t="shared" si="169"/>
        <v>58.5</v>
      </c>
      <c r="M1127" s="56">
        <f t="shared" si="170"/>
        <v>234</v>
      </c>
      <c r="N1127" s="38"/>
      <c r="O1127" s="48">
        <v>0.5</v>
      </c>
      <c r="P1127" s="48">
        <f t="shared" si="163"/>
        <v>2</v>
      </c>
      <c r="R1127" s="102">
        <f>Q1127*1.025</f>
        <v>0</v>
      </c>
      <c r="S1127" s="120" t="s">
        <v>2991</v>
      </c>
      <c r="U1127" s="139"/>
      <c r="V1127" s="139"/>
      <c r="X1127" s="139"/>
      <c r="Y1127" s="139"/>
    </row>
    <row r="1128" spans="1:27" x14ac:dyDescent="0.25">
      <c r="A1128" s="6">
        <v>182941</v>
      </c>
      <c r="B1128" s="6">
        <v>63801738</v>
      </c>
      <c r="C1128" s="6">
        <v>2</v>
      </c>
      <c r="D1128" s="38"/>
      <c r="E1128" s="30" t="s">
        <v>3531</v>
      </c>
      <c r="F1128" s="28" t="s">
        <v>1154</v>
      </c>
      <c r="G1128" s="53">
        <f>J1128*1.15+O1128*1.9</f>
        <v>9.9199999999999982</v>
      </c>
      <c r="H1128" s="55">
        <f t="shared" si="167"/>
        <v>19.839999999999996</v>
      </c>
      <c r="I1128" s="94" t="s">
        <v>974</v>
      </c>
      <c r="J1128" s="97">
        <v>7.8</v>
      </c>
      <c r="K1128" s="97">
        <f t="shared" si="168"/>
        <v>15.6</v>
      </c>
      <c r="L1128" s="93">
        <f t="shared" si="169"/>
        <v>58.5</v>
      </c>
      <c r="M1128" s="93">
        <f t="shared" si="170"/>
        <v>117</v>
      </c>
      <c r="N1128" s="91" t="s">
        <v>1973</v>
      </c>
      <c r="O1128" s="48">
        <v>0.5</v>
      </c>
      <c r="P1128" s="48">
        <f t="shared" si="163"/>
        <v>1</v>
      </c>
      <c r="R1128" s="102">
        <f>Q1128*1.025</f>
        <v>0</v>
      </c>
      <c r="S1128" s="120" t="s">
        <v>2992</v>
      </c>
    </row>
    <row r="1129" spans="1:27" x14ac:dyDescent="0.25">
      <c r="A1129" s="121">
        <v>182941</v>
      </c>
      <c r="B1129" s="134">
        <v>63801738</v>
      </c>
      <c r="C1129" s="134">
        <v>2</v>
      </c>
      <c r="D1129" s="122"/>
      <c r="E1129" s="123" t="s">
        <v>3531</v>
      </c>
      <c r="F1129" s="142" t="s">
        <v>1154</v>
      </c>
      <c r="G1129" s="125">
        <f>J1129*1.15+O1129*1.9</f>
        <v>9.9199999999999982</v>
      </c>
      <c r="H1129" s="135">
        <f t="shared" si="167"/>
        <v>19.839999999999996</v>
      </c>
      <c r="I1129" s="126" t="s">
        <v>974</v>
      </c>
      <c r="J1129" s="127">
        <v>7.8</v>
      </c>
      <c r="K1129" s="127">
        <f t="shared" si="168"/>
        <v>15.6</v>
      </c>
      <c r="L1129" s="138">
        <f t="shared" si="169"/>
        <v>58.5</v>
      </c>
      <c r="M1129" s="138">
        <f t="shared" si="170"/>
        <v>117</v>
      </c>
      <c r="N1129" s="129" t="s">
        <v>1973</v>
      </c>
      <c r="O1129" s="130">
        <v>0.5</v>
      </c>
      <c r="P1129" s="130">
        <f t="shared" si="163"/>
        <v>1</v>
      </c>
      <c r="Q1129" s="131"/>
      <c r="R1129" s="131"/>
      <c r="S1129" s="131"/>
      <c r="T1129" s="131"/>
      <c r="V1129" s="139"/>
      <c r="X1129" s="139"/>
      <c r="Y1129" s="139"/>
      <c r="AA1129" s="131"/>
    </row>
    <row r="1130" spans="1:27" x14ac:dyDescent="0.25">
      <c r="A1130" s="6">
        <v>191185</v>
      </c>
      <c r="B1130" s="6">
        <v>63801738</v>
      </c>
      <c r="C1130" s="6">
        <v>4</v>
      </c>
      <c r="D1130" s="39"/>
      <c r="E1130" s="30" t="s">
        <v>3531</v>
      </c>
      <c r="F1130" s="28" t="s">
        <v>1154</v>
      </c>
      <c r="G1130" s="107">
        <f>J1130*1.15+O1130*1.9</f>
        <v>9.9199999999999982</v>
      </c>
      <c r="H1130" s="55">
        <f t="shared" si="167"/>
        <v>39.679999999999993</v>
      </c>
      <c r="I1130" s="94" t="s">
        <v>974</v>
      </c>
      <c r="J1130" s="97">
        <v>7.8</v>
      </c>
      <c r="K1130" s="97">
        <f t="shared" si="168"/>
        <v>31.2</v>
      </c>
      <c r="L1130" s="93">
        <f t="shared" si="169"/>
        <v>58.5</v>
      </c>
      <c r="M1130" s="93">
        <f t="shared" ref="M1130:M1161" si="174">C1130*L1130</f>
        <v>234</v>
      </c>
      <c r="N1130" s="91" t="s">
        <v>1973</v>
      </c>
      <c r="O1130" s="48">
        <v>0.5</v>
      </c>
      <c r="P1130" s="48">
        <f t="shared" si="163"/>
        <v>2</v>
      </c>
      <c r="Q1130" s="40"/>
      <c r="R1130" s="102">
        <f>Q1130*1.025</f>
        <v>0</v>
      </c>
      <c r="S1130" s="120" t="s">
        <v>2992</v>
      </c>
      <c r="U1130" s="131"/>
      <c r="AA1130" s="40"/>
    </row>
    <row r="1131" spans="1:27" x14ac:dyDescent="0.25">
      <c r="A1131" s="134">
        <v>191185</v>
      </c>
      <c r="B1131" s="134">
        <v>63801738</v>
      </c>
      <c r="C1131" s="134">
        <v>4</v>
      </c>
      <c r="D1131" s="161"/>
      <c r="E1131" s="123" t="s">
        <v>3531</v>
      </c>
      <c r="F1131" s="142" t="s">
        <v>1154</v>
      </c>
      <c r="G1131" s="125">
        <f>J1131*1.15+O1131*1.9</f>
        <v>9.9199999999999982</v>
      </c>
      <c r="H1131" s="162">
        <f t="shared" si="167"/>
        <v>39.679999999999993</v>
      </c>
      <c r="I1131" s="163" t="s">
        <v>974</v>
      </c>
      <c r="J1131" s="164">
        <v>7.8</v>
      </c>
      <c r="K1131" s="164">
        <f t="shared" si="168"/>
        <v>31.2</v>
      </c>
      <c r="L1131" s="165">
        <f t="shared" si="169"/>
        <v>58.5</v>
      </c>
      <c r="M1131" s="165">
        <f t="shared" si="174"/>
        <v>234</v>
      </c>
      <c r="N1131" s="129" t="s">
        <v>1973</v>
      </c>
      <c r="O1131" s="130">
        <v>0.5</v>
      </c>
      <c r="P1131" s="130">
        <f t="shared" si="163"/>
        <v>2</v>
      </c>
      <c r="Q1131" s="139"/>
      <c r="R1131" s="139"/>
      <c r="S1131" s="139"/>
      <c r="T1131" s="139"/>
      <c r="V1131" s="131"/>
      <c r="W1131" s="139"/>
    </row>
    <row r="1132" spans="1:27" x14ac:dyDescent="0.25">
      <c r="A1132" s="134">
        <v>195538</v>
      </c>
      <c r="B1132" s="134">
        <v>63801738</v>
      </c>
      <c r="C1132" s="134">
        <v>2</v>
      </c>
      <c r="D1132" s="161"/>
      <c r="E1132" s="123" t="s">
        <v>3531</v>
      </c>
      <c r="F1132" s="142" t="s">
        <v>1154</v>
      </c>
      <c r="G1132" s="125">
        <f>J1132*1.15+O1132*1.9</f>
        <v>9.9199999999999982</v>
      </c>
      <c r="H1132" s="162">
        <f t="shared" si="167"/>
        <v>19.839999999999996</v>
      </c>
      <c r="I1132" s="163" t="s">
        <v>974</v>
      </c>
      <c r="J1132" s="164">
        <v>7.8</v>
      </c>
      <c r="K1132" s="164">
        <f t="shared" si="168"/>
        <v>15.6</v>
      </c>
      <c r="L1132" s="165">
        <f t="shared" si="169"/>
        <v>58.5</v>
      </c>
      <c r="M1132" s="165">
        <f t="shared" si="174"/>
        <v>117</v>
      </c>
      <c r="N1132" s="129" t="s">
        <v>1973</v>
      </c>
      <c r="O1132" s="130">
        <v>0.5</v>
      </c>
      <c r="P1132" s="130">
        <f t="shared" si="163"/>
        <v>1</v>
      </c>
      <c r="Q1132" s="139"/>
      <c r="R1132" s="139"/>
      <c r="S1132" s="139"/>
      <c r="T1132" s="131"/>
      <c r="X1132" s="139"/>
      <c r="Y1132" s="139"/>
      <c r="Z1132" s="40"/>
      <c r="AA1132" s="139"/>
    </row>
    <row r="1133" spans="1:27" x14ac:dyDescent="0.25">
      <c r="A1133" s="6">
        <v>105488</v>
      </c>
      <c r="B1133" s="6">
        <v>63801739</v>
      </c>
      <c r="C1133" s="6">
        <v>2</v>
      </c>
      <c r="D1133" s="39"/>
      <c r="E1133" s="30" t="s">
        <v>1832</v>
      </c>
      <c r="F1133" s="20" t="s">
        <v>1833</v>
      </c>
      <c r="G1133" s="53">
        <f>J1133*1.15</f>
        <v>80.5</v>
      </c>
      <c r="H1133" s="55">
        <f t="shared" si="167"/>
        <v>161</v>
      </c>
      <c r="I1133" s="15" t="s">
        <v>67</v>
      </c>
      <c r="J1133" s="55">
        <v>70</v>
      </c>
      <c r="K1133" s="55">
        <f t="shared" si="168"/>
        <v>140</v>
      </c>
      <c r="L1133" s="13">
        <f t="shared" si="169"/>
        <v>525</v>
      </c>
      <c r="M1133" s="56">
        <f t="shared" si="174"/>
        <v>1050</v>
      </c>
      <c r="N1133" s="38"/>
      <c r="O1133" s="48"/>
      <c r="P1133" s="48">
        <f t="shared" si="163"/>
        <v>0</v>
      </c>
      <c r="R1133" s="102">
        <f>Q1133*1.025</f>
        <v>0</v>
      </c>
      <c r="S1133" s="120" t="s">
        <v>3158</v>
      </c>
      <c r="U1133" s="131"/>
      <c r="AA1133" s="139"/>
    </row>
    <row r="1134" spans="1:27" x14ac:dyDescent="0.25">
      <c r="A1134" s="6">
        <v>191185</v>
      </c>
      <c r="B1134" s="6">
        <v>63801739</v>
      </c>
      <c r="C1134" s="6">
        <v>2</v>
      </c>
      <c r="D1134" s="39"/>
      <c r="E1134" s="30" t="s">
        <v>3532</v>
      </c>
      <c r="F1134" s="20" t="s">
        <v>3942</v>
      </c>
      <c r="G1134" s="107">
        <f t="shared" ref="G1134:G1142" si="175">J1134*1.15+O1134*1.9</f>
        <v>132.18</v>
      </c>
      <c r="H1134" s="55">
        <f t="shared" si="167"/>
        <v>264.36</v>
      </c>
      <c r="I1134" s="94" t="s">
        <v>152</v>
      </c>
      <c r="J1134" s="97">
        <v>70</v>
      </c>
      <c r="K1134" s="97">
        <f t="shared" si="168"/>
        <v>140</v>
      </c>
      <c r="L1134" s="98">
        <f t="shared" si="169"/>
        <v>525</v>
      </c>
      <c r="M1134" s="93">
        <f t="shared" si="174"/>
        <v>1050</v>
      </c>
      <c r="N1134" s="91" t="s">
        <v>1973</v>
      </c>
      <c r="O1134" s="48">
        <v>27.2</v>
      </c>
      <c r="P1134" s="48">
        <f t="shared" si="163"/>
        <v>54.4</v>
      </c>
      <c r="Q1134" s="40"/>
      <c r="R1134" s="102">
        <f>Q1134*1.025</f>
        <v>0</v>
      </c>
      <c r="S1134" s="120" t="s">
        <v>3159</v>
      </c>
      <c r="U1134" s="131"/>
      <c r="V1134" s="131"/>
      <c r="X1134" s="40"/>
      <c r="Y1134" s="40"/>
      <c r="Z1134" s="139"/>
    </row>
    <row r="1135" spans="1:27" x14ac:dyDescent="0.25">
      <c r="A1135" s="134">
        <v>191185</v>
      </c>
      <c r="B1135" s="134">
        <v>63801739</v>
      </c>
      <c r="C1135" s="134">
        <v>2</v>
      </c>
      <c r="D1135" s="161"/>
      <c r="E1135" s="123" t="s">
        <v>3532</v>
      </c>
      <c r="F1135" s="124" t="s">
        <v>3942</v>
      </c>
      <c r="G1135" s="125">
        <f t="shared" si="175"/>
        <v>132.18</v>
      </c>
      <c r="H1135" s="162">
        <f t="shared" si="167"/>
        <v>264.36</v>
      </c>
      <c r="I1135" s="163" t="s">
        <v>152</v>
      </c>
      <c r="J1135" s="164">
        <v>70</v>
      </c>
      <c r="K1135" s="164">
        <f t="shared" si="168"/>
        <v>140</v>
      </c>
      <c r="L1135" s="177">
        <f t="shared" si="169"/>
        <v>525</v>
      </c>
      <c r="M1135" s="165">
        <f t="shared" si="174"/>
        <v>1050</v>
      </c>
      <c r="N1135" s="129" t="s">
        <v>1973</v>
      </c>
      <c r="O1135" s="130">
        <v>27.2</v>
      </c>
      <c r="P1135" s="130">
        <f t="shared" si="163"/>
        <v>54.4</v>
      </c>
      <c r="Q1135" s="139"/>
      <c r="R1135" s="139"/>
      <c r="S1135" s="139"/>
      <c r="T1135" s="139"/>
      <c r="V1135" s="139"/>
      <c r="Z1135" s="131"/>
    </row>
    <row r="1136" spans="1:27" x14ac:dyDescent="0.25">
      <c r="A1136" s="6">
        <v>96550</v>
      </c>
      <c r="B1136" s="6">
        <v>63801741</v>
      </c>
      <c r="C1136" s="6">
        <v>8</v>
      </c>
      <c r="D1136" s="6"/>
      <c r="E1136" s="30" t="s">
        <v>163</v>
      </c>
      <c r="F1136" s="132" t="s">
        <v>1182</v>
      </c>
      <c r="G1136" s="53">
        <f t="shared" si="175"/>
        <v>7.3349999999999991</v>
      </c>
      <c r="H1136" s="55">
        <f t="shared" si="167"/>
        <v>58.679999999999993</v>
      </c>
      <c r="I1136" s="94" t="s">
        <v>67</v>
      </c>
      <c r="J1136" s="97">
        <v>5.8</v>
      </c>
      <c r="K1136" s="97">
        <f t="shared" si="168"/>
        <v>46.4</v>
      </c>
      <c r="L1136" s="93">
        <f t="shared" si="169"/>
        <v>43.5</v>
      </c>
      <c r="M1136" s="93">
        <f t="shared" si="174"/>
        <v>348</v>
      </c>
      <c r="N1136" s="91" t="s">
        <v>1973</v>
      </c>
      <c r="O1136" s="48">
        <v>0.35</v>
      </c>
      <c r="P1136" s="48">
        <f t="shared" si="163"/>
        <v>2.8</v>
      </c>
      <c r="R1136" s="102">
        <f>Q1136*1.025</f>
        <v>0</v>
      </c>
      <c r="S1136" s="120" t="s">
        <v>3151</v>
      </c>
      <c r="U1136" s="131"/>
      <c r="X1136" s="139"/>
      <c r="Y1136" s="139"/>
    </row>
    <row r="1137" spans="1:27" x14ac:dyDescent="0.25">
      <c r="A1137" s="6">
        <v>179498</v>
      </c>
      <c r="B1137" s="6">
        <v>63801741</v>
      </c>
      <c r="C1137" s="6">
        <v>8</v>
      </c>
      <c r="D1137" s="39"/>
      <c r="E1137" s="30" t="s">
        <v>163</v>
      </c>
      <c r="F1137" s="132" t="s">
        <v>1182</v>
      </c>
      <c r="G1137" s="53">
        <f t="shared" si="175"/>
        <v>7.3349999999999991</v>
      </c>
      <c r="H1137" s="55">
        <f t="shared" si="167"/>
        <v>58.679999999999993</v>
      </c>
      <c r="I1137" s="94" t="s">
        <v>974</v>
      </c>
      <c r="J1137" s="97">
        <v>5.8</v>
      </c>
      <c r="K1137" s="97">
        <f t="shared" si="168"/>
        <v>46.4</v>
      </c>
      <c r="L1137" s="93">
        <f t="shared" si="169"/>
        <v>43.5</v>
      </c>
      <c r="M1137" s="93">
        <f t="shared" si="174"/>
        <v>348</v>
      </c>
      <c r="N1137" s="91" t="s">
        <v>1973</v>
      </c>
      <c r="O1137" s="48">
        <v>0.35</v>
      </c>
      <c r="P1137" s="48">
        <f t="shared" si="163"/>
        <v>2.8</v>
      </c>
      <c r="R1137" s="102">
        <f>Q1137*1.025</f>
        <v>0</v>
      </c>
      <c r="S1137" s="120" t="s">
        <v>3151</v>
      </c>
      <c r="U1137" s="131"/>
      <c r="Z1137" s="131"/>
    </row>
    <row r="1138" spans="1:27" x14ac:dyDescent="0.25">
      <c r="A1138" s="6">
        <v>182941</v>
      </c>
      <c r="B1138" s="6">
        <v>63801741</v>
      </c>
      <c r="C1138" s="6">
        <v>4</v>
      </c>
      <c r="D1138" s="38"/>
      <c r="E1138" s="30" t="s">
        <v>3533</v>
      </c>
      <c r="F1138" s="8" t="s">
        <v>1182</v>
      </c>
      <c r="G1138" s="53">
        <f t="shared" si="175"/>
        <v>7.3349999999999991</v>
      </c>
      <c r="H1138" s="55">
        <f t="shared" si="167"/>
        <v>29.339999999999996</v>
      </c>
      <c r="I1138" s="94" t="s">
        <v>974</v>
      </c>
      <c r="J1138" s="97">
        <v>5.8</v>
      </c>
      <c r="K1138" s="97">
        <f t="shared" si="168"/>
        <v>23.2</v>
      </c>
      <c r="L1138" s="93">
        <f t="shared" si="169"/>
        <v>43.5</v>
      </c>
      <c r="M1138" s="93">
        <f t="shared" si="174"/>
        <v>174</v>
      </c>
      <c r="N1138" s="91" t="s">
        <v>1973</v>
      </c>
      <c r="O1138" s="48">
        <v>0.35</v>
      </c>
      <c r="P1138" s="48">
        <f t="shared" si="163"/>
        <v>1.4</v>
      </c>
      <c r="R1138" s="102">
        <f>Q1138*1.025</f>
        <v>0</v>
      </c>
      <c r="S1138" s="120" t="s">
        <v>3152</v>
      </c>
      <c r="U1138" s="139"/>
      <c r="V1138" s="139"/>
      <c r="W1138" s="139"/>
      <c r="Z1138" s="131"/>
    </row>
    <row r="1139" spans="1:27" x14ac:dyDescent="0.25">
      <c r="A1139" s="121">
        <v>182941</v>
      </c>
      <c r="B1139" s="134">
        <v>63801741</v>
      </c>
      <c r="C1139" s="134">
        <v>4</v>
      </c>
      <c r="D1139" s="122"/>
      <c r="E1139" s="123" t="s">
        <v>3533</v>
      </c>
      <c r="F1139" s="132" t="s">
        <v>1182</v>
      </c>
      <c r="G1139" s="125">
        <f t="shared" si="175"/>
        <v>7.3349999999999991</v>
      </c>
      <c r="H1139" s="135">
        <f t="shared" si="167"/>
        <v>29.339999999999996</v>
      </c>
      <c r="I1139" s="136" t="s">
        <v>974</v>
      </c>
      <c r="J1139" s="137">
        <v>5.8</v>
      </c>
      <c r="K1139" s="137">
        <f t="shared" si="168"/>
        <v>23.2</v>
      </c>
      <c r="L1139" s="138">
        <f t="shared" si="169"/>
        <v>43.5</v>
      </c>
      <c r="M1139" s="138">
        <f t="shared" si="174"/>
        <v>174</v>
      </c>
      <c r="N1139" s="129" t="s">
        <v>1973</v>
      </c>
      <c r="O1139" s="130">
        <v>0.35</v>
      </c>
      <c r="P1139" s="130">
        <f t="shared" si="163"/>
        <v>1.4</v>
      </c>
      <c r="Q1139" s="131"/>
      <c r="R1139" s="131"/>
      <c r="S1139" s="131"/>
      <c r="T1139" s="131"/>
      <c r="Z1139" s="131"/>
    </row>
    <row r="1140" spans="1:27" x14ac:dyDescent="0.25">
      <c r="A1140" s="6">
        <v>191185</v>
      </c>
      <c r="B1140" s="6">
        <v>63801741</v>
      </c>
      <c r="C1140" s="6">
        <v>8</v>
      </c>
      <c r="D1140" s="39"/>
      <c r="E1140" s="30" t="s">
        <v>3533</v>
      </c>
      <c r="F1140" s="132" t="s">
        <v>1182</v>
      </c>
      <c r="G1140" s="107">
        <f t="shared" si="175"/>
        <v>7.3349999999999991</v>
      </c>
      <c r="H1140" s="55">
        <f t="shared" si="167"/>
        <v>58.679999999999993</v>
      </c>
      <c r="I1140" s="94" t="s">
        <v>974</v>
      </c>
      <c r="J1140" s="97">
        <v>5.8</v>
      </c>
      <c r="K1140" s="97">
        <f t="shared" si="168"/>
        <v>46.4</v>
      </c>
      <c r="L1140" s="93">
        <f t="shared" si="169"/>
        <v>43.5</v>
      </c>
      <c r="M1140" s="93">
        <f t="shared" si="174"/>
        <v>348</v>
      </c>
      <c r="N1140" s="91" t="s">
        <v>1973</v>
      </c>
      <c r="O1140" s="48">
        <v>0.35</v>
      </c>
      <c r="P1140" s="48">
        <f t="shared" ref="P1140:P1203" si="176">O1140*C1140</f>
        <v>2.8</v>
      </c>
      <c r="Q1140" s="40"/>
      <c r="R1140" s="102">
        <f>Q1140*1.025</f>
        <v>0</v>
      </c>
      <c r="S1140" s="120" t="s">
        <v>3152</v>
      </c>
      <c r="U1140" s="139"/>
      <c r="W1140" s="131"/>
      <c r="Z1140" s="40"/>
    </row>
    <row r="1141" spans="1:27" x14ac:dyDescent="0.25">
      <c r="A1141" s="134">
        <v>191185</v>
      </c>
      <c r="B1141" s="134">
        <v>63801741</v>
      </c>
      <c r="C1141" s="134">
        <v>8</v>
      </c>
      <c r="D1141" s="161"/>
      <c r="E1141" s="123" t="s">
        <v>3533</v>
      </c>
      <c r="F1141" s="132" t="s">
        <v>1182</v>
      </c>
      <c r="G1141" s="125">
        <f t="shared" si="175"/>
        <v>7.3349999999999991</v>
      </c>
      <c r="H1141" s="162">
        <f t="shared" si="167"/>
        <v>58.679999999999993</v>
      </c>
      <c r="I1141" s="163" t="s">
        <v>974</v>
      </c>
      <c r="J1141" s="164">
        <v>5.8</v>
      </c>
      <c r="K1141" s="164">
        <f t="shared" si="168"/>
        <v>46.4</v>
      </c>
      <c r="L1141" s="165">
        <f t="shared" si="169"/>
        <v>43.5</v>
      </c>
      <c r="M1141" s="165">
        <f t="shared" si="174"/>
        <v>348</v>
      </c>
      <c r="N1141" s="129" t="s">
        <v>1973</v>
      </c>
      <c r="O1141" s="130">
        <v>0.35</v>
      </c>
      <c r="P1141" s="130">
        <f t="shared" si="176"/>
        <v>2.8</v>
      </c>
      <c r="Q1141" s="139"/>
      <c r="R1141" s="139"/>
      <c r="S1141" s="139"/>
      <c r="T1141" s="139"/>
      <c r="U1141" s="139"/>
      <c r="V1141" s="131"/>
      <c r="X1141" s="230"/>
      <c r="Y1141" s="230"/>
    </row>
    <row r="1142" spans="1:27" x14ac:dyDescent="0.25">
      <c r="A1142" s="134">
        <v>195538</v>
      </c>
      <c r="B1142" s="134">
        <v>63801741</v>
      </c>
      <c r="C1142" s="134">
        <v>4</v>
      </c>
      <c r="D1142" s="161"/>
      <c r="E1142" s="123" t="s">
        <v>3533</v>
      </c>
      <c r="F1142" s="132" t="s">
        <v>1182</v>
      </c>
      <c r="G1142" s="125">
        <f t="shared" si="175"/>
        <v>7.3349999999999991</v>
      </c>
      <c r="H1142" s="162">
        <f t="shared" si="167"/>
        <v>29.339999999999996</v>
      </c>
      <c r="I1142" s="163" t="s">
        <v>974</v>
      </c>
      <c r="J1142" s="164">
        <v>5.8</v>
      </c>
      <c r="K1142" s="164">
        <f t="shared" si="168"/>
        <v>23.2</v>
      </c>
      <c r="L1142" s="165">
        <f t="shared" si="169"/>
        <v>43.5</v>
      </c>
      <c r="M1142" s="165">
        <f t="shared" si="174"/>
        <v>174</v>
      </c>
      <c r="N1142" s="129" t="s">
        <v>1973</v>
      </c>
      <c r="O1142" s="130">
        <v>0.35</v>
      </c>
      <c r="P1142" s="130">
        <f t="shared" si="176"/>
        <v>1.4</v>
      </c>
      <c r="Q1142" s="139"/>
      <c r="R1142" s="139"/>
      <c r="S1142" s="139"/>
      <c r="T1142" s="131"/>
      <c r="V1142" s="131"/>
      <c r="W1142" s="131"/>
    </row>
    <row r="1143" spans="1:27" x14ac:dyDescent="0.25">
      <c r="A1143" s="6">
        <v>107937</v>
      </c>
      <c r="B1143" s="6">
        <v>63801756</v>
      </c>
      <c r="C1143" s="6">
        <v>2</v>
      </c>
      <c r="D1143" s="39"/>
      <c r="E1143" s="30" t="s">
        <v>667</v>
      </c>
      <c r="F1143" s="124" t="s">
        <v>4028</v>
      </c>
      <c r="G1143" s="53">
        <f>J1143*1.15</f>
        <v>17.594999999999999</v>
      </c>
      <c r="H1143" s="55">
        <f t="shared" si="167"/>
        <v>35.19</v>
      </c>
      <c r="I1143" s="15" t="s">
        <v>67</v>
      </c>
      <c r="J1143" s="55">
        <v>15.3</v>
      </c>
      <c r="K1143" s="55">
        <f t="shared" si="168"/>
        <v>30.6</v>
      </c>
      <c r="L1143" s="56">
        <f t="shared" si="169"/>
        <v>114.75</v>
      </c>
      <c r="M1143" s="57">
        <f t="shared" si="174"/>
        <v>229.5</v>
      </c>
      <c r="N1143" s="38" t="s">
        <v>2028</v>
      </c>
      <c r="O1143" s="48"/>
      <c r="P1143" s="48">
        <f t="shared" si="176"/>
        <v>0</v>
      </c>
      <c r="R1143" s="102">
        <f>Q1143*1.025</f>
        <v>0</v>
      </c>
      <c r="S1143" s="120" t="s">
        <v>3213</v>
      </c>
      <c r="V1143" s="337"/>
      <c r="W1143" s="139"/>
      <c r="Z1143" s="139"/>
    </row>
    <row r="1144" spans="1:27" x14ac:dyDescent="0.25">
      <c r="A1144" s="6">
        <v>154979</v>
      </c>
      <c r="B1144" s="6">
        <v>63801756</v>
      </c>
      <c r="C1144" s="6">
        <v>2</v>
      </c>
      <c r="D1144" s="39"/>
      <c r="E1144" s="30" t="s">
        <v>975</v>
      </c>
      <c r="F1144" s="20" t="s">
        <v>4029</v>
      </c>
      <c r="G1144" s="53">
        <f>J1144*1.15</f>
        <v>17.594999999999999</v>
      </c>
      <c r="H1144" s="55">
        <f t="shared" si="167"/>
        <v>35.19</v>
      </c>
      <c r="I1144" s="15" t="s">
        <v>67</v>
      </c>
      <c r="J1144" s="55">
        <v>15.3</v>
      </c>
      <c r="K1144" s="55">
        <f t="shared" si="168"/>
        <v>30.6</v>
      </c>
      <c r="L1144" s="56">
        <f t="shared" si="169"/>
        <v>114.75</v>
      </c>
      <c r="M1144" s="57">
        <f t="shared" si="174"/>
        <v>229.5</v>
      </c>
      <c r="N1144" s="38" t="s">
        <v>2028</v>
      </c>
      <c r="O1144" s="48"/>
      <c r="P1144" s="48">
        <f t="shared" si="176"/>
        <v>0</v>
      </c>
      <c r="R1144" s="102">
        <f>Q1144*1.025</f>
        <v>0</v>
      </c>
      <c r="S1144" s="120" t="s">
        <v>3214</v>
      </c>
      <c r="U1144" s="131"/>
      <c r="V1144" s="337"/>
    </row>
    <row r="1145" spans="1:27" x14ac:dyDescent="0.25">
      <c r="A1145" s="6">
        <v>158021</v>
      </c>
      <c r="B1145" s="6">
        <v>63801756</v>
      </c>
      <c r="C1145" s="6">
        <v>1</v>
      </c>
      <c r="D1145" s="39"/>
      <c r="E1145" s="30" t="s">
        <v>975</v>
      </c>
      <c r="F1145" s="20" t="s">
        <v>4029</v>
      </c>
      <c r="G1145" s="53">
        <f>J1145*1.15</f>
        <v>17.594999999999999</v>
      </c>
      <c r="H1145" s="55">
        <f t="shared" si="167"/>
        <v>17.594999999999999</v>
      </c>
      <c r="I1145" s="15" t="s">
        <v>974</v>
      </c>
      <c r="J1145" s="55">
        <v>15.3</v>
      </c>
      <c r="K1145" s="55">
        <f t="shared" si="168"/>
        <v>15.3</v>
      </c>
      <c r="L1145" s="56">
        <f t="shared" si="169"/>
        <v>114.75</v>
      </c>
      <c r="M1145" s="57">
        <f t="shared" si="174"/>
        <v>114.75</v>
      </c>
      <c r="N1145" s="38" t="s">
        <v>2028</v>
      </c>
      <c r="O1145" s="48"/>
      <c r="P1145" s="48">
        <f t="shared" si="176"/>
        <v>0</v>
      </c>
      <c r="R1145" s="102">
        <f>Q1145*1.025</f>
        <v>0</v>
      </c>
      <c r="S1145" s="120" t="s">
        <v>3214</v>
      </c>
      <c r="U1145" s="131"/>
      <c r="W1145" s="40"/>
    </row>
    <row r="1146" spans="1:27" x14ac:dyDescent="0.25">
      <c r="A1146" s="6">
        <v>107937</v>
      </c>
      <c r="B1146" s="6">
        <v>63801759</v>
      </c>
      <c r="C1146" s="6">
        <v>2</v>
      </c>
      <c r="D1146" s="39"/>
      <c r="E1146" s="30" t="s">
        <v>668</v>
      </c>
      <c r="F1146" s="20" t="s">
        <v>1776</v>
      </c>
      <c r="G1146" s="53">
        <f>J1146*1.15+O1146*1.9</f>
        <v>14.202499999999997</v>
      </c>
      <c r="H1146" s="55">
        <f t="shared" si="167"/>
        <v>28.404999999999994</v>
      </c>
      <c r="I1146" s="94" t="s">
        <v>67</v>
      </c>
      <c r="J1146" s="97">
        <v>10.45</v>
      </c>
      <c r="K1146" s="97">
        <f t="shared" si="168"/>
        <v>20.9</v>
      </c>
      <c r="L1146" s="93">
        <f t="shared" si="169"/>
        <v>78.375</v>
      </c>
      <c r="M1146" s="93">
        <f t="shared" si="174"/>
        <v>156.75</v>
      </c>
      <c r="N1146" s="91" t="s">
        <v>1973</v>
      </c>
      <c r="O1146" s="48">
        <v>1.1499999999999999</v>
      </c>
      <c r="P1146" s="48">
        <f t="shared" si="176"/>
        <v>2.2999999999999998</v>
      </c>
      <c r="R1146" s="102">
        <f>Q1146*1.025</f>
        <v>0</v>
      </c>
      <c r="S1146" s="120" t="s">
        <v>3211</v>
      </c>
      <c r="U1146" s="131"/>
      <c r="V1146" s="139"/>
    </row>
    <row r="1147" spans="1:27" x14ac:dyDescent="0.25">
      <c r="A1147" s="134">
        <v>179498</v>
      </c>
      <c r="B1147" s="134">
        <v>63801759</v>
      </c>
      <c r="C1147" s="134">
        <v>1</v>
      </c>
      <c r="D1147" s="161"/>
      <c r="E1147" s="123" t="s">
        <v>668</v>
      </c>
      <c r="F1147" s="124" t="s">
        <v>1776</v>
      </c>
      <c r="G1147" s="187">
        <f>J1147*1.15+O1147*1.9</f>
        <v>14.202499999999997</v>
      </c>
      <c r="H1147" s="162">
        <f t="shared" si="167"/>
        <v>14.202499999999997</v>
      </c>
      <c r="I1147" s="163" t="s">
        <v>974</v>
      </c>
      <c r="J1147" s="164">
        <v>10.45</v>
      </c>
      <c r="K1147" s="164">
        <f t="shared" si="168"/>
        <v>10.45</v>
      </c>
      <c r="L1147" s="165">
        <f t="shared" si="169"/>
        <v>78.375</v>
      </c>
      <c r="M1147" s="165">
        <f t="shared" si="174"/>
        <v>78.375</v>
      </c>
      <c r="N1147" s="129" t="s">
        <v>1973</v>
      </c>
      <c r="O1147" s="130">
        <v>1.1499999999999999</v>
      </c>
      <c r="P1147" s="130">
        <f t="shared" si="176"/>
        <v>1.1499999999999999</v>
      </c>
      <c r="Q1147" s="188"/>
      <c r="R1147" s="194">
        <f>Q1147*1.025</f>
        <v>0</v>
      </c>
      <c r="S1147" s="246" t="s">
        <v>3211</v>
      </c>
      <c r="T1147" s="131"/>
      <c r="Z1147" s="40"/>
    </row>
    <row r="1148" spans="1:27" x14ac:dyDescent="0.25">
      <c r="A1148" s="134">
        <v>195538</v>
      </c>
      <c r="B1148" s="134">
        <v>63801759</v>
      </c>
      <c r="C1148" s="134">
        <v>1</v>
      </c>
      <c r="D1148" s="161"/>
      <c r="E1148" s="123" t="s">
        <v>4059</v>
      </c>
      <c r="F1148" s="124" t="s">
        <v>1776</v>
      </c>
      <c r="G1148" s="125">
        <f>J1148*1.15+O1148*1.9</f>
        <v>14.202499999999997</v>
      </c>
      <c r="H1148" s="162">
        <f t="shared" si="167"/>
        <v>14.202499999999997</v>
      </c>
      <c r="I1148" s="163" t="s">
        <v>974</v>
      </c>
      <c r="J1148" s="164">
        <v>10.45</v>
      </c>
      <c r="K1148" s="164">
        <f t="shared" si="168"/>
        <v>10.45</v>
      </c>
      <c r="L1148" s="165">
        <f t="shared" si="169"/>
        <v>78.375</v>
      </c>
      <c r="M1148" s="165">
        <f t="shared" si="174"/>
        <v>78.375</v>
      </c>
      <c r="N1148" s="129" t="s">
        <v>1973</v>
      </c>
      <c r="O1148" s="130">
        <v>1.1499999999999999</v>
      </c>
      <c r="P1148" s="130">
        <f t="shared" si="176"/>
        <v>1.1499999999999999</v>
      </c>
      <c r="Q1148" s="139"/>
      <c r="R1148" s="139"/>
      <c r="S1148" s="120" t="s">
        <v>3212</v>
      </c>
      <c r="T1148" s="139"/>
      <c r="V1148" s="139"/>
      <c r="W1148" s="40"/>
      <c r="X1148" s="139"/>
      <c r="Y1148" s="139"/>
      <c r="AA1148" s="139"/>
    </row>
    <row r="1149" spans="1:27" x14ac:dyDescent="0.25">
      <c r="A1149" s="6">
        <v>107937</v>
      </c>
      <c r="B1149" s="6">
        <v>63801778</v>
      </c>
      <c r="C1149" s="6">
        <v>8</v>
      </c>
      <c r="D1149" s="39"/>
      <c r="E1149" s="30" t="s">
        <v>730</v>
      </c>
      <c r="F1149" s="8" t="s">
        <v>1168</v>
      </c>
      <c r="G1149" s="53">
        <f>J1149*1.15</f>
        <v>12.834</v>
      </c>
      <c r="H1149" s="55">
        <f t="shared" si="167"/>
        <v>102.672</v>
      </c>
      <c r="I1149" s="15" t="s">
        <v>67</v>
      </c>
      <c r="J1149" s="55">
        <v>11.16</v>
      </c>
      <c r="K1149" s="55">
        <f t="shared" si="168"/>
        <v>89.28</v>
      </c>
      <c r="L1149" s="56">
        <f t="shared" si="169"/>
        <v>83.7</v>
      </c>
      <c r="M1149" s="56">
        <f>L1149*C1149</f>
        <v>669.6</v>
      </c>
      <c r="N1149" s="38"/>
      <c r="O1149" s="48">
        <v>0.25</v>
      </c>
      <c r="P1149" s="48">
        <f t="shared" si="176"/>
        <v>2</v>
      </c>
      <c r="R1149" s="102">
        <f>Q1149*1.025</f>
        <v>0</v>
      </c>
      <c r="S1149" s="120" t="s">
        <v>3038</v>
      </c>
      <c r="U1149" s="139"/>
      <c r="V1149" s="139"/>
      <c r="Z1149" s="131"/>
      <c r="AA1149" s="131"/>
    </row>
    <row r="1150" spans="1:27" x14ac:dyDescent="0.25">
      <c r="A1150" s="6">
        <v>165725</v>
      </c>
      <c r="B1150" s="6">
        <v>63801778</v>
      </c>
      <c r="C1150" s="6">
        <v>8</v>
      </c>
      <c r="D1150" s="39"/>
      <c r="E1150" s="30" t="s">
        <v>730</v>
      </c>
      <c r="F1150" s="8" t="s">
        <v>1168</v>
      </c>
      <c r="G1150" s="55">
        <f>J1150*1.15</f>
        <v>12.834</v>
      </c>
      <c r="H1150" s="55">
        <f t="shared" si="167"/>
        <v>102.672</v>
      </c>
      <c r="I1150" s="15" t="s">
        <v>974</v>
      </c>
      <c r="J1150" s="55">
        <v>11.16</v>
      </c>
      <c r="K1150" s="55">
        <f t="shared" si="168"/>
        <v>89.28</v>
      </c>
      <c r="L1150" s="56">
        <f t="shared" si="169"/>
        <v>83.7</v>
      </c>
      <c r="M1150" s="56">
        <f t="shared" ref="M1150:M1181" si="177">C1150*L1150</f>
        <v>669.6</v>
      </c>
      <c r="N1150" s="38"/>
      <c r="O1150" s="48">
        <v>0.25</v>
      </c>
      <c r="P1150" s="48">
        <f t="shared" si="176"/>
        <v>2</v>
      </c>
      <c r="R1150" s="102">
        <f>Q1150*1.025</f>
        <v>0</v>
      </c>
      <c r="S1150" s="120" t="s">
        <v>3038</v>
      </c>
      <c r="AA1150" s="131"/>
    </row>
    <row r="1151" spans="1:27" x14ac:dyDescent="0.25">
      <c r="A1151" s="134">
        <v>195538</v>
      </c>
      <c r="B1151" s="134">
        <v>63801778</v>
      </c>
      <c r="C1151" s="134">
        <v>4</v>
      </c>
      <c r="D1151" s="161"/>
      <c r="E1151" s="123" t="s">
        <v>4060</v>
      </c>
      <c r="F1151" s="132" t="s">
        <v>1168</v>
      </c>
      <c r="G1151" s="125">
        <f>J1151*1.15+O1151*1.9</f>
        <v>13.308999999999999</v>
      </c>
      <c r="H1151" s="162">
        <f t="shared" si="167"/>
        <v>53.235999999999997</v>
      </c>
      <c r="I1151" s="163" t="s">
        <v>974</v>
      </c>
      <c r="J1151" s="164">
        <v>11.16</v>
      </c>
      <c r="K1151" s="164">
        <f t="shared" si="168"/>
        <v>44.64</v>
      </c>
      <c r="L1151" s="165">
        <f t="shared" si="169"/>
        <v>83.7</v>
      </c>
      <c r="M1151" s="165">
        <f t="shared" si="177"/>
        <v>334.8</v>
      </c>
      <c r="N1151" s="129" t="s">
        <v>1973</v>
      </c>
      <c r="O1151" s="130">
        <v>0.25</v>
      </c>
      <c r="P1151" s="130">
        <f t="shared" si="176"/>
        <v>1</v>
      </c>
      <c r="Q1151" s="139"/>
      <c r="R1151" s="139"/>
      <c r="S1151" s="120" t="s">
        <v>3039</v>
      </c>
      <c r="T1151" s="139"/>
      <c r="U1151" s="139"/>
      <c r="Z1151" s="40"/>
    </row>
    <row r="1152" spans="1:27" x14ac:dyDescent="0.25">
      <c r="A1152" s="6">
        <v>96550</v>
      </c>
      <c r="B1152" s="6">
        <v>63801801</v>
      </c>
      <c r="C1152" s="6">
        <v>2</v>
      </c>
      <c r="D1152" s="6"/>
      <c r="E1152" s="30" t="s">
        <v>78</v>
      </c>
      <c r="F1152" s="20" t="s">
        <v>11</v>
      </c>
      <c r="G1152" s="53">
        <f>J1152*1.15</f>
        <v>13.799999999999999</v>
      </c>
      <c r="H1152" s="55">
        <f t="shared" si="167"/>
        <v>27.599999999999998</v>
      </c>
      <c r="I1152" s="15" t="s">
        <v>67</v>
      </c>
      <c r="J1152" s="55">
        <v>12</v>
      </c>
      <c r="K1152" s="55">
        <f t="shared" si="168"/>
        <v>24</v>
      </c>
      <c r="L1152" s="56">
        <f t="shared" si="169"/>
        <v>90</v>
      </c>
      <c r="M1152" s="56">
        <f t="shared" si="177"/>
        <v>180</v>
      </c>
      <c r="N1152" s="38"/>
      <c r="O1152" s="48"/>
      <c r="P1152" s="48">
        <f t="shared" si="176"/>
        <v>0</v>
      </c>
      <c r="Q1152" s="103"/>
      <c r="R1152" s="102">
        <f>Q1152*1.025</f>
        <v>0</v>
      </c>
      <c r="S1152" s="120" t="s">
        <v>2934</v>
      </c>
    </row>
    <row r="1153" spans="1:27" x14ac:dyDescent="0.25">
      <c r="A1153" s="6">
        <v>191185</v>
      </c>
      <c r="B1153" s="6">
        <v>63801817</v>
      </c>
      <c r="C1153" s="6">
        <v>2</v>
      </c>
      <c r="D1153" s="39"/>
      <c r="E1153" s="30" t="s">
        <v>19</v>
      </c>
      <c r="F1153" s="20" t="s">
        <v>1038</v>
      </c>
      <c r="G1153" s="107">
        <f>J1153*1.15</f>
        <v>27.599999999999998</v>
      </c>
      <c r="H1153" s="55">
        <f t="shared" si="167"/>
        <v>55.199999999999996</v>
      </c>
      <c r="I1153" s="15" t="s">
        <v>0</v>
      </c>
      <c r="J1153" s="55">
        <v>24</v>
      </c>
      <c r="K1153" s="55">
        <f t="shared" si="168"/>
        <v>48</v>
      </c>
      <c r="L1153" s="56">
        <f t="shared" si="169"/>
        <v>180</v>
      </c>
      <c r="M1153" s="56">
        <f t="shared" si="177"/>
        <v>360</v>
      </c>
      <c r="N1153" s="38" t="s">
        <v>2028</v>
      </c>
      <c r="O1153" s="48">
        <v>2.91</v>
      </c>
      <c r="P1153" s="48">
        <f t="shared" si="176"/>
        <v>5.82</v>
      </c>
      <c r="Q1153" s="40"/>
      <c r="R1153" s="102">
        <f>Q1153*1.025</f>
        <v>0</v>
      </c>
      <c r="S1153" s="120" t="s">
        <v>2848</v>
      </c>
      <c r="V1153" s="139"/>
      <c r="W1153" s="131"/>
      <c r="Z1153" s="139"/>
    </row>
    <row r="1154" spans="1:27" s="36" customFormat="1" x14ac:dyDescent="0.25">
      <c r="A1154" s="6">
        <v>96262</v>
      </c>
      <c r="B1154" s="6">
        <v>63801827</v>
      </c>
      <c r="C1154" s="6">
        <v>10</v>
      </c>
      <c r="D1154" s="6"/>
      <c r="E1154" s="30" t="s">
        <v>1459</v>
      </c>
      <c r="F1154" s="20" t="s">
        <v>1135</v>
      </c>
      <c r="G1154" s="53">
        <f>J1154*1.15</f>
        <v>9.1999999999999993</v>
      </c>
      <c r="H1154" s="55">
        <f t="shared" ref="H1154:H1217" si="178">C1154*G1154</f>
        <v>92</v>
      </c>
      <c r="I1154" s="15" t="s">
        <v>67</v>
      </c>
      <c r="J1154" s="55">
        <v>8</v>
      </c>
      <c r="K1154" s="55">
        <f t="shared" si="168"/>
        <v>80</v>
      </c>
      <c r="L1154" s="56">
        <f t="shared" si="169"/>
        <v>60</v>
      </c>
      <c r="M1154" s="56">
        <f t="shared" si="177"/>
        <v>600</v>
      </c>
      <c r="N1154" s="38"/>
      <c r="O1154" s="48"/>
      <c r="P1154" s="48">
        <f t="shared" si="176"/>
        <v>0</v>
      </c>
      <c r="Q1154" s="103"/>
      <c r="R1154" s="102">
        <f>Q1154*1.025</f>
        <v>0</v>
      </c>
      <c r="S1154" s="120" t="s">
        <v>2841</v>
      </c>
      <c r="T1154" s="37"/>
      <c r="U1154" s="37"/>
      <c r="V1154" s="37"/>
      <c r="W1154" s="139"/>
      <c r="X1154" s="37"/>
      <c r="Y1154" s="37"/>
      <c r="Z1154" s="139"/>
      <c r="AA1154" s="131"/>
    </row>
    <row r="1155" spans="1:27" x14ac:dyDescent="0.25">
      <c r="A1155" s="197">
        <v>218400</v>
      </c>
      <c r="B1155" s="121">
        <v>63801827</v>
      </c>
      <c r="C1155" s="178">
        <v>10</v>
      </c>
      <c r="D1155" s="161"/>
      <c r="E1155" s="123">
        <v>63801827</v>
      </c>
      <c r="F1155" s="143" t="s">
        <v>1144</v>
      </c>
      <c r="G1155" s="168">
        <f>J1155*1.2+O1155*2.5</f>
        <v>10.112499999999999</v>
      </c>
      <c r="H1155" s="125">
        <f t="shared" si="178"/>
        <v>101.12499999999999</v>
      </c>
      <c r="I1155" s="163" t="s">
        <v>974</v>
      </c>
      <c r="J1155" s="164">
        <v>8</v>
      </c>
      <c r="K1155" s="164">
        <f t="shared" si="168"/>
        <v>80</v>
      </c>
      <c r="L1155" s="177">
        <f t="shared" si="169"/>
        <v>60</v>
      </c>
      <c r="M1155" s="165">
        <f t="shared" si="177"/>
        <v>600</v>
      </c>
      <c r="N1155" s="129" t="s">
        <v>1973</v>
      </c>
      <c r="O1155" s="130">
        <v>0.20499999999999999</v>
      </c>
      <c r="P1155" s="130">
        <f t="shared" si="176"/>
        <v>2.0499999999999998</v>
      </c>
      <c r="Q1155" s="188"/>
      <c r="R1155" s="131"/>
      <c r="S1155" s="131"/>
      <c r="T1155" s="131"/>
      <c r="U1155" s="139"/>
      <c r="V1155" s="139"/>
      <c r="AA1155" s="139"/>
    </row>
    <row r="1156" spans="1:27" x14ac:dyDescent="0.25">
      <c r="A1156" s="197">
        <v>218400</v>
      </c>
      <c r="B1156" s="121">
        <v>63801827</v>
      </c>
      <c r="C1156" s="178">
        <v>10</v>
      </c>
      <c r="D1156" s="161"/>
      <c r="E1156" s="123">
        <v>63801827</v>
      </c>
      <c r="F1156" s="143" t="s">
        <v>1144</v>
      </c>
      <c r="G1156" s="168">
        <f>J1156*1.2+O1156*2.5</f>
        <v>10.112499999999999</v>
      </c>
      <c r="H1156" s="125">
        <f t="shared" si="178"/>
        <v>101.12499999999999</v>
      </c>
      <c r="I1156" s="163" t="s">
        <v>974</v>
      </c>
      <c r="J1156" s="164">
        <v>8</v>
      </c>
      <c r="K1156" s="164">
        <f t="shared" si="168"/>
        <v>80</v>
      </c>
      <c r="L1156" s="177">
        <f t="shared" si="169"/>
        <v>60</v>
      </c>
      <c r="M1156" s="165">
        <f t="shared" si="177"/>
        <v>600</v>
      </c>
      <c r="N1156" s="129" t="s">
        <v>1973</v>
      </c>
      <c r="O1156" s="130">
        <v>0.20499999999999999</v>
      </c>
      <c r="P1156" s="130">
        <f t="shared" si="176"/>
        <v>2.0499999999999998</v>
      </c>
      <c r="Q1156" s="188"/>
      <c r="R1156" s="131"/>
      <c r="S1156" s="131"/>
      <c r="T1156" s="131"/>
      <c r="X1156" s="139"/>
      <c r="Y1156" s="139"/>
    </row>
    <row r="1157" spans="1:27" x14ac:dyDescent="0.25">
      <c r="A1157" s="197">
        <v>279339</v>
      </c>
      <c r="B1157" s="121">
        <v>63801827</v>
      </c>
      <c r="C1157" s="178">
        <v>10</v>
      </c>
      <c r="D1157" s="122">
        <v>1361997</v>
      </c>
      <c r="E1157" s="123">
        <v>63801827</v>
      </c>
      <c r="F1157" s="143" t="s">
        <v>1144</v>
      </c>
      <c r="G1157" s="168">
        <f>J1157*1.2+O1157*2.5</f>
        <v>10.112499999999999</v>
      </c>
      <c r="H1157" s="125">
        <f t="shared" si="178"/>
        <v>101.12499999999999</v>
      </c>
      <c r="I1157" s="163" t="s">
        <v>974</v>
      </c>
      <c r="J1157" s="164">
        <v>8</v>
      </c>
      <c r="K1157" s="164">
        <f t="shared" si="168"/>
        <v>80</v>
      </c>
      <c r="L1157" s="177">
        <f t="shared" si="169"/>
        <v>60</v>
      </c>
      <c r="M1157" s="165">
        <f t="shared" si="177"/>
        <v>600</v>
      </c>
      <c r="N1157" s="129" t="s">
        <v>1973</v>
      </c>
      <c r="O1157" s="130">
        <v>0.20499999999999999</v>
      </c>
      <c r="P1157" s="130">
        <f t="shared" si="176"/>
        <v>2.0499999999999998</v>
      </c>
      <c r="R1157" s="37"/>
      <c r="Z1157" s="131"/>
    </row>
    <row r="1158" spans="1:27" x14ac:dyDescent="0.25">
      <c r="A1158" s="178">
        <v>314535</v>
      </c>
      <c r="B1158" s="121">
        <v>63801827</v>
      </c>
      <c r="C1158" s="178">
        <v>22</v>
      </c>
      <c r="D1158" s="122">
        <v>1403619</v>
      </c>
      <c r="E1158" s="123">
        <v>63801827</v>
      </c>
      <c r="F1158" s="143" t="s">
        <v>1144</v>
      </c>
      <c r="G1158" s="187">
        <f>J1158*1.2+O1158*2.5</f>
        <v>10.112499999999999</v>
      </c>
      <c r="H1158" s="187">
        <f t="shared" si="178"/>
        <v>222.47499999999997</v>
      </c>
      <c r="I1158" s="163" t="s">
        <v>974</v>
      </c>
      <c r="J1158" s="164">
        <v>8</v>
      </c>
      <c r="K1158" s="164">
        <f t="shared" si="168"/>
        <v>176</v>
      </c>
      <c r="L1158" s="177">
        <f t="shared" si="169"/>
        <v>60</v>
      </c>
      <c r="M1158" s="165">
        <f t="shared" si="177"/>
        <v>1320</v>
      </c>
      <c r="N1158" s="129" t="s">
        <v>1973</v>
      </c>
      <c r="O1158" s="306">
        <v>0.20499999999999999</v>
      </c>
      <c r="P1158" s="306">
        <f t="shared" si="176"/>
        <v>4.51</v>
      </c>
      <c r="Q1158" s="188"/>
      <c r="R1158" s="131"/>
      <c r="S1158" s="131"/>
    </row>
    <row r="1159" spans="1:27" x14ac:dyDescent="0.25">
      <c r="A1159" s="6">
        <v>104787</v>
      </c>
      <c r="B1159" s="51">
        <v>63801827</v>
      </c>
      <c r="C1159" s="27">
        <v>10</v>
      </c>
      <c r="D1159" s="27"/>
      <c r="E1159" s="33" t="s">
        <v>592</v>
      </c>
      <c r="F1159" s="143" t="s">
        <v>1144</v>
      </c>
      <c r="G1159" s="53">
        <f>J1159*1.15</f>
        <v>9.1999999999999993</v>
      </c>
      <c r="H1159" s="55">
        <f t="shared" si="178"/>
        <v>92</v>
      </c>
      <c r="I1159" s="15" t="s">
        <v>67</v>
      </c>
      <c r="J1159" s="55">
        <v>8</v>
      </c>
      <c r="K1159" s="55">
        <f t="shared" si="168"/>
        <v>80</v>
      </c>
      <c r="L1159" s="13">
        <f t="shared" si="169"/>
        <v>60</v>
      </c>
      <c r="M1159" s="56">
        <f t="shared" si="177"/>
        <v>600</v>
      </c>
      <c r="N1159" s="105" t="s">
        <v>2031</v>
      </c>
      <c r="O1159" s="48"/>
      <c r="P1159" s="48">
        <f t="shared" si="176"/>
        <v>0</v>
      </c>
      <c r="R1159" s="102">
        <f>Q1159*1.025</f>
        <v>0</v>
      </c>
      <c r="S1159" s="120" t="s">
        <v>2398</v>
      </c>
      <c r="U1159" s="202"/>
      <c r="W1159" s="139"/>
      <c r="X1159" s="40"/>
      <c r="Y1159" s="40"/>
    </row>
    <row r="1160" spans="1:27" x14ac:dyDescent="0.25">
      <c r="A1160" s="197">
        <v>209317</v>
      </c>
      <c r="B1160" s="140">
        <v>63801827</v>
      </c>
      <c r="C1160" s="147">
        <v>10</v>
      </c>
      <c r="D1160" s="161"/>
      <c r="E1160" s="257" t="s">
        <v>592</v>
      </c>
      <c r="F1160" s="143" t="s">
        <v>1144</v>
      </c>
      <c r="G1160" s="187">
        <f>J1160*1.15</f>
        <v>9.1999999999999993</v>
      </c>
      <c r="H1160" s="187">
        <f t="shared" si="178"/>
        <v>92</v>
      </c>
      <c r="I1160" s="166" t="s">
        <v>974</v>
      </c>
      <c r="J1160" s="162">
        <v>8</v>
      </c>
      <c r="K1160" s="162">
        <f t="shared" si="168"/>
        <v>80</v>
      </c>
      <c r="L1160" s="170">
        <f t="shared" si="169"/>
        <v>60</v>
      </c>
      <c r="M1160" s="167">
        <f t="shared" si="177"/>
        <v>600</v>
      </c>
      <c r="N1160" s="122" t="s">
        <v>2028</v>
      </c>
      <c r="O1160" s="238">
        <v>0.20499999999999999</v>
      </c>
      <c r="P1160" s="238">
        <f t="shared" si="176"/>
        <v>2.0499999999999998</v>
      </c>
      <c r="Q1160" s="188"/>
      <c r="R1160" s="131"/>
      <c r="S1160" s="131"/>
      <c r="T1160" s="131"/>
      <c r="U1160" s="202"/>
      <c r="V1160" s="131"/>
      <c r="AA1160" s="131"/>
    </row>
    <row r="1161" spans="1:27" x14ac:dyDescent="0.25">
      <c r="A1161" s="280">
        <v>210121</v>
      </c>
      <c r="B1161" s="121">
        <v>63801827</v>
      </c>
      <c r="C1161" s="178">
        <v>10</v>
      </c>
      <c r="D1161" s="161"/>
      <c r="E1161" s="257" t="s">
        <v>592</v>
      </c>
      <c r="F1161" s="143" t="s">
        <v>1144</v>
      </c>
      <c r="G1161" s="168">
        <f>J1161*1.2+O1161*2.5</f>
        <v>10.112499999999999</v>
      </c>
      <c r="H1161" s="307">
        <f t="shared" si="178"/>
        <v>101.12499999999999</v>
      </c>
      <c r="I1161" s="163" t="s">
        <v>974</v>
      </c>
      <c r="J1161" s="164">
        <v>8</v>
      </c>
      <c r="K1161" s="164">
        <f t="shared" si="168"/>
        <v>80</v>
      </c>
      <c r="L1161" s="177">
        <f t="shared" si="169"/>
        <v>60</v>
      </c>
      <c r="M1161" s="165">
        <f t="shared" si="177"/>
        <v>600</v>
      </c>
      <c r="N1161" s="129" t="s">
        <v>1973</v>
      </c>
      <c r="O1161" s="130">
        <v>0.20499999999999999</v>
      </c>
      <c r="P1161" s="130">
        <f t="shared" si="176"/>
        <v>2.0499999999999998</v>
      </c>
      <c r="Q1161" s="188"/>
      <c r="R1161" s="139"/>
      <c r="S1161" s="139"/>
      <c r="T1161" s="139"/>
      <c r="U1161" s="40"/>
      <c r="V1161" s="40"/>
      <c r="AA1161" s="202"/>
    </row>
    <row r="1162" spans="1:27" x14ac:dyDescent="0.25">
      <c r="A1162" s="6">
        <v>107937</v>
      </c>
      <c r="B1162" s="6">
        <v>63801830</v>
      </c>
      <c r="C1162" s="6">
        <v>2</v>
      </c>
      <c r="D1162" s="39"/>
      <c r="E1162" s="30" t="s">
        <v>669</v>
      </c>
      <c r="F1162" s="8" t="s">
        <v>4010</v>
      </c>
      <c r="G1162" s="53">
        <f t="shared" ref="G1162:G1169" si="179">J1162*1.15</f>
        <v>14.95</v>
      </c>
      <c r="H1162" s="55">
        <f t="shared" si="178"/>
        <v>29.9</v>
      </c>
      <c r="I1162" s="15" t="s">
        <v>0</v>
      </c>
      <c r="J1162" s="55">
        <v>13</v>
      </c>
      <c r="K1162" s="55">
        <f t="shared" ref="K1162:K1225" si="180">C1162*J1162</f>
        <v>26</v>
      </c>
      <c r="L1162" s="56">
        <f t="shared" ref="L1162:L1225" si="181">J1162*7.5</f>
        <v>97.5</v>
      </c>
      <c r="M1162" s="56">
        <f t="shared" si="177"/>
        <v>195</v>
      </c>
      <c r="N1162" s="38"/>
      <c r="O1162" s="48">
        <v>2.1</v>
      </c>
      <c r="P1162" s="48">
        <f t="shared" si="176"/>
        <v>4.2</v>
      </c>
      <c r="R1162" s="102">
        <f>Q1162*1.025</f>
        <v>0</v>
      </c>
      <c r="S1162" s="120" t="s">
        <v>2938</v>
      </c>
      <c r="W1162" s="139"/>
      <c r="Z1162" s="131"/>
    </row>
    <row r="1163" spans="1:27" x14ac:dyDescent="0.25">
      <c r="A1163" s="6">
        <v>182941</v>
      </c>
      <c r="B1163" s="9">
        <v>63801830</v>
      </c>
      <c r="C1163" s="9">
        <v>1</v>
      </c>
      <c r="D1163" s="38"/>
      <c r="E1163" s="30" t="s">
        <v>1924</v>
      </c>
      <c r="F1163" s="132" t="s">
        <v>4010</v>
      </c>
      <c r="G1163" s="53">
        <f t="shared" si="179"/>
        <v>14.95</v>
      </c>
      <c r="H1163" s="55">
        <f t="shared" si="178"/>
        <v>14.95</v>
      </c>
      <c r="I1163" s="15" t="s">
        <v>0</v>
      </c>
      <c r="J1163" s="55">
        <v>13</v>
      </c>
      <c r="K1163" s="55">
        <f t="shared" si="180"/>
        <v>13</v>
      </c>
      <c r="L1163" s="56">
        <f t="shared" si="181"/>
        <v>97.5</v>
      </c>
      <c r="M1163" s="56">
        <f t="shared" si="177"/>
        <v>97.5</v>
      </c>
      <c r="N1163" s="38" t="s">
        <v>1917</v>
      </c>
      <c r="O1163" s="48">
        <v>2.1</v>
      </c>
      <c r="P1163" s="48">
        <f t="shared" si="176"/>
        <v>2.1</v>
      </c>
      <c r="R1163" s="102">
        <f>Q1163*1.025</f>
        <v>0</v>
      </c>
      <c r="S1163" s="120" t="s">
        <v>2939</v>
      </c>
      <c r="U1163" s="131"/>
      <c r="V1163" s="131"/>
      <c r="Z1163" s="131"/>
      <c r="AA1163" s="131"/>
    </row>
    <row r="1164" spans="1:27" x14ac:dyDescent="0.25">
      <c r="A1164" s="121">
        <v>182941</v>
      </c>
      <c r="B1164" s="121">
        <v>63801830</v>
      </c>
      <c r="C1164" s="121">
        <v>1</v>
      </c>
      <c r="D1164" s="122"/>
      <c r="E1164" s="123" t="s">
        <v>1924</v>
      </c>
      <c r="F1164" s="8" t="s">
        <v>4010</v>
      </c>
      <c r="G1164" s="125">
        <f t="shared" si="179"/>
        <v>14.95</v>
      </c>
      <c r="H1164" s="125">
        <f t="shared" si="178"/>
        <v>14.95</v>
      </c>
      <c r="I1164" s="121" t="s">
        <v>0</v>
      </c>
      <c r="J1164" s="155">
        <v>13</v>
      </c>
      <c r="K1164" s="155">
        <f t="shared" si="180"/>
        <v>13</v>
      </c>
      <c r="L1164" s="156">
        <f t="shared" si="181"/>
        <v>97.5</v>
      </c>
      <c r="M1164" s="156">
        <f t="shared" si="177"/>
        <v>97.5</v>
      </c>
      <c r="N1164" s="157" t="s">
        <v>1917</v>
      </c>
      <c r="O1164" s="130">
        <v>2.1</v>
      </c>
      <c r="P1164" s="130">
        <f t="shared" si="176"/>
        <v>2.1</v>
      </c>
      <c r="Q1164" s="139"/>
      <c r="R1164" s="139"/>
      <c r="S1164" s="139"/>
      <c r="T1164" s="139"/>
      <c r="V1164" s="336"/>
    </row>
    <row r="1165" spans="1:27" x14ac:dyDescent="0.25">
      <c r="A1165" s="6">
        <v>191185</v>
      </c>
      <c r="B1165" s="9">
        <v>63801830</v>
      </c>
      <c r="C1165" s="9">
        <v>2</v>
      </c>
      <c r="D1165" s="39"/>
      <c r="E1165" s="30" t="s">
        <v>1924</v>
      </c>
      <c r="F1165" s="8" t="s">
        <v>4010</v>
      </c>
      <c r="G1165" s="107">
        <f t="shared" si="179"/>
        <v>14.95</v>
      </c>
      <c r="H1165" s="55">
        <f t="shared" si="178"/>
        <v>29.9</v>
      </c>
      <c r="I1165" s="15" t="s">
        <v>0</v>
      </c>
      <c r="J1165" s="55">
        <v>13</v>
      </c>
      <c r="K1165" s="55">
        <f t="shared" si="180"/>
        <v>26</v>
      </c>
      <c r="L1165" s="56">
        <f t="shared" si="181"/>
        <v>97.5</v>
      </c>
      <c r="M1165" s="56">
        <f t="shared" si="177"/>
        <v>195</v>
      </c>
      <c r="N1165" s="117" t="s">
        <v>1917</v>
      </c>
      <c r="O1165" s="48">
        <v>2.1</v>
      </c>
      <c r="P1165" s="48">
        <f t="shared" si="176"/>
        <v>4.2</v>
      </c>
      <c r="Q1165" s="40"/>
      <c r="R1165" s="102">
        <f>Q1165*1.025</f>
        <v>0</v>
      </c>
      <c r="S1165" s="120" t="s">
        <v>2939</v>
      </c>
      <c r="U1165" s="131"/>
      <c r="V1165" s="131"/>
    </row>
    <row r="1166" spans="1:27" x14ac:dyDescent="0.25">
      <c r="A1166" s="134">
        <v>191185</v>
      </c>
      <c r="B1166" s="121">
        <v>63801830</v>
      </c>
      <c r="C1166" s="121">
        <v>2</v>
      </c>
      <c r="D1166" s="161"/>
      <c r="E1166" s="123" t="s">
        <v>1924</v>
      </c>
      <c r="F1166" s="132" t="s">
        <v>4010</v>
      </c>
      <c r="G1166" s="125">
        <f t="shared" si="179"/>
        <v>14.95</v>
      </c>
      <c r="H1166" s="162">
        <f t="shared" si="178"/>
        <v>29.9</v>
      </c>
      <c r="I1166" s="166" t="s">
        <v>0</v>
      </c>
      <c r="J1166" s="162">
        <v>13</v>
      </c>
      <c r="K1166" s="162">
        <f t="shared" si="180"/>
        <v>26</v>
      </c>
      <c r="L1166" s="167">
        <f t="shared" si="181"/>
        <v>97.5</v>
      </c>
      <c r="M1166" s="167">
        <f t="shared" si="177"/>
        <v>195</v>
      </c>
      <c r="N1166" s="171" t="s">
        <v>1917</v>
      </c>
      <c r="O1166" s="130">
        <v>2.1</v>
      </c>
      <c r="P1166" s="130">
        <f t="shared" si="176"/>
        <v>4.2</v>
      </c>
      <c r="Q1166" s="139"/>
      <c r="R1166" s="139"/>
      <c r="S1166" s="139"/>
      <c r="T1166" s="139"/>
    </row>
    <row r="1167" spans="1:27" x14ac:dyDescent="0.25">
      <c r="A1167" s="134">
        <v>195538</v>
      </c>
      <c r="B1167" s="121">
        <v>63801830</v>
      </c>
      <c r="C1167" s="121">
        <v>1</v>
      </c>
      <c r="D1167" s="161"/>
      <c r="E1167" s="123" t="s">
        <v>1924</v>
      </c>
      <c r="F1167" s="132" t="s">
        <v>4010</v>
      </c>
      <c r="G1167" s="125">
        <f t="shared" si="179"/>
        <v>14.95</v>
      </c>
      <c r="H1167" s="162">
        <f t="shared" si="178"/>
        <v>14.95</v>
      </c>
      <c r="I1167" s="166" t="s">
        <v>0</v>
      </c>
      <c r="J1167" s="162">
        <v>13</v>
      </c>
      <c r="K1167" s="162">
        <f t="shared" si="180"/>
        <v>13</v>
      </c>
      <c r="L1167" s="167">
        <f t="shared" si="181"/>
        <v>97.5</v>
      </c>
      <c r="M1167" s="167">
        <f t="shared" si="177"/>
        <v>97.5</v>
      </c>
      <c r="N1167" s="171" t="s">
        <v>1917</v>
      </c>
      <c r="O1167" s="130">
        <v>2.1</v>
      </c>
      <c r="P1167" s="130">
        <f t="shared" si="176"/>
        <v>2.1</v>
      </c>
      <c r="Q1167" s="131"/>
      <c r="R1167" s="131"/>
      <c r="S1167" s="131"/>
      <c r="T1167" s="131"/>
      <c r="Z1167" s="131"/>
    </row>
    <row r="1168" spans="1:27" x14ac:dyDescent="0.25">
      <c r="A1168" s="6">
        <v>96550</v>
      </c>
      <c r="B1168" s="6">
        <v>63801836</v>
      </c>
      <c r="C1168" s="6">
        <v>4</v>
      </c>
      <c r="D1168" s="6"/>
      <c r="E1168" s="30" t="s">
        <v>306</v>
      </c>
      <c r="F1168" s="586" t="s">
        <v>1151</v>
      </c>
      <c r="G1168" s="53">
        <f t="shared" si="179"/>
        <v>14.087499999999999</v>
      </c>
      <c r="H1168" s="55">
        <f t="shared" si="178"/>
        <v>56.349999999999994</v>
      </c>
      <c r="I1168" s="15" t="s">
        <v>67</v>
      </c>
      <c r="J1168" s="55">
        <v>12.25</v>
      </c>
      <c r="K1168" s="55">
        <f t="shared" si="180"/>
        <v>49</v>
      </c>
      <c r="L1168" s="56">
        <f t="shared" si="181"/>
        <v>91.875</v>
      </c>
      <c r="M1168" s="56">
        <f t="shared" si="177"/>
        <v>367.5</v>
      </c>
      <c r="N1168" s="38"/>
      <c r="O1168" s="48">
        <v>2.9729999999999999</v>
      </c>
      <c r="P1168" s="48">
        <f t="shared" si="176"/>
        <v>11.891999999999999</v>
      </c>
      <c r="R1168" s="102">
        <f>Q1168*1.025</f>
        <v>0</v>
      </c>
      <c r="S1168" s="120" t="s">
        <v>2876</v>
      </c>
      <c r="Z1168" s="40"/>
    </row>
    <row r="1169" spans="1:27" x14ac:dyDescent="0.25">
      <c r="A1169" s="6">
        <v>165725</v>
      </c>
      <c r="B1169" s="6">
        <v>63801836</v>
      </c>
      <c r="C1169" s="6">
        <v>4</v>
      </c>
      <c r="D1169" s="39"/>
      <c r="E1169" s="30" t="s">
        <v>306</v>
      </c>
      <c r="F1169" s="8" t="s">
        <v>1151</v>
      </c>
      <c r="G1169" s="55">
        <f t="shared" si="179"/>
        <v>14.087499999999999</v>
      </c>
      <c r="H1169" s="55">
        <f t="shared" si="178"/>
        <v>56.349999999999994</v>
      </c>
      <c r="I1169" s="15" t="s">
        <v>974</v>
      </c>
      <c r="J1169" s="55">
        <v>12.25</v>
      </c>
      <c r="K1169" s="55">
        <f t="shared" si="180"/>
        <v>49</v>
      </c>
      <c r="L1169" s="56">
        <f t="shared" si="181"/>
        <v>91.875</v>
      </c>
      <c r="M1169" s="56">
        <f t="shared" si="177"/>
        <v>367.5</v>
      </c>
      <c r="N1169" s="38"/>
      <c r="O1169" s="48">
        <v>2.9729999999999999</v>
      </c>
      <c r="P1169" s="48">
        <f t="shared" si="176"/>
        <v>11.891999999999999</v>
      </c>
      <c r="R1169" s="102">
        <f>Q1169*1.025</f>
        <v>0</v>
      </c>
      <c r="S1169" s="120" t="s">
        <v>2876</v>
      </c>
      <c r="V1169" s="131"/>
      <c r="X1169" s="40"/>
      <c r="Y1169" s="40"/>
      <c r="Z1169" s="40"/>
      <c r="AA1169" s="139"/>
    </row>
    <row r="1170" spans="1:27" x14ac:dyDescent="0.25">
      <c r="A1170" s="6">
        <v>191185</v>
      </c>
      <c r="B1170" s="6">
        <v>63801836</v>
      </c>
      <c r="C1170" s="6">
        <v>4</v>
      </c>
      <c r="D1170" s="39"/>
      <c r="E1170" s="30" t="s">
        <v>3534</v>
      </c>
      <c r="F1170" s="8" t="s">
        <v>1151</v>
      </c>
      <c r="G1170" s="107">
        <f t="shared" ref="G1170:G1178" si="182">J1170*1.15+O1170*1.9</f>
        <v>19.736199999999997</v>
      </c>
      <c r="H1170" s="55">
        <f t="shared" si="178"/>
        <v>78.944799999999987</v>
      </c>
      <c r="I1170" s="94" t="s">
        <v>974</v>
      </c>
      <c r="J1170" s="97">
        <v>12.25</v>
      </c>
      <c r="K1170" s="97">
        <f t="shared" si="180"/>
        <v>49</v>
      </c>
      <c r="L1170" s="93">
        <f t="shared" si="181"/>
        <v>91.875</v>
      </c>
      <c r="M1170" s="93">
        <f t="shared" si="177"/>
        <v>367.5</v>
      </c>
      <c r="N1170" s="91" t="s">
        <v>1973</v>
      </c>
      <c r="O1170" s="48">
        <v>2.9729999999999999</v>
      </c>
      <c r="P1170" s="48">
        <f t="shared" si="176"/>
        <v>11.891999999999999</v>
      </c>
      <c r="Q1170" s="40"/>
      <c r="R1170" s="102">
        <f>Q1170*1.025</f>
        <v>0</v>
      </c>
      <c r="S1170" s="120" t="s">
        <v>2877</v>
      </c>
      <c r="U1170" s="131"/>
      <c r="V1170" s="131"/>
      <c r="W1170" s="139"/>
      <c r="Z1170" s="40"/>
      <c r="AA1170" s="139"/>
    </row>
    <row r="1171" spans="1:27" x14ac:dyDescent="0.25">
      <c r="A1171" s="134">
        <v>191185</v>
      </c>
      <c r="B1171" s="134">
        <v>63801836</v>
      </c>
      <c r="C1171" s="134">
        <v>4</v>
      </c>
      <c r="D1171" s="161"/>
      <c r="E1171" s="123" t="s">
        <v>3534</v>
      </c>
      <c r="F1171" s="132" t="s">
        <v>1151</v>
      </c>
      <c r="G1171" s="125">
        <f t="shared" si="182"/>
        <v>19.736199999999997</v>
      </c>
      <c r="H1171" s="162">
        <f t="shared" si="178"/>
        <v>78.944799999999987</v>
      </c>
      <c r="I1171" s="163" t="s">
        <v>974</v>
      </c>
      <c r="J1171" s="164">
        <v>12.25</v>
      </c>
      <c r="K1171" s="164">
        <f t="shared" si="180"/>
        <v>49</v>
      </c>
      <c r="L1171" s="165">
        <f t="shared" si="181"/>
        <v>91.875</v>
      </c>
      <c r="M1171" s="165">
        <f t="shared" si="177"/>
        <v>367.5</v>
      </c>
      <c r="N1171" s="129" t="s">
        <v>1973</v>
      </c>
      <c r="O1171" s="130">
        <v>2.9729999999999999</v>
      </c>
      <c r="P1171" s="130">
        <f t="shared" si="176"/>
        <v>11.891999999999999</v>
      </c>
      <c r="Q1171" s="139"/>
      <c r="R1171" s="139"/>
      <c r="S1171" s="139"/>
      <c r="T1171" s="139"/>
      <c r="U1171" s="139"/>
      <c r="Z1171" s="40"/>
      <c r="AA1171" s="131"/>
    </row>
    <row r="1172" spans="1:27" x14ac:dyDescent="0.25">
      <c r="A1172" s="6">
        <v>500</v>
      </c>
      <c r="B1172" s="6">
        <v>63801837</v>
      </c>
      <c r="C1172" s="6">
        <v>2</v>
      </c>
      <c r="D1172" s="39"/>
      <c r="E1172" s="30" t="s">
        <v>1408</v>
      </c>
      <c r="F1172" s="124" t="s">
        <v>1409</v>
      </c>
      <c r="G1172" s="53">
        <f t="shared" si="182"/>
        <v>12.964999999999998</v>
      </c>
      <c r="H1172" s="55">
        <f t="shared" si="178"/>
        <v>25.929999999999996</v>
      </c>
      <c r="I1172" s="94" t="s">
        <v>67</v>
      </c>
      <c r="J1172" s="97">
        <v>10.199999999999999</v>
      </c>
      <c r="K1172" s="97">
        <f t="shared" si="180"/>
        <v>20.399999999999999</v>
      </c>
      <c r="L1172" s="93">
        <f t="shared" si="181"/>
        <v>76.5</v>
      </c>
      <c r="M1172" s="93">
        <f t="shared" si="177"/>
        <v>153</v>
      </c>
      <c r="N1172" s="91" t="s">
        <v>1973</v>
      </c>
      <c r="O1172" s="48">
        <v>0.65</v>
      </c>
      <c r="P1172" s="48">
        <f t="shared" si="176"/>
        <v>1.3</v>
      </c>
      <c r="Q1172" s="103"/>
      <c r="R1172" s="102">
        <f>Q1172*1.025</f>
        <v>0</v>
      </c>
      <c r="S1172" s="120" t="s">
        <v>3111</v>
      </c>
      <c r="AA1172" s="131"/>
    </row>
    <row r="1173" spans="1:27" x14ac:dyDescent="0.25">
      <c r="A1173" s="6">
        <v>182941</v>
      </c>
      <c r="B1173" s="9">
        <v>63801837</v>
      </c>
      <c r="C1173" s="9">
        <v>3</v>
      </c>
      <c r="D1173" s="38"/>
      <c r="E1173" s="30" t="s">
        <v>1939</v>
      </c>
      <c r="F1173" s="20" t="s">
        <v>4250</v>
      </c>
      <c r="G1173" s="53">
        <f t="shared" si="182"/>
        <v>12.964999999999998</v>
      </c>
      <c r="H1173" s="55">
        <f t="shared" si="178"/>
        <v>38.894999999999996</v>
      </c>
      <c r="I1173" s="94" t="s">
        <v>974</v>
      </c>
      <c r="J1173" s="97">
        <v>10.199999999999999</v>
      </c>
      <c r="K1173" s="97">
        <f t="shared" si="180"/>
        <v>30.599999999999998</v>
      </c>
      <c r="L1173" s="93">
        <f t="shared" si="181"/>
        <v>76.5</v>
      </c>
      <c r="M1173" s="93">
        <f t="shared" si="177"/>
        <v>229.5</v>
      </c>
      <c r="N1173" s="91" t="s">
        <v>1973</v>
      </c>
      <c r="O1173" s="48">
        <v>0.65</v>
      </c>
      <c r="P1173" s="48">
        <f t="shared" si="176"/>
        <v>1.9500000000000002</v>
      </c>
      <c r="R1173" s="102">
        <f>Q1173*1.025</f>
        <v>0</v>
      </c>
      <c r="S1173" s="120" t="s">
        <v>3113</v>
      </c>
      <c r="AA1173" s="131"/>
    </row>
    <row r="1174" spans="1:27" x14ac:dyDescent="0.25">
      <c r="A1174" s="6">
        <v>191185</v>
      </c>
      <c r="B1174" s="9">
        <v>63801837</v>
      </c>
      <c r="C1174" s="9">
        <v>2</v>
      </c>
      <c r="D1174" s="39"/>
      <c r="E1174" s="30" t="s">
        <v>1939</v>
      </c>
      <c r="F1174" s="20" t="s">
        <v>4250</v>
      </c>
      <c r="G1174" s="107">
        <f t="shared" si="182"/>
        <v>12.964999999999998</v>
      </c>
      <c r="H1174" s="55">
        <f t="shared" si="178"/>
        <v>25.929999999999996</v>
      </c>
      <c r="I1174" s="94" t="s">
        <v>974</v>
      </c>
      <c r="J1174" s="97">
        <v>10.199999999999999</v>
      </c>
      <c r="K1174" s="97">
        <f t="shared" si="180"/>
        <v>20.399999999999999</v>
      </c>
      <c r="L1174" s="93">
        <f t="shared" si="181"/>
        <v>76.5</v>
      </c>
      <c r="M1174" s="93">
        <f t="shared" si="177"/>
        <v>153</v>
      </c>
      <c r="N1174" s="91" t="s">
        <v>1973</v>
      </c>
      <c r="O1174" s="48">
        <v>0.65</v>
      </c>
      <c r="P1174" s="48">
        <f t="shared" si="176"/>
        <v>1.3</v>
      </c>
      <c r="Q1174" s="40"/>
      <c r="R1174" s="102">
        <f>Q1174*1.025</f>
        <v>0</v>
      </c>
      <c r="S1174" s="120" t="s">
        <v>3113</v>
      </c>
      <c r="X1174" s="230"/>
      <c r="Y1174" s="230"/>
    </row>
    <row r="1175" spans="1:27" x14ac:dyDescent="0.25">
      <c r="A1175" s="134">
        <v>195538</v>
      </c>
      <c r="B1175" s="121">
        <v>63801837</v>
      </c>
      <c r="C1175" s="121">
        <v>3</v>
      </c>
      <c r="D1175" s="161"/>
      <c r="E1175" s="123" t="s">
        <v>1939</v>
      </c>
      <c r="F1175" s="20" t="s">
        <v>4250</v>
      </c>
      <c r="G1175" s="125">
        <f t="shared" si="182"/>
        <v>12.964999999999998</v>
      </c>
      <c r="H1175" s="162">
        <f t="shared" si="178"/>
        <v>38.894999999999996</v>
      </c>
      <c r="I1175" s="163" t="s">
        <v>974</v>
      </c>
      <c r="J1175" s="164">
        <v>10.199999999999999</v>
      </c>
      <c r="K1175" s="164">
        <f t="shared" si="180"/>
        <v>30.599999999999998</v>
      </c>
      <c r="L1175" s="165">
        <f t="shared" si="181"/>
        <v>76.5</v>
      </c>
      <c r="M1175" s="165">
        <f t="shared" si="177"/>
        <v>229.5</v>
      </c>
      <c r="N1175" s="129" t="s">
        <v>1973</v>
      </c>
      <c r="O1175" s="130">
        <v>0.65</v>
      </c>
      <c r="P1175" s="130">
        <f t="shared" si="176"/>
        <v>1.9500000000000002</v>
      </c>
      <c r="Q1175" s="139"/>
      <c r="R1175" s="139"/>
      <c r="S1175" s="139"/>
      <c r="T1175" s="139"/>
      <c r="V1175" s="139"/>
    </row>
    <row r="1176" spans="1:27" x14ac:dyDescent="0.25">
      <c r="A1176" s="6">
        <v>132138</v>
      </c>
      <c r="B1176" s="6">
        <v>63801837</v>
      </c>
      <c r="C1176" s="6">
        <v>2</v>
      </c>
      <c r="D1176" s="39"/>
      <c r="E1176" s="30" t="s">
        <v>1410</v>
      </c>
      <c r="F1176" s="20" t="s">
        <v>1411</v>
      </c>
      <c r="G1176" s="53">
        <f t="shared" si="182"/>
        <v>12.964999999999998</v>
      </c>
      <c r="H1176" s="55">
        <f t="shared" si="178"/>
        <v>25.929999999999996</v>
      </c>
      <c r="I1176" s="94" t="s">
        <v>67</v>
      </c>
      <c r="J1176" s="97">
        <v>10.199999999999999</v>
      </c>
      <c r="K1176" s="97">
        <f t="shared" si="180"/>
        <v>20.399999999999999</v>
      </c>
      <c r="L1176" s="93">
        <f t="shared" si="181"/>
        <v>76.5</v>
      </c>
      <c r="M1176" s="93">
        <f t="shared" si="177"/>
        <v>153</v>
      </c>
      <c r="N1176" s="91" t="s">
        <v>1973</v>
      </c>
      <c r="O1176" s="48">
        <v>0.65</v>
      </c>
      <c r="P1176" s="48">
        <f t="shared" si="176"/>
        <v>1.3</v>
      </c>
      <c r="R1176" s="102">
        <f t="shared" ref="R1176:R1184" si="183">Q1176*1.025</f>
        <v>0</v>
      </c>
      <c r="S1176" s="120" t="s">
        <v>3112</v>
      </c>
      <c r="Z1176" s="131"/>
    </row>
    <row r="1177" spans="1:27" x14ac:dyDescent="0.25">
      <c r="A1177" s="6">
        <v>179498</v>
      </c>
      <c r="B1177" s="6">
        <v>63801837</v>
      </c>
      <c r="C1177" s="6">
        <v>2</v>
      </c>
      <c r="D1177" s="39"/>
      <c r="E1177" s="30" t="s">
        <v>1410</v>
      </c>
      <c r="F1177" s="20" t="s">
        <v>1411</v>
      </c>
      <c r="G1177" s="53">
        <f t="shared" si="182"/>
        <v>12.964999999999998</v>
      </c>
      <c r="H1177" s="55">
        <f t="shared" si="178"/>
        <v>25.929999999999996</v>
      </c>
      <c r="I1177" s="94" t="s">
        <v>974</v>
      </c>
      <c r="J1177" s="97">
        <v>10.199999999999999</v>
      </c>
      <c r="K1177" s="97">
        <f t="shared" si="180"/>
        <v>20.399999999999999</v>
      </c>
      <c r="L1177" s="93">
        <f t="shared" si="181"/>
        <v>76.5</v>
      </c>
      <c r="M1177" s="93">
        <f t="shared" si="177"/>
        <v>153</v>
      </c>
      <c r="N1177" s="91" t="s">
        <v>1973</v>
      </c>
      <c r="O1177" s="48">
        <v>0.65</v>
      </c>
      <c r="P1177" s="48">
        <f t="shared" si="176"/>
        <v>1.3</v>
      </c>
      <c r="Q1177" s="103"/>
      <c r="R1177" s="102">
        <f t="shared" si="183"/>
        <v>0</v>
      </c>
      <c r="S1177" s="120" t="s">
        <v>3112</v>
      </c>
      <c r="V1177" s="202"/>
      <c r="X1177" s="40"/>
      <c r="Y1177" s="40"/>
      <c r="AA1177" s="40"/>
    </row>
    <row r="1178" spans="1:27" ht="16.5" customHeight="1" x14ac:dyDescent="0.25">
      <c r="A1178" s="6">
        <v>96550</v>
      </c>
      <c r="B1178" s="6">
        <v>63801837</v>
      </c>
      <c r="C1178" s="6">
        <v>4</v>
      </c>
      <c r="D1178" s="6"/>
      <c r="E1178" s="30" t="s">
        <v>316</v>
      </c>
      <c r="F1178" s="20" t="s">
        <v>1069</v>
      </c>
      <c r="G1178" s="53">
        <f t="shared" si="182"/>
        <v>12.964999999999998</v>
      </c>
      <c r="H1178" s="55">
        <f t="shared" si="178"/>
        <v>51.859999999999992</v>
      </c>
      <c r="I1178" s="94" t="s">
        <v>67</v>
      </c>
      <c r="J1178" s="97">
        <v>10.199999999999999</v>
      </c>
      <c r="K1178" s="97">
        <f t="shared" si="180"/>
        <v>40.799999999999997</v>
      </c>
      <c r="L1178" s="93">
        <f t="shared" si="181"/>
        <v>76.5</v>
      </c>
      <c r="M1178" s="93">
        <f t="shared" si="177"/>
        <v>306</v>
      </c>
      <c r="N1178" s="91" t="s">
        <v>1973</v>
      </c>
      <c r="O1178" s="48">
        <v>0.65</v>
      </c>
      <c r="P1178" s="48">
        <f t="shared" si="176"/>
        <v>2.6</v>
      </c>
      <c r="R1178" s="102">
        <f t="shared" si="183"/>
        <v>0</v>
      </c>
      <c r="S1178" s="120" t="s">
        <v>3110</v>
      </c>
      <c r="Z1178" s="131"/>
    </row>
    <row r="1179" spans="1:27" x14ac:dyDescent="0.25">
      <c r="A1179" s="6">
        <v>173614</v>
      </c>
      <c r="B1179" s="6">
        <v>63801842</v>
      </c>
      <c r="C1179" s="6">
        <v>1</v>
      </c>
      <c r="D1179" s="39"/>
      <c r="E1179" s="30" t="s">
        <v>1640</v>
      </c>
      <c r="F1179" s="20" t="s">
        <v>4031</v>
      </c>
      <c r="G1179" s="74">
        <f>J1179*1</f>
        <v>44.68</v>
      </c>
      <c r="H1179" s="55">
        <f t="shared" si="178"/>
        <v>44.68</v>
      </c>
      <c r="I1179" s="15" t="s">
        <v>152</v>
      </c>
      <c r="J1179" s="55">
        <v>44.68</v>
      </c>
      <c r="K1179" s="55">
        <f t="shared" si="180"/>
        <v>44.68</v>
      </c>
      <c r="L1179" s="56">
        <f t="shared" si="181"/>
        <v>335.1</v>
      </c>
      <c r="M1179" s="56">
        <f t="shared" si="177"/>
        <v>335.1</v>
      </c>
      <c r="N1179" s="38"/>
      <c r="O1179" s="48">
        <v>14.7</v>
      </c>
      <c r="P1179" s="48">
        <f t="shared" si="176"/>
        <v>14.7</v>
      </c>
      <c r="R1179" s="102">
        <f t="shared" si="183"/>
        <v>0</v>
      </c>
      <c r="S1179" s="120" t="s">
        <v>2486</v>
      </c>
      <c r="Z1179" s="131"/>
    </row>
    <row r="1180" spans="1:27" x14ac:dyDescent="0.25">
      <c r="A1180" s="6">
        <v>186141</v>
      </c>
      <c r="B1180" s="6">
        <v>63801842</v>
      </c>
      <c r="C1180" s="6">
        <v>1</v>
      </c>
      <c r="D1180" s="39"/>
      <c r="E1180" s="30" t="s">
        <v>1640</v>
      </c>
      <c r="F1180" s="20" t="s">
        <v>4031</v>
      </c>
      <c r="G1180" s="74">
        <f>J1180*1</f>
        <v>44.68</v>
      </c>
      <c r="H1180" s="53">
        <f t="shared" si="178"/>
        <v>44.68</v>
      </c>
      <c r="I1180" s="15" t="s">
        <v>152</v>
      </c>
      <c r="J1180" s="55">
        <v>44.68</v>
      </c>
      <c r="K1180" s="55">
        <f t="shared" si="180"/>
        <v>44.68</v>
      </c>
      <c r="L1180" s="56">
        <f t="shared" si="181"/>
        <v>335.1</v>
      </c>
      <c r="M1180" s="56">
        <f t="shared" si="177"/>
        <v>335.1</v>
      </c>
      <c r="N1180" s="38"/>
      <c r="O1180" s="48">
        <v>14.7</v>
      </c>
      <c r="P1180" s="48">
        <f t="shared" si="176"/>
        <v>14.7</v>
      </c>
      <c r="R1180" s="102">
        <f t="shared" si="183"/>
        <v>0</v>
      </c>
      <c r="S1180" s="120" t="s">
        <v>2486</v>
      </c>
      <c r="V1180" s="131"/>
      <c r="AA1180" s="139"/>
    </row>
    <row r="1181" spans="1:27" x14ac:dyDescent="0.25">
      <c r="A1181" s="6">
        <v>320</v>
      </c>
      <c r="B1181" s="6">
        <v>63801842</v>
      </c>
      <c r="C1181" s="6">
        <v>1</v>
      </c>
      <c r="D1181" s="6"/>
      <c r="E1181" s="30" t="s">
        <v>1760</v>
      </c>
      <c r="F1181" s="20" t="s">
        <v>1761</v>
      </c>
      <c r="G1181" s="53">
        <f>J1181*1.15</f>
        <v>44.677499999999995</v>
      </c>
      <c r="H1181" s="55">
        <f t="shared" si="178"/>
        <v>44.677499999999995</v>
      </c>
      <c r="I1181" s="15" t="s">
        <v>67</v>
      </c>
      <c r="J1181" s="55">
        <v>38.85</v>
      </c>
      <c r="K1181" s="55">
        <f t="shared" si="180"/>
        <v>38.85</v>
      </c>
      <c r="L1181" s="56">
        <f t="shared" si="181"/>
        <v>291.375</v>
      </c>
      <c r="M1181" s="56">
        <f t="shared" si="177"/>
        <v>291.375</v>
      </c>
      <c r="N1181" s="38"/>
      <c r="O1181" s="48">
        <v>14.7</v>
      </c>
      <c r="P1181" s="48">
        <f t="shared" si="176"/>
        <v>14.7</v>
      </c>
      <c r="Q1181" s="103"/>
      <c r="R1181" s="102">
        <f t="shared" si="183"/>
        <v>0</v>
      </c>
      <c r="S1181" s="120"/>
      <c r="V1181" s="131"/>
      <c r="Z1181" s="131"/>
    </row>
    <row r="1182" spans="1:27" s="36" customFormat="1" x14ac:dyDescent="0.25">
      <c r="A1182" s="6">
        <v>320</v>
      </c>
      <c r="B1182" s="6">
        <v>63801843</v>
      </c>
      <c r="C1182" s="6">
        <v>1</v>
      </c>
      <c r="D1182" s="6"/>
      <c r="E1182" s="30" t="s">
        <v>365</v>
      </c>
      <c r="F1182" s="20" t="s">
        <v>991</v>
      </c>
      <c r="G1182" s="53">
        <f>J1182*1.15</f>
        <v>33.8675</v>
      </c>
      <c r="H1182" s="55">
        <f t="shared" si="178"/>
        <v>33.8675</v>
      </c>
      <c r="I1182" s="15" t="s">
        <v>67</v>
      </c>
      <c r="J1182" s="55">
        <v>29.45</v>
      </c>
      <c r="K1182" s="55">
        <f t="shared" si="180"/>
        <v>29.45</v>
      </c>
      <c r="L1182" s="56">
        <f t="shared" si="181"/>
        <v>220.875</v>
      </c>
      <c r="M1182" s="56">
        <f t="shared" ref="M1182:M1213" si="184">C1182*L1182</f>
        <v>220.875</v>
      </c>
      <c r="N1182" s="38"/>
      <c r="O1182" s="48"/>
      <c r="P1182" s="48">
        <f t="shared" si="176"/>
        <v>0</v>
      </c>
      <c r="Q1182" s="103"/>
      <c r="R1182" s="102">
        <f t="shared" si="183"/>
        <v>0</v>
      </c>
      <c r="S1182" s="120" t="s">
        <v>2490</v>
      </c>
      <c r="T1182" s="37"/>
      <c r="U1182" s="37"/>
      <c r="V1182" s="40"/>
      <c r="W1182" s="40"/>
      <c r="X1182" s="37"/>
      <c r="Y1182" s="37"/>
      <c r="Z1182" s="131"/>
    </row>
    <row r="1183" spans="1:27" x14ac:dyDescent="0.25">
      <c r="A1183" s="6">
        <v>173614</v>
      </c>
      <c r="B1183" s="6">
        <v>63801843</v>
      </c>
      <c r="C1183" s="6">
        <v>4</v>
      </c>
      <c r="D1183" s="39"/>
      <c r="E1183" s="30" t="s">
        <v>365</v>
      </c>
      <c r="F1183" s="124" t="s">
        <v>991</v>
      </c>
      <c r="G1183" s="53">
        <f>J1183*1.15</f>
        <v>33.8675</v>
      </c>
      <c r="H1183" s="55">
        <f t="shared" si="178"/>
        <v>135.47</v>
      </c>
      <c r="I1183" s="15" t="s">
        <v>974</v>
      </c>
      <c r="J1183" s="55">
        <v>29.45</v>
      </c>
      <c r="K1183" s="55">
        <f t="shared" si="180"/>
        <v>117.8</v>
      </c>
      <c r="L1183" s="56">
        <f t="shared" si="181"/>
        <v>220.875</v>
      </c>
      <c r="M1183" s="56">
        <f t="shared" si="184"/>
        <v>883.5</v>
      </c>
      <c r="N1183" s="38"/>
      <c r="O1183" s="48"/>
      <c r="P1183" s="48">
        <f t="shared" si="176"/>
        <v>0</v>
      </c>
      <c r="Q1183" s="103"/>
      <c r="R1183" s="102">
        <f t="shared" si="183"/>
        <v>0</v>
      </c>
      <c r="S1183" s="120" t="s">
        <v>2490</v>
      </c>
      <c r="V1183" s="40"/>
      <c r="Z1183" s="139"/>
      <c r="AA1183" s="40"/>
    </row>
    <row r="1184" spans="1:27" x14ac:dyDescent="0.25">
      <c r="A1184" s="6">
        <v>186141</v>
      </c>
      <c r="B1184" s="6">
        <v>63801843</v>
      </c>
      <c r="C1184" s="6">
        <v>4</v>
      </c>
      <c r="D1184" s="39"/>
      <c r="E1184" s="30" t="s">
        <v>3535</v>
      </c>
      <c r="F1184" s="124" t="s">
        <v>991</v>
      </c>
      <c r="G1184" s="53">
        <f>J1184*1.15</f>
        <v>33.8675</v>
      </c>
      <c r="H1184" s="53">
        <f t="shared" si="178"/>
        <v>135.47</v>
      </c>
      <c r="I1184" s="15" t="s">
        <v>974</v>
      </c>
      <c r="J1184" s="55">
        <v>29.45</v>
      </c>
      <c r="K1184" s="55">
        <f t="shared" si="180"/>
        <v>117.8</v>
      </c>
      <c r="L1184" s="56">
        <f t="shared" si="181"/>
        <v>220.875</v>
      </c>
      <c r="M1184" s="56">
        <f t="shared" si="184"/>
        <v>883.5</v>
      </c>
      <c r="N1184" s="38"/>
      <c r="O1184" s="48">
        <v>2.6059999999999999</v>
      </c>
      <c r="P1184" s="48">
        <f t="shared" si="176"/>
        <v>10.423999999999999</v>
      </c>
      <c r="R1184" s="102">
        <f t="shared" si="183"/>
        <v>0</v>
      </c>
      <c r="S1184" s="120" t="s">
        <v>2491</v>
      </c>
      <c r="V1184" s="131"/>
      <c r="X1184" s="217"/>
      <c r="Y1184" s="217"/>
      <c r="Z1184" s="139"/>
      <c r="AA1184" s="139"/>
    </row>
    <row r="1185" spans="1:27" x14ac:dyDescent="0.25">
      <c r="A1185" s="197">
        <v>234511</v>
      </c>
      <c r="B1185" s="134">
        <v>63801843</v>
      </c>
      <c r="C1185" s="134">
        <v>4</v>
      </c>
      <c r="D1185" s="367"/>
      <c r="E1185" s="123" t="s">
        <v>4061</v>
      </c>
      <c r="F1185" s="124" t="s">
        <v>991</v>
      </c>
      <c r="G1185" s="168">
        <f>J1185*1.2+O1185*2.5</f>
        <v>41.854999999999997</v>
      </c>
      <c r="H1185" s="125">
        <f t="shared" si="178"/>
        <v>167.42</v>
      </c>
      <c r="I1185" s="368" t="s">
        <v>974</v>
      </c>
      <c r="J1185" s="332">
        <v>29.45</v>
      </c>
      <c r="K1185" s="332">
        <f t="shared" si="180"/>
        <v>117.8</v>
      </c>
      <c r="L1185" s="369">
        <f t="shared" si="181"/>
        <v>220.875</v>
      </c>
      <c r="M1185" s="369">
        <f t="shared" si="184"/>
        <v>883.5</v>
      </c>
      <c r="N1185" s="370" t="s">
        <v>1973</v>
      </c>
      <c r="O1185" s="130">
        <v>2.6059999999999999</v>
      </c>
      <c r="P1185" s="130">
        <f t="shared" si="176"/>
        <v>10.423999999999999</v>
      </c>
      <c r="Q1185" s="274"/>
      <c r="R1185" s="139"/>
      <c r="S1185" s="139"/>
      <c r="T1185" s="131"/>
      <c r="U1185" s="131"/>
      <c r="V1185" s="139"/>
      <c r="W1185" s="230"/>
      <c r="X1185" s="139"/>
      <c r="Y1185" s="139"/>
      <c r="AA1185" s="139"/>
    </row>
    <row r="1186" spans="1:27" x14ac:dyDescent="0.25">
      <c r="A1186" s="6">
        <v>320</v>
      </c>
      <c r="B1186" s="6">
        <v>63801844</v>
      </c>
      <c r="C1186" s="6">
        <v>1</v>
      </c>
      <c r="D1186" s="6"/>
      <c r="E1186" s="30" t="s">
        <v>366</v>
      </c>
      <c r="F1186" s="20" t="s">
        <v>4327</v>
      </c>
      <c r="G1186" s="53">
        <f>J1186*1.15</f>
        <v>27.599999999999998</v>
      </c>
      <c r="H1186" s="55">
        <f t="shared" si="178"/>
        <v>27.599999999999998</v>
      </c>
      <c r="I1186" s="15" t="s">
        <v>67</v>
      </c>
      <c r="J1186" s="55">
        <v>24</v>
      </c>
      <c r="K1186" s="55">
        <f t="shared" si="180"/>
        <v>24</v>
      </c>
      <c r="L1186" s="56">
        <f t="shared" si="181"/>
        <v>180</v>
      </c>
      <c r="M1186" s="56">
        <f t="shared" si="184"/>
        <v>180</v>
      </c>
      <c r="N1186" s="38"/>
      <c r="O1186" s="48"/>
      <c r="P1186" s="48">
        <f t="shared" si="176"/>
        <v>0</v>
      </c>
      <c r="Q1186" s="103"/>
      <c r="R1186" s="102">
        <f>Q1186*1.025</f>
        <v>0</v>
      </c>
      <c r="S1186" s="120" t="s">
        <v>2494</v>
      </c>
    </row>
    <row r="1187" spans="1:27" x14ac:dyDescent="0.25">
      <c r="A1187" s="6">
        <v>173614</v>
      </c>
      <c r="B1187" s="6">
        <v>63801844</v>
      </c>
      <c r="C1187" s="6">
        <v>4</v>
      </c>
      <c r="D1187" s="39"/>
      <c r="E1187" s="30" t="s">
        <v>366</v>
      </c>
      <c r="F1187" s="20" t="s">
        <v>4327</v>
      </c>
      <c r="G1187" s="53">
        <f>J1187*1.15</f>
        <v>27.599999999999998</v>
      </c>
      <c r="H1187" s="55">
        <f t="shared" si="178"/>
        <v>110.39999999999999</v>
      </c>
      <c r="I1187" s="15" t="s">
        <v>974</v>
      </c>
      <c r="J1187" s="55">
        <v>24</v>
      </c>
      <c r="K1187" s="55">
        <f t="shared" si="180"/>
        <v>96</v>
      </c>
      <c r="L1187" s="56">
        <f t="shared" si="181"/>
        <v>180</v>
      </c>
      <c r="M1187" s="56">
        <f t="shared" si="184"/>
        <v>720</v>
      </c>
      <c r="N1187" s="38"/>
      <c r="O1187" s="48"/>
      <c r="P1187" s="48">
        <f t="shared" si="176"/>
        <v>0</v>
      </c>
      <c r="Q1187" s="103"/>
      <c r="R1187" s="102">
        <f>Q1187*1.025</f>
        <v>0</v>
      </c>
      <c r="S1187" s="120" t="s">
        <v>2494</v>
      </c>
      <c r="U1187" s="139"/>
    </row>
    <row r="1188" spans="1:27" x14ac:dyDescent="0.25">
      <c r="A1188" s="6">
        <v>186141</v>
      </c>
      <c r="B1188" s="6">
        <v>63801844</v>
      </c>
      <c r="C1188" s="6">
        <v>4</v>
      </c>
      <c r="D1188" s="39"/>
      <c r="E1188" s="30" t="s">
        <v>3536</v>
      </c>
      <c r="F1188" s="124" t="s">
        <v>4327</v>
      </c>
      <c r="G1188" s="53">
        <f>J1188*1.15</f>
        <v>27.599999999999998</v>
      </c>
      <c r="H1188" s="53">
        <f t="shared" si="178"/>
        <v>110.39999999999999</v>
      </c>
      <c r="I1188" s="15" t="s">
        <v>974</v>
      </c>
      <c r="J1188" s="55">
        <v>24</v>
      </c>
      <c r="K1188" s="55">
        <f t="shared" si="180"/>
        <v>96</v>
      </c>
      <c r="L1188" s="56">
        <f t="shared" si="181"/>
        <v>180</v>
      </c>
      <c r="M1188" s="56">
        <f t="shared" si="184"/>
        <v>720</v>
      </c>
      <c r="N1188" s="38"/>
      <c r="O1188" s="48">
        <v>4.3440000000000003</v>
      </c>
      <c r="P1188" s="48">
        <f t="shared" si="176"/>
        <v>17.376000000000001</v>
      </c>
      <c r="Q1188" s="103"/>
      <c r="R1188" s="102">
        <f>Q1188*1.025</f>
        <v>0</v>
      </c>
      <c r="S1188" s="120" t="s">
        <v>2495</v>
      </c>
      <c r="W1188" s="40"/>
      <c r="Z1188" s="131"/>
      <c r="AA1188" s="230"/>
    </row>
    <row r="1189" spans="1:27" x14ac:dyDescent="0.25">
      <c r="A1189" s="197">
        <v>234511</v>
      </c>
      <c r="B1189" s="134">
        <v>63801844</v>
      </c>
      <c r="C1189" s="134">
        <v>4</v>
      </c>
      <c r="D1189" s="367"/>
      <c r="E1189" s="123" t="s">
        <v>4062</v>
      </c>
      <c r="F1189" s="124" t="s">
        <v>4327</v>
      </c>
      <c r="G1189" s="168">
        <f>J1189*1.2+O1189*2.5</f>
        <v>39.659999999999997</v>
      </c>
      <c r="H1189" s="125">
        <f t="shared" si="178"/>
        <v>158.63999999999999</v>
      </c>
      <c r="I1189" s="368" t="s">
        <v>974</v>
      </c>
      <c r="J1189" s="332">
        <v>24</v>
      </c>
      <c r="K1189" s="332">
        <f t="shared" si="180"/>
        <v>96</v>
      </c>
      <c r="L1189" s="369">
        <f t="shared" si="181"/>
        <v>180</v>
      </c>
      <c r="M1189" s="369">
        <f t="shared" si="184"/>
        <v>720</v>
      </c>
      <c r="N1189" s="370" t="s">
        <v>1973</v>
      </c>
      <c r="O1189" s="130">
        <v>4.3440000000000003</v>
      </c>
      <c r="P1189" s="130">
        <f t="shared" si="176"/>
        <v>17.376000000000001</v>
      </c>
      <c r="Q1189" s="188"/>
      <c r="R1189" s="131"/>
      <c r="S1189" s="131"/>
      <c r="T1189" s="131"/>
      <c r="U1189" s="139"/>
      <c r="V1189" s="40"/>
      <c r="Z1189" s="139"/>
    </row>
    <row r="1190" spans="1:27" s="40" customFormat="1" x14ac:dyDescent="0.25">
      <c r="A1190" s="6">
        <v>186372</v>
      </c>
      <c r="B1190" s="6">
        <v>63801845</v>
      </c>
      <c r="C1190" s="21">
        <v>2</v>
      </c>
      <c r="D1190" s="39"/>
      <c r="E1190" s="30" t="s">
        <v>2025</v>
      </c>
      <c r="F1190" s="20" t="s">
        <v>3926</v>
      </c>
      <c r="G1190" s="76">
        <f t="shared" ref="G1190:G1195" si="185">J1190*1.2</f>
        <v>62.4</v>
      </c>
      <c r="H1190" s="71">
        <f t="shared" si="178"/>
        <v>124.8</v>
      </c>
      <c r="I1190" s="15" t="s">
        <v>0</v>
      </c>
      <c r="J1190" s="59">
        <v>52</v>
      </c>
      <c r="K1190" s="55">
        <f t="shared" si="180"/>
        <v>104</v>
      </c>
      <c r="L1190" s="13">
        <f t="shared" si="181"/>
        <v>390</v>
      </c>
      <c r="M1190" s="57">
        <f t="shared" si="184"/>
        <v>780</v>
      </c>
      <c r="N1190" s="38"/>
      <c r="O1190" s="48">
        <v>13.3</v>
      </c>
      <c r="P1190" s="48">
        <f t="shared" si="176"/>
        <v>26.6</v>
      </c>
      <c r="Q1190" s="104"/>
      <c r="R1190" s="102">
        <f>Q1190*1.025</f>
        <v>0</v>
      </c>
      <c r="S1190" s="120" t="s">
        <v>2603</v>
      </c>
      <c r="T1190" s="37"/>
      <c r="U1190" s="131"/>
      <c r="V1190" s="37"/>
      <c r="W1190" s="37"/>
      <c r="X1190" s="37"/>
      <c r="Y1190" s="37"/>
      <c r="Z1190" s="139"/>
      <c r="AA1190" s="37"/>
    </row>
    <row r="1191" spans="1:27" x14ac:dyDescent="0.25">
      <c r="A1191" s="6">
        <v>186372</v>
      </c>
      <c r="B1191" s="6">
        <v>63801845</v>
      </c>
      <c r="C1191" s="6">
        <v>2</v>
      </c>
      <c r="D1191" s="39"/>
      <c r="E1191" s="30" t="s">
        <v>2025</v>
      </c>
      <c r="F1191" s="20" t="s">
        <v>3926</v>
      </c>
      <c r="G1191" s="76">
        <f t="shared" si="185"/>
        <v>62.4</v>
      </c>
      <c r="H1191" s="53">
        <f t="shared" si="178"/>
        <v>124.8</v>
      </c>
      <c r="I1191" s="15" t="s">
        <v>0</v>
      </c>
      <c r="J1191" s="59">
        <v>52</v>
      </c>
      <c r="K1191" s="55">
        <f t="shared" si="180"/>
        <v>104</v>
      </c>
      <c r="L1191" s="56">
        <f t="shared" si="181"/>
        <v>390</v>
      </c>
      <c r="M1191" s="56">
        <f t="shared" si="184"/>
        <v>780</v>
      </c>
      <c r="N1191" s="38"/>
      <c r="O1191" s="48">
        <v>13.3</v>
      </c>
      <c r="P1191" s="48">
        <f t="shared" si="176"/>
        <v>26.6</v>
      </c>
      <c r="R1191" s="102">
        <f>Q1191*1.025</f>
        <v>0</v>
      </c>
      <c r="S1191" s="120" t="s">
        <v>2603</v>
      </c>
      <c r="V1191" s="131"/>
    </row>
    <row r="1192" spans="1:27" x14ac:dyDescent="0.25">
      <c r="A1192" s="197">
        <v>234511</v>
      </c>
      <c r="B1192" s="134">
        <v>63801845</v>
      </c>
      <c r="C1192" s="134">
        <v>2</v>
      </c>
      <c r="D1192" s="367"/>
      <c r="E1192" s="123" t="s">
        <v>2025</v>
      </c>
      <c r="F1192" s="124" t="s">
        <v>3926</v>
      </c>
      <c r="G1192" s="168">
        <f t="shared" si="185"/>
        <v>62.4</v>
      </c>
      <c r="H1192" s="125">
        <f t="shared" si="178"/>
        <v>124.8</v>
      </c>
      <c r="I1192" s="121" t="s">
        <v>0</v>
      </c>
      <c r="J1192" s="155">
        <v>52</v>
      </c>
      <c r="K1192" s="155">
        <f t="shared" si="180"/>
        <v>104</v>
      </c>
      <c r="L1192" s="167">
        <f t="shared" si="181"/>
        <v>390</v>
      </c>
      <c r="M1192" s="167">
        <f t="shared" si="184"/>
        <v>780</v>
      </c>
      <c r="N1192" s="122"/>
      <c r="O1192" s="130">
        <v>13.3</v>
      </c>
      <c r="P1192" s="130">
        <f t="shared" si="176"/>
        <v>26.6</v>
      </c>
      <c r="Q1192" s="188"/>
      <c r="R1192" s="202"/>
      <c r="S1192" s="202"/>
      <c r="T1192" s="131"/>
      <c r="U1192" s="131"/>
      <c r="V1192" s="131"/>
      <c r="X1192" s="131"/>
      <c r="Y1192" s="131"/>
      <c r="AA1192" s="40"/>
    </row>
    <row r="1193" spans="1:27" x14ac:dyDescent="0.25">
      <c r="A1193" s="6">
        <v>186372</v>
      </c>
      <c r="B1193" s="6">
        <v>63801846</v>
      </c>
      <c r="C1193" s="21">
        <v>2</v>
      </c>
      <c r="D1193" s="39"/>
      <c r="E1193" s="30" t="s">
        <v>2026</v>
      </c>
      <c r="F1193" s="124" t="s">
        <v>4243</v>
      </c>
      <c r="G1193" s="76">
        <f t="shared" si="185"/>
        <v>65.399999999999991</v>
      </c>
      <c r="H1193" s="71">
        <f t="shared" si="178"/>
        <v>130.79999999999998</v>
      </c>
      <c r="I1193" s="15" t="s">
        <v>0</v>
      </c>
      <c r="J1193" s="59">
        <v>54.5</v>
      </c>
      <c r="K1193" s="55">
        <f t="shared" si="180"/>
        <v>109</v>
      </c>
      <c r="L1193" s="13">
        <f t="shared" si="181"/>
        <v>408.75</v>
      </c>
      <c r="M1193" s="57">
        <f t="shared" si="184"/>
        <v>817.5</v>
      </c>
      <c r="N1193" s="38"/>
      <c r="O1193" s="48">
        <v>13.4</v>
      </c>
      <c r="P1193" s="48">
        <f t="shared" si="176"/>
        <v>26.8</v>
      </c>
      <c r="R1193" s="102">
        <f>Q1193*1.025</f>
        <v>0</v>
      </c>
      <c r="S1193" s="120" t="s">
        <v>2604</v>
      </c>
      <c r="V1193" s="217"/>
    </row>
    <row r="1194" spans="1:27" x14ac:dyDescent="0.25">
      <c r="A1194" s="6">
        <v>186372</v>
      </c>
      <c r="B1194" s="6">
        <v>63801846</v>
      </c>
      <c r="C1194" s="21">
        <v>2</v>
      </c>
      <c r="D1194" s="39"/>
      <c r="E1194" s="30" t="s">
        <v>2026</v>
      </c>
      <c r="F1194" s="124" t="s">
        <v>4243</v>
      </c>
      <c r="G1194" s="76">
        <f t="shared" si="185"/>
        <v>65.399999999999991</v>
      </c>
      <c r="H1194" s="71">
        <f t="shared" si="178"/>
        <v>130.79999999999998</v>
      </c>
      <c r="I1194" s="15" t="s">
        <v>0</v>
      </c>
      <c r="J1194" s="59">
        <v>54.5</v>
      </c>
      <c r="K1194" s="55">
        <f t="shared" si="180"/>
        <v>109</v>
      </c>
      <c r="L1194" s="13">
        <f t="shared" si="181"/>
        <v>408.75</v>
      </c>
      <c r="M1194" s="57">
        <f t="shared" si="184"/>
        <v>817.5</v>
      </c>
      <c r="N1194" s="38"/>
      <c r="O1194" s="48">
        <v>13.4</v>
      </c>
      <c r="P1194" s="48">
        <f t="shared" si="176"/>
        <v>26.8</v>
      </c>
      <c r="R1194" s="102">
        <f>Q1194*1.025</f>
        <v>0</v>
      </c>
      <c r="S1194" s="120" t="s">
        <v>2604</v>
      </c>
      <c r="AA1194" s="131"/>
    </row>
    <row r="1195" spans="1:27" x14ac:dyDescent="0.25">
      <c r="A1195" s="197">
        <v>234511</v>
      </c>
      <c r="B1195" s="134">
        <v>63801846</v>
      </c>
      <c r="C1195" s="141">
        <v>2</v>
      </c>
      <c r="D1195" s="367"/>
      <c r="E1195" s="123" t="s">
        <v>4063</v>
      </c>
      <c r="F1195" s="124" t="s">
        <v>3927</v>
      </c>
      <c r="G1195" s="168">
        <f t="shared" si="185"/>
        <v>65.399999999999991</v>
      </c>
      <c r="H1195" s="254">
        <f t="shared" si="178"/>
        <v>130.79999999999998</v>
      </c>
      <c r="I1195" s="121" t="s">
        <v>0</v>
      </c>
      <c r="J1195" s="155">
        <v>54.5</v>
      </c>
      <c r="K1195" s="155">
        <f t="shared" si="180"/>
        <v>109</v>
      </c>
      <c r="L1195" s="170">
        <f t="shared" si="181"/>
        <v>408.75</v>
      </c>
      <c r="M1195" s="357">
        <f t="shared" si="184"/>
        <v>817.5</v>
      </c>
      <c r="N1195" s="122"/>
      <c r="O1195" s="130">
        <v>13.4</v>
      </c>
      <c r="P1195" s="130">
        <f t="shared" si="176"/>
        <v>26.8</v>
      </c>
      <c r="Q1195" s="274"/>
      <c r="R1195" s="131"/>
      <c r="S1195" s="131"/>
      <c r="T1195" s="131"/>
      <c r="U1195" s="131"/>
      <c r="V1195" s="139"/>
      <c r="W1195" s="230"/>
      <c r="Z1195" s="131"/>
      <c r="AA1195" s="139"/>
    </row>
    <row r="1196" spans="1:27" x14ac:dyDescent="0.25">
      <c r="A1196" s="6">
        <v>186141</v>
      </c>
      <c r="B1196" s="9">
        <v>63801848</v>
      </c>
      <c r="C1196" s="9">
        <v>7</v>
      </c>
      <c r="D1196" s="39"/>
      <c r="E1196" s="30" t="s">
        <v>1617</v>
      </c>
      <c r="F1196" s="124" t="s">
        <v>2023</v>
      </c>
      <c r="G1196" s="53">
        <f t="shared" ref="G1196:G1204" si="186">J1196*1.15</f>
        <v>20.7</v>
      </c>
      <c r="H1196" s="53">
        <f t="shared" si="178"/>
        <v>144.9</v>
      </c>
      <c r="I1196" s="15" t="s">
        <v>974</v>
      </c>
      <c r="J1196" s="53">
        <v>18</v>
      </c>
      <c r="K1196" s="55">
        <f t="shared" si="180"/>
        <v>126</v>
      </c>
      <c r="L1196" s="56">
        <f t="shared" si="181"/>
        <v>135</v>
      </c>
      <c r="M1196" s="56">
        <f t="shared" si="184"/>
        <v>945</v>
      </c>
      <c r="N1196" s="40"/>
      <c r="O1196" s="48">
        <v>1.845</v>
      </c>
      <c r="P1196" s="48">
        <f t="shared" si="176"/>
        <v>12.914999999999999</v>
      </c>
      <c r="Q1196" s="103"/>
      <c r="R1196" s="102">
        <f>Q1196*1.025</f>
        <v>0</v>
      </c>
      <c r="S1196" s="120" t="s">
        <v>2733</v>
      </c>
      <c r="X1196" s="40"/>
      <c r="Y1196" s="40"/>
    </row>
    <row r="1197" spans="1:27" s="36" customFormat="1" ht="15.75" customHeight="1" x14ac:dyDescent="0.25">
      <c r="A1197" s="6">
        <v>186141</v>
      </c>
      <c r="B1197" s="6">
        <v>63801848</v>
      </c>
      <c r="C1197" s="6">
        <v>1</v>
      </c>
      <c r="D1197" s="39"/>
      <c r="E1197" s="30" t="s">
        <v>1617</v>
      </c>
      <c r="F1197" s="20" t="s">
        <v>2023</v>
      </c>
      <c r="G1197" s="53">
        <f t="shared" si="186"/>
        <v>20.7</v>
      </c>
      <c r="H1197" s="53">
        <f t="shared" si="178"/>
        <v>20.7</v>
      </c>
      <c r="I1197" s="15" t="s">
        <v>974</v>
      </c>
      <c r="J1197" s="53">
        <v>18</v>
      </c>
      <c r="K1197" s="55">
        <f t="shared" si="180"/>
        <v>18</v>
      </c>
      <c r="L1197" s="56">
        <f t="shared" si="181"/>
        <v>135</v>
      </c>
      <c r="M1197" s="56">
        <f t="shared" si="184"/>
        <v>135</v>
      </c>
      <c r="N1197" s="40"/>
      <c r="O1197" s="48">
        <v>1.845</v>
      </c>
      <c r="P1197" s="48">
        <f t="shared" si="176"/>
        <v>1.845</v>
      </c>
      <c r="Q1197" s="104"/>
      <c r="R1197" s="102">
        <f>Q1197*1.025</f>
        <v>0</v>
      </c>
      <c r="S1197" s="120" t="s">
        <v>2733</v>
      </c>
      <c r="T1197" s="37"/>
      <c r="U1197" s="37"/>
      <c r="V1197" s="37"/>
      <c r="W1197" s="37"/>
      <c r="X1197" s="37"/>
      <c r="Y1197" s="37"/>
      <c r="Z1197" s="139"/>
      <c r="AA1197" s="37"/>
    </row>
    <row r="1198" spans="1:27" x14ac:dyDescent="0.25">
      <c r="A1198" s="6">
        <v>173614</v>
      </c>
      <c r="B1198" s="9">
        <v>63801848</v>
      </c>
      <c r="C1198" s="9">
        <v>7</v>
      </c>
      <c r="D1198" s="39"/>
      <c r="E1198" s="30" t="s">
        <v>1617</v>
      </c>
      <c r="F1198" s="20" t="s">
        <v>1859</v>
      </c>
      <c r="G1198" s="53">
        <f t="shared" si="186"/>
        <v>20.7</v>
      </c>
      <c r="H1198" s="55">
        <f t="shared" si="178"/>
        <v>144.9</v>
      </c>
      <c r="I1198" s="15" t="s">
        <v>974</v>
      </c>
      <c r="J1198" s="53">
        <v>18</v>
      </c>
      <c r="K1198" s="55">
        <f t="shared" si="180"/>
        <v>126</v>
      </c>
      <c r="L1198" s="56">
        <f t="shared" si="181"/>
        <v>135</v>
      </c>
      <c r="M1198" s="56">
        <f t="shared" si="184"/>
        <v>945</v>
      </c>
      <c r="N1198" s="38" t="s">
        <v>2028</v>
      </c>
      <c r="O1198" s="48"/>
      <c r="P1198" s="48">
        <f t="shared" si="176"/>
        <v>0</v>
      </c>
      <c r="R1198" s="102">
        <f>Q1198*1.025</f>
        <v>0</v>
      </c>
      <c r="S1198" s="120" t="s">
        <v>2733</v>
      </c>
      <c r="U1198" s="131"/>
      <c r="W1198" s="131"/>
      <c r="X1198" s="40"/>
      <c r="Y1198" s="40"/>
    </row>
    <row r="1199" spans="1:27" x14ac:dyDescent="0.25">
      <c r="A1199" s="197">
        <v>234511</v>
      </c>
      <c r="B1199" s="134">
        <v>63801848</v>
      </c>
      <c r="C1199" s="134">
        <v>7</v>
      </c>
      <c r="D1199" s="367"/>
      <c r="E1199" s="123" t="s">
        <v>1617</v>
      </c>
      <c r="F1199" s="124" t="s">
        <v>3930</v>
      </c>
      <c r="G1199" s="125">
        <f t="shared" si="186"/>
        <v>20.7</v>
      </c>
      <c r="H1199" s="125">
        <f t="shared" si="178"/>
        <v>144.9</v>
      </c>
      <c r="I1199" s="121" t="s">
        <v>974</v>
      </c>
      <c r="J1199" s="155">
        <v>18</v>
      </c>
      <c r="K1199" s="155">
        <f t="shared" si="180"/>
        <v>126</v>
      </c>
      <c r="L1199" s="167">
        <f t="shared" si="181"/>
        <v>135</v>
      </c>
      <c r="M1199" s="167">
        <f t="shared" si="184"/>
        <v>945</v>
      </c>
      <c r="N1199" s="122" t="s">
        <v>2028</v>
      </c>
      <c r="O1199" s="130">
        <v>1.845</v>
      </c>
      <c r="P1199" s="130">
        <f t="shared" si="176"/>
        <v>12.914999999999999</v>
      </c>
      <c r="Q1199" s="188"/>
      <c r="R1199" s="131"/>
      <c r="S1199" s="131"/>
      <c r="T1199" s="131"/>
      <c r="U1199" s="131"/>
    </row>
    <row r="1200" spans="1:27" x14ac:dyDescent="0.25">
      <c r="A1200" s="6">
        <v>186141</v>
      </c>
      <c r="B1200" s="6">
        <v>63801849</v>
      </c>
      <c r="C1200" s="6">
        <v>1</v>
      </c>
      <c r="D1200" s="39"/>
      <c r="E1200" s="30" t="s">
        <v>1618</v>
      </c>
      <c r="F1200" s="124" t="s">
        <v>2024</v>
      </c>
      <c r="G1200" s="53">
        <f t="shared" si="186"/>
        <v>20.193999999999996</v>
      </c>
      <c r="H1200" s="53">
        <f t="shared" si="178"/>
        <v>20.193999999999996</v>
      </c>
      <c r="I1200" s="15" t="s">
        <v>974</v>
      </c>
      <c r="J1200" s="53">
        <v>17.559999999999999</v>
      </c>
      <c r="K1200" s="55">
        <f t="shared" si="180"/>
        <v>17.559999999999999</v>
      </c>
      <c r="L1200" s="56">
        <f t="shared" si="181"/>
        <v>131.69999999999999</v>
      </c>
      <c r="M1200" s="56">
        <f t="shared" si="184"/>
        <v>131.69999999999999</v>
      </c>
      <c r="N1200" s="40"/>
      <c r="O1200" s="48">
        <v>1.742</v>
      </c>
      <c r="P1200" s="48">
        <f t="shared" si="176"/>
        <v>1.742</v>
      </c>
      <c r="R1200" s="102">
        <f>Q1200*1.025</f>
        <v>0</v>
      </c>
      <c r="S1200" s="120" t="s">
        <v>2734</v>
      </c>
      <c r="Z1200" s="139"/>
    </row>
    <row r="1201" spans="1:27" x14ac:dyDescent="0.25">
      <c r="A1201" s="6">
        <v>186141</v>
      </c>
      <c r="B1201" s="9">
        <v>63801849</v>
      </c>
      <c r="C1201" s="9">
        <v>7</v>
      </c>
      <c r="D1201" s="39"/>
      <c r="E1201" s="30" t="s">
        <v>1618</v>
      </c>
      <c r="F1201" s="124" t="s">
        <v>2024</v>
      </c>
      <c r="G1201" s="53">
        <f t="shared" si="186"/>
        <v>20.193999999999996</v>
      </c>
      <c r="H1201" s="53">
        <f t="shared" si="178"/>
        <v>141.35799999999998</v>
      </c>
      <c r="I1201" s="15" t="s">
        <v>974</v>
      </c>
      <c r="J1201" s="53">
        <v>17.559999999999999</v>
      </c>
      <c r="K1201" s="55">
        <f t="shared" si="180"/>
        <v>122.91999999999999</v>
      </c>
      <c r="L1201" s="56">
        <f t="shared" si="181"/>
        <v>131.69999999999999</v>
      </c>
      <c r="M1201" s="56">
        <f t="shared" si="184"/>
        <v>921.89999999999986</v>
      </c>
      <c r="N1201" s="40"/>
      <c r="O1201" s="48">
        <v>1.742</v>
      </c>
      <c r="P1201" s="48">
        <f t="shared" si="176"/>
        <v>12.193999999999999</v>
      </c>
      <c r="Q1201" s="103"/>
      <c r="R1201" s="102">
        <f>Q1201*1.025</f>
        <v>0</v>
      </c>
      <c r="S1201" s="120" t="s">
        <v>2734</v>
      </c>
      <c r="X1201" s="40"/>
      <c r="Y1201" s="40"/>
      <c r="AA1201" s="131"/>
    </row>
    <row r="1202" spans="1:27" x14ac:dyDescent="0.25">
      <c r="A1202" s="6">
        <v>173614</v>
      </c>
      <c r="B1202" s="9">
        <v>63801849</v>
      </c>
      <c r="C1202" s="9">
        <v>7</v>
      </c>
      <c r="D1202" s="39"/>
      <c r="E1202" s="30" t="s">
        <v>1618</v>
      </c>
      <c r="F1202" s="124" t="s">
        <v>1860</v>
      </c>
      <c r="G1202" s="53">
        <f t="shared" si="186"/>
        <v>20.193999999999996</v>
      </c>
      <c r="H1202" s="55">
        <f t="shared" si="178"/>
        <v>141.35799999999998</v>
      </c>
      <c r="I1202" s="15" t="s">
        <v>974</v>
      </c>
      <c r="J1202" s="53">
        <v>17.559999999999999</v>
      </c>
      <c r="K1202" s="55">
        <f t="shared" si="180"/>
        <v>122.91999999999999</v>
      </c>
      <c r="L1202" s="56">
        <f t="shared" si="181"/>
        <v>131.69999999999999</v>
      </c>
      <c r="M1202" s="56">
        <f t="shared" si="184"/>
        <v>921.89999999999986</v>
      </c>
      <c r="N1202" s="38" t="s">
        <v>2028</v>
      </c>
      <c r="O1202" s="48"/>
      <c r="P1202" s="48">
        <f t="shared" si="176"/>
        <v>0</v>
      </c>
      <c r="R1202" s="102">
        <f>Q1202*1.025</f>
        <v>0</v>
      </c>
      <c r="S1202" s="120" t="s">
        <v>2734</v>
      </c>
      <c r="U1202" s="139"/>
      <c r="X1202" s="40"/>
      <c r="Y1202" s="40"/>
      <c r="AA1202" s="139"/>
    </row>
    <row r="1203" spans="1:27" x14ac:dyDescent="0.25">
      <c r="A1203" s="197">
        <v>234511</v>
      </c>
      <c r="B1203" s="121">
        <v>63801849</v>
      </c>
      <c r="C1203" s="121">
        <v>7</v>
      </c>
      <c r="D1203" s="367"/>
      <c r="E1203" s="123" t="s">
        <v>1618</v>
      </c>
      <c r="F1203" s="124" t="s">
        <v>3931</v>
      </c>
      <c r="G1203" s="125">
        <f t="shared" si="186"/>
        <v>20.193999999999996</v>
      </c>
      <c r="H1203" s="125">
        <f t="shared" si="178"/>
        <v>141.35799999999998</v>
      </c>
      <c r="I1203" s="121" t="s">
        <v>974</v>
      </c>
      <c r="J1203" s="155">
        <v>17.559999999999999</v>
      </c>
      <c r="K1203" s="155">
        <f t="shared" si="180"/>
        <v>122.91999999999999</v>
      </c>
      <c r="L1203" s="167">
        <f t="shared" si="181"/>
        <v>131.69999999999999</v>
      </c>
      <c r="M1203" s="167">
        <f t="shared" si="184"/>
        <v>921.89999999999986</v>
      </c>
      <c r="N1203" s="122" t="s">
        <v>2028</v>
      </c>
      <c r="O1203" s="130">
        <v>1.7</v>
      </c>
      <c r="P1203" s="130">
        <f t="shared" si="176"/>
        <v>11.9</v>
      </c>
      <c r="Q1203" s="188"/>
      <c r="R1203" s="139"/>
      <c r="S1203" s="139"/>
      <c r="T1203" s="139"/>
      <c r="U1203" s="131"/>
      <c r="Z1203" s="131"/>
    </row>
    <row r="1204" spans="1:27" x14ac:dyDescent="0.25">
      <c r="A1204" s="6">
        <v>10</v>
      </c>
      <c r="B1204" s="6">
        <v>63801852</v>
      </c>
      <c r="C1204" s="6">
        <v>120</v>
      </c>
      <c r="D1204" s="6"/>
      <c r="E1204" s="30" t="s">
        <v>328</v>
      </c>
      <c r="F1204" s="124" t="s">
        <v>1359</v>
      </c>
      <c r="G1204" s="53">
        <f t="shared" si="186"/>
        <v>69</v>
      </c>
      <c r="H1204" s="55">
        <f t="shared" si="178"/>
        <v>8280</v>
      </c>
      <c r="I1204" s="15" t="s">
        <v>152</v>
      </c>
      <c r="J1204" s="55">
        <v>60</v>
      </c>
      <c r="K1204" s="55">
        <f t="shared" si="180"/>
        <v>7200</v>
      </c>
      <c r="L1204" s="56">
        <f t="shared" si="181"/>
        <v>450</v>
      </c>
      <c r="M1204" s="56">
        <f t="shared" si="184"/>
        <v>54000</v>
      </c>
      <c r="N1204" s="248" t="s">
        <v>1973</v>
      </c>
      <c r="O1204" s="48">
        <v>1.0249999999999999</v>
      </c>
      <c r="P1204" s="48">
        <f t="shared" ref="P1204:P1267" si="187">O1204*C1204</f>
        <v>122.99999999999999</v>
      </c>
      <c r="R1204" s="102">
        <f t="shared" ref="R1204:R1218" si="188">Q1204*1.025</f>
        <v>0</v>
      </c>
      <c r="S1204" s="120" t="s">
        <v>2211</v>
      </c>
      <c r="U1204" s="139"/>
      <c r="X1204" s="131"/>
      <c r="Y1204" s="131"/>
      <c r="AA1204" s="131"/>
    </row>
    <row r="1205" spans="1:27" x14ac:dyDescent="0.25">
      <c r="A1205" s="6">
        <v>60</v>
      </c>
      <c r="B1205" s="6">
        <v>63801852</v>
      </c>
      <c r="C1205" s="6">
        <v>8</v>
      </c>
      <c r="D1205" s="6"/>
      <c r="E1205" s="30" t="s">
        <v>328</v>
      </c>
      <c r="F1205" s="20" t="s">
        <v>1359</v>
      </c>
      <c r="G1205" s="74">
        <f>J1205*1.1</f>
        <v>79.2</v>
      </c>
      <c r="H1205" s="55">
        <f t="shared" si="178"/>
        <v>633.6</v>
      </c>
      <c r="I1205" s="15" t="s">
        <v>152</v>
      </c>
      <c r="J1205" s="55">
        <v>72</v>
      </c>
      <c r="K1205" s="55">
        <f t="shared" si="180"/>
        <v>576</v>
      </c>
      <c r="L1205" s="56">
        <f t="shared" si="181"/>
        <v>540</v>
      </c>
      <c r="M1205" s="56">
        <f t="shared" si="184"/>
        <v>4320</v>
      </c>
      <c r="N1205" s="248" t="s">
        <v>1973</v>
      </c>
      <c r="O1205" s="48">
        <v>1.0249999999999999</v>
      </c>
      <c r="P1205" s="48">
        <f t="shared" si="187"/>
        <v>8.1999999999999993</v>
      </c>
      <c r="R1205" s="102">
        <f t="shared" si="188"/>
        <v>0</v>
      </c>
      <c r="S1205" s="120" t="s">
        <v>2211</v>
      </c>
      <c r="U1205" s="139"/>
      <c r="V1205" s="131"/>
      <c r="AA1205" s="131"/>
    </row>
    <row r="1206" spans="1:27" x14ac:dyDescent="0.25">
      <c r="A1206" s="6">
        <v>173614</v>
      </c>
      <c r="B1206" s="6">
        <v>63801912</v>
      </c>
      <c r="C1206" s="6">
        <v>1</v>
      </c>
      <c r="D1206" s="39"/>
      <c r="E1206" s="30" t="s">
        <v>1455</v>
      </c>
      <c r="F1206" s="20" t="s">
        <v>1462</v>
      </c>
      <c r="G1206" s="53">
        <f t="shared" ref="G1206:G1246" si="189">J1206*1.15</f>
        <v>5.8304999999999998</v>
      </c>
      <c r="H1206" s="55">
        <f t="shared" si="178"/>
        <v>5.8304999999999998</v>
      </c>
      <c r="I1206" s="15" t="s">
        <v>67</v>
      </c>
      <c r="J1206" s="55">
        <v>5.07</v>
      </c>
      <c r="K1206" s="55">
        <f t="shared" si="180"/>
        <v>5.07</v>
      </c>
      <c r="L1206" s="56">
        <f t="shared" si="181"/>
        <v>38.025000000000006</v>
      </c>
      <c r="M1206" s="56">
        <f t="shared" si="184"/>
        <v>38.025000000000006</v>
      </c>
      <c r="N1206" s="38"/>
      <c r="O1206" s="48"/>
      <c r="P1206" s="48">
        <f t="shared" si="187"/>
        <v>0</v>
      </c>
      <c r="R1206" s="102">
        <f t="shared" si="188"/>
        <v>0</v>
      </c>
      <c r="S1206" s="120" t="s">
        <v>2836</v>
      </c>
      <c r="X1206" s="131"/>
      <c r="Y1206" s="131"/>
      <c r="AA1206" s="40"/>
    </row>
    <row r="1207" spans="1:27" x14ac:dyDescent="0.25">
      <c r="A1207" s="6">
        <v>186141</v>
      </c>
      <c r="B1207" s="6">
        <v>63801912</v>
      </c>
      <c r="C1207" s="6">
        <v>1</v>
      </c>
      <c r="D1207" s="39"/>
      <c r="E1207" s="30" t="s">
        <v>1455</v>
      </c>
      <c r="F1207" s="20" t="s">
        <v>1462</v>
      </c>
      <c r="G1207" s="53">
        <f t="shared" si="189"/>
        <v>5.8304999999999998</v>
      </c>
      <c r="H1207" s="53">
        <f t="shared" si="178"/>
        <v>5.8304999999999998</v>
      </c>
      <c r="I1207" s="15" t="s">
        <v>974</v>
      </c>
      <c r="J1207" s="55">
        <v>5.07</v>
      </c>
      <c r="K1207" s="55">
        <f t="shared" si="180"/>
        <v>5.07</v>
      </c>
      <c r="L1207" s="56">
        <f t="shared" si="181"/>
        <v>38.025000000000006</v>
      </c>
      <c r="M1207" s="56">
        <f t="shared" si="184"/>
        <v>38.025000000000006</v>
      </c>
      <c r="N1207" s="38"/>
      <c r="O1207" s="48">
        <v>0.16400000000000001</v>
      </c>
      <c r="P1207" s="48">
        <f t="shared" si="187"/>
        <v>0.16400000000000001</v>
      </c>
      <c r="R1207" s="102">
        <f t="shared" si="188"/>
        <v>0</v>
      </c>
      <c r="S1207" s="120" t="s">
        <v>2836</v>
      </c>
      <c r="V1207" s="131"/>
    </row>
    <row r="1208" spans="1:27" x14ac:dyDescent="0.25">
      <c r="A1208" s="6">
        <v>96262</v>
      </c>
      <c r="B1208" s="6">
        <v>63801913</v>
      </c>
      <c r="C1208" s="6">
        <v>2</v>
      </c>
      <c r="D1208" s="6"/>
      <c r="E1208" s="30" t="s">
        <v>1457</v>
      </c>
      <c r="F1208" s="20" t="s">
        <v>1463</v>
      </c>
      <c r="G1208" s="53">
        <f t="shared" si="189"/>
        <v>9.1999999999999993</v>
      </c>
      <c r="H1208" s="55">
        <f t="shared" si="178"/>
        <v>18.399999999999999</v>
      </c>
      <c r="I1208" s="15" t="s">
        <v>67</v>
      </c>
      <c r="J1208" s="55">
        <v>8</v>
      </c>
      <c r="K1208" s="55">
        <f t="shared" si="180"/>
        <v>16</v>
      </c>
      <c r="L1208" s="56">
        <f t="shared" si="181"/>
        <v>60</v>
      </c>
      <c r="M1208" s="56">
        <f t="shared" si="184"/>
        <v>120</v>
      </c>
      <c r="N1208" s="38"/>
      <c r="O1208" s="48"/>
      <c r="P1208" s="48">
        <f t="shared" si="187"/>
        <v>0</v>
      </c>
      <c r="R1208" s="102">
        <f t="shared" si="188"/>
        <v>0</v>
      </c>
      <c r="S1208" s="120" t="s">
        <v>2838</v>
      </c>
      <c r="X1208" s="202"/>
      <c r="Y1208" s="202"/>
      <c r="AA1208" s="139"/>
    </row>
    <row r="1209" spans="1:27" x14ac:dyDescent="0.25">
      <c r="A1209" s="6">
        <v>173614</v>
      </c>
      <c r="B1209" s="6">
        <v>63801913</v>
      </c>
      <c r="C1209" s="6">
        <v>2</v>
      </c>
      <c r="D1209" s="39"/>
      <c r="E1209" s="30" t="s">
        <v>1457</v>
      </c>
      <c r="F1209" s="20" t="s">
        <v>1463</v>
      </c>
      <c r="G1209" s="53">
        <f t="shared" si="189"/>
        <v>9.1999999999999993</v>
      </c>
      <c r="H1209" s="55">
        <f t="shared" si="178"/>
        <v>18.399999999999999</v>
      </c>
      <c r="I1209" s="15" t="s">
        <v>974</v>
      </c>
      <c r="J1209" s="55">
        <v>8</v>
      </c>
      <c r="K1209" s="55">
        <f t="shared" si="180"/>
        <v>16</v>
      </c>
      <c r="L1209" s="56">
        <f t="shared" si="181"/>
        <v>60</v>
      </c>
      <c r="M1209" s="56">
        <f t="shared" si="184"/>
        <v>120</v>
      </c>
      <c r="N1209" s="38"/>
      <c r="O1209" s="48"/>
      <c r="P1209" s="48">
        <f t="shared" si="187"/>
        <v>0</v>
      </c>
      <c r="R1209" s="102">
        <f t="shared" si="188"/>
        <v>0</v>
      </c>
      <c r="S1209" s="120" t="s">
        <v>2838</v>
      </c>
      <c r="U1209" s="139"/>
      <c r="W1209" s="131"/>
      <c r="AA1209" s="131"/>
    </row>
    <row r="1210" spans="1:27" x14ac:dyDescent="0.25">
      <c r="A1210" s="6">
        <v>186141</v>
      </c>
      <c r="B1210" s="6">
        <v>63801913</v>
      </c>
      <c r="C1210" s="6">
        <v>2</v>
      </c>
      <c r="D1210" s="39"/>
      <c r="E1210" s="30" t="s">
        <v>1457</v>
      </c>
      <c r="F1210" s="20" t="s">
        <v>1463</v>
      </c>
      <c r="G1210" s="53">
        <f t="shared" si="189"/>
        <v>9.1999999999999993</v>
      </c>
      <c r="H1210" s="53">
        <f t="shared" si="178"/>
        <v>18.399999999999999</v>
      </c>
      <c r="I1210" s="15" t="s">
        <v>974</v>
      </c>
      <c r="J1210" s="55">
        <v>8</v>
      </c>
      <c r="K1210" s="55">
        <f t="shared" si="180"/>
        <v>16</v>
      </c>
      <c r="L1210" s="56">
        <f t="shared" si="181"/>
        <v>60</v>
      </c>
      <c r="M1210" s="56">
        <f t="shared" si="184"/>
        <v>120</v>
      </c>
      <c r="N1210" s="38"/>
      <c r="O1210" s="48">
        <v>0.26600000000000001</v>
      </c>
      <c r="P1210" s="48">
        <f t="shared" si="187"/>
        <v>0.53200000000000003</v>
      </c>
      <c r="R1210" s="102">
        <f t="shared" si="188"/>
        <v>0</v>
      </c>
      <c r="S1210" s="120" t="s">
        <v>2838</v>
      </c>
      <c r="U1210" s="139"/>
      <c r="V1210" s="40"/>
    </row>
    <row r="1211" spans="1:27" x14ac:dyDescent="0.25">
      <c r="A1211" s="6">
        <v>96262</v>
      </c>
      <c r="B1211" s="6">
        <v>63801915</v>
      </c>
      <c r="C1211" s="6">
        <v>2</v>
      </c>
      <c r="D1211" s="6"/>
      <c r="E1211" s="30" t="s">
        <v>482</v>
      </c>
      <c r="F1211" s="20" t="s">
        <v>1343</v>
      </c>
      <c r="G1211" s="53">
        <f t="shared" si="189"/>
        <v>9.3149999999999995</v>
      </c>
      <c r="H1211" s="55">
        <f t="shared" si="178"/>
        <v>18.63</v>
      </c>
      <c r="I1211" s="15" t="s">
        <v>67</v>
      </c>
      <c r="J1211" s="55">
        <v>8.1</v>
      </c>
      <c r="K1211" s="55">
        <f t="shared" si="180"/>
        <v>16.2</v>
      </c>
      <c r="L1211" s="56">
        <f t="shared" si="181"/>
        <v>60.75</v>
      </c>
      <c r="M1211" s="56">
        <f t="shared" si="184"/>
        <v>121.5</v>
      </c>
      <c r="N1211" s="105"/>
      <c r="O1211" s="48"/>
      <c r="P1211" s="48">
        <f t="shared" si="187"/>
        <v>0</v>
      </c>
      <c r="R1211" s="102">
        <f t="shared" si="188"/>
        <v>0</v>
      </c>
      <c r="S1211" s="120" t="s">
        <v>2191</v>
      </c>
      <c r="U1211" s="139"/>
      <c r="X1211" s="40"/>
      <c r="Y1211" s="40"/>
      <c r="Z1211" s="131"/>
    </row>
    <row r="1212" spans="1:27" ht="14.25" customHeight="1" x14ac:dyDescent="0.25">
      <c r="A1212" s="6">
        <v>173614</v>
      </c>
      <c r="B1212" s="6">
        <v>63801915</v>
      </c>
      <c r="C1212" s="6">
        <v>2</v>
      </c>
      <c r="D1212" s="39"/>
      <c r="E1212" s="30" t="s">
        <v>482</v>
      </c>
      <c r="F1212" s="124" t="s">
        <v>1343</v>
      </c>
      <c r="G1212" s="53">
        <f t="shared" si="189"/>
        <v>9.3149999999999995</v>
      </c>
      <c r="H1212" s="55">
        <f t="shared" si="178"/>
        <v>18.63</v>
      </c>
      <c r="I1212" s="15" t="s">
        <v>974</v>
      </c>
      <c r="J1212" s="55">
        <v>8.1</v>
      </c>
      <c r="K1212" s="55">
        <f t="shared" si="180"/>
        <v>16.2</v>
      </c>
      <c r="L1212" s="56">
        <f t="shared" si="181"/>
        <v>60.75</v>
      </c>
      <c r="M1212" s="56">
        <f t="shared" si="184"/>
        <v>121.5</v>
      </c>
      <c r="N1212" s="105"/>
      <c r="O1212" s="48"/>
      <c r="P1212" s="48">
        <f t="shared" si="187"/>
        <v>0</v>
      </c>
      <c r="R1212" s="102">
        <f t="shared" si="188"/>
        <v>0</v>
      </c>
      <c r="S1212" s="120" t="s">
        <v>2191</v>
      </c>
      <c r="U1212" s="131"/>
      <c r="W1212" s="40"/>
      <c r="Z1212" s="139"/>
      <c r="AA1212" s="40"/>
    </row>
    <row r="1213" spans="1:27" x14ac:dyDescent="0.25">
      <c r="A1213" s="6">
        <v>186141</v>
      </c>
      <c r="B1213" s="6">
        <v>63801915</v>
      </c>
      <c r="C1213" s="6">
        <v>2</v>
      </c>
      <c r="D1213" s="39"/>
      <c r="E1213" s="30" t="s">
        <v>482</v>
      </c>
      <c r="F1213" s="124" t="s">
        <v>1343</v>
      </c>
      <c r="G1213" s="53">
        <f t="shared" si="189"/>
        <v>9.3149999999999995</v>
      </c>
      <c r="H1213" s="53">
        <f t="shared" si="178"/>
        <v>18.63</v>
      </c>
      <c r="I1213" s="15" t="s">
        <v>974</v>
      </c>
      <c r="J1213" s="55">
        <v>8.1</v>
      </c>
      <c r="K1213" s="55">
        <f t="shared" si="180"/>
        <v>16.2</v>
      </c>
      <c r="L1213" s="56">
        <f t="shared" si="181"/>
        <v>60.75</v>
      </c>
      <c r="M1213" s="56">
        <f t="shared" si="184"/>
        <v>121.5</v>
      </c>
      <c r="N1213" s="38"/>
      <c r="O1213" s="48">
        <v>0.38</v>
      </c>
      <c r="P1213" s="48">
        <f t="shared" si="187"/>
        <v>0.76</v>
      </c>
      <c r="R1213" s="102">
        <f t="shared" si="188"/>
        <v>0</v>
      </c>
      <c r="S1213" s="120" t="s">
        <v>2191</v>
      </c>
      <c r="U1213" s="139"/>
      <c r="W1213" s="40"/>
      <c r="Z1213" s="139"/>
    </row>
    <row r="1214" spans="1:27" x14ac:dyDescent="0.25">
      <c r="A1214" s="6">
        <v>96262</v>
      </c>
      <c r="B1214" s="6">
        <v>63801916</v>
      </c>
      <c r="C1214" s="6">
        <v>2</v>
      </c>
      <c r="D1214" s="6"/>
      <c r="E1214" s="30" t="s">
        <v>1454</v>
      </c>
      <c r="F1214" s="20" t="s">
        <v>1447</v>
      </c>
      <c r="G1214" s="53">
        <f t="shared" si="189"/>
        <v>7.3024999999999993</v>
      </c>
      <c r="H1214" s="55">
        <f t="shared" si="178"/>
        <v>14.604999999999999</v>
      </c>
      <c r="I1214" s="15" t="s">
        <v>67</v>
      </c>
      <c r="J1214" s="55">
        <v>6.35</v>
      </c>
      <c r="K1214" s="55">
        <f t="shared" si="180"/>
        <v>12.7</v>
      </c>
      <c r="L1214" s="56">
        <f t="shared" si="181"/>
        <v>47.625</v>
      </c>
      <c r="M1214" s="56">
        <f t="shared" ref="M1214:M1245" si="190">C1214*L1214</f>
        <v>95.25</v>
      </c>
      <c r="N1214" s="38"/>
      <c r="O1214" s="48"/>
      <c r="P1214" s="48">
        <f t="shared" si="187"/>
        <v>0</v>
      </c>
      <c r="Q1214" s="103"/>
      <c r="R1214" s="102">
        <f t="shared" si="188"/>
        <v>0</v>
      </c>
      <c r="S1214" s="120" t="s">
        <v>2835</v>
      </c>
      <c r="W1214" s="40"/>
      <c r="X1214" s="131"/>
      <c r="Y1214" s="131"/>
    </row>
    <row r="1215" spans="1:27" x14ac:dyDescent="0.25">
      <c r="A1215" s="6">
        <v>173614</v>
      </c>
      <c r="B1215" s="6">
        <v>63801916</v>
      </c>
      <c r="C1215" s="6">
        <v>2</v>
      </c>
      <c r="D1215" s="39"/>
      <c r="E1215" s="30" t="s">
        <v>1454</v>
      </c>
      <c r="F1215" s="20" t="s">
        <v>1447</v>
      </c>
      <c r="G1215" s="53">
        <f t="shared" si="189"/>
        <v>7.3024999999999993</v>
      </c>
      <c r="H1215" s="55">
        <f t="shared" si="178"/>
        <v>14.604999999999999</v>
      </c>
      <c r="I1215" s="15" t="s">
        <v>974</v>
      </c>
      <c r="J1215" s="55">
        <v>6.35</v>
      </c>
      <c r="K1215" s="55">
        <f t="shared" si="180"/>
        <v>12.7</v>
      </c>
      <c r="L1215" s="56">
        <f t="shared" si="181"/>
        <v>47.625</v>
      </c>
      <c r="M1215" s="56">
        <f t="shared" si="190"/>
        <v>95.25</v>
      </c>
      <c r="N1215" s="38"/>
      <c r="O1215" s="48"/>
      <c r="P1215" s="48">
        <f t="shared" si="187"/>
        <v>0</v>
      </c>
      <c r="Q1215" s="103"/>
      <c r="R1215" s="102">
        <f t="shared" si="188"/>
        <v>0</v>
      </c>
      <c r="S1215" s="120" t="s">
        <v>2835</v>
      </c>
      <c r="V1215" s="139"/>
      <c r="AA1215" s="139"/>
    </row>
    <row r="1216" spans="1:27" x14ac:dyDescent="0.25">
      <c r="A1216" s="6">
        <v>186141</v>
      </c>
      <c r="B1216" s="6">
        <v>63801916</v>
      </c>
      <c r="C1216" s="6">
        <v>2</v>
      </c>
      <c r="D1216" s="39"/>
      <c r="E1216" s="30" t="s">
        <v>1454</v>
      </c>
      <c r="F1216" s="20" t="s">
        <v>1447</v>
      </c>
      <c r="G1216" s="53">
        <f t="shared" si="189"/>
        <v>7.3024999999999993</v>
      </c>
      <c r="H1216" s="53">
        <f t="shared" si="178"/>
        <v>14.604999999999999</v>
      </c>
      <c r="I1216" s="15" t="s">
        <v>974</v>
      </c>
      <c r="J1216" s="55">
        <v>6.35</v>
      </c>
      <c r="K1216" s="55">
        <f t="shared" si="180"/>
        <v>12.7</v>
      </c>
      <c r="L1216" s="56">
        <f t="shared" si="181"/>
        <v>47.625</v>
      </c>
      <c r="M1216" s="56">
        <f t="shared" si="190"/>
        <v>95.25</v>
      </c>
      <c r="N1216" s="38"/>
      <c r="O1216" s="48">
        <v>0.16400000000000001</v>
      </c>
      <c r="P1216" s="48">
        <f t="shared" si="187"/>
        <v>0.32800000000000001</v>
      </c>
      <c r="R1216" s="102">
        <f t="shared" si="188"/>
        <v>0</v>
      </c>
      <c r="S1216" s="120" t="s">
        <v>2835</v>
      </c>
      <c r="Z1216" s="131"/>
      <c r="AA1216" s="131"/>
    </row>
    <row r="1217" spans="1:27" x14ac:dyDescent="0.25">
      <c r="A1217" s="6">
        <v>173614</v>
      </c>
      <c r="B1217" s="6">
        <v>63801918</v>
      </c>
      <c r="C1217" s="6">
        <v>4</v>
      </c>
      <c r="D1217" s="39"/>
      <c r="E1217" s="30" t="s">
        <v>1663</v>
      </c>
      <c r="F1217" s="20" t="s">
        <v>1664</v>
      </c>
      <c r="G1217" s="53">
        <f t="shared" si="189"/>
        <v>7.2449999999999992</v>
      </c>
      <c r="H1217" s="55">
        <f t="shared" si="178"/>
        <v>28.979999999999997</v>
      </c>
      <c r="I1217" s="15" t="s">
        <v>67</v>
      </c>
      <c r="J1217" s="53">
        <v>6.3</v>
      </c>
      <c r="K1217" s="55">
        <f t="shared" si="180"/>
        <v>25.2</v>
      </c>
      <c r="L1217" s="56">
        <f t="shared" si="181"/>
        <v>47.25</v>
      </c>
      <c r="M1217" s="56">
        <f t="shared" si="190"/>
        <v>189</v>
      </c>
      <c r="N1217" s="38"/>
      <c r="O1217" s="48"/>
      <c r="P1217" s="48">
        <f t="shared" si="187"/>
        <v>0</v>
      </c>
      <c r="R1217" s="102">
        <f t="shared" si="188"/>
        <v>0</v>
      </c>
      <c r="S1217" s="120" t="s">
        <v>2819</v>
      </c>
      <c r="X1217" s="131"/>
      <c r="Y1217" s="131"/>
      <c r="Z1217" s="230"/>
    </row>
    <row r="1218" spans="1:27" x14ac:dyDescent="0.25">
      <c r="A1218" s="6">
        <v>173614</v>
      </c>
      <c r="B1218" s="6">
        <v>63801919</v>
      </c>
      <c r="C1218" s="6">
        <v>1</v>
      </c>
      <c r="D1218" s="39"/>
      <c r="E1218" s="30" t="s">
        <v>1665</v>
      </c>
      <c r="F1218" s="20" t="s">
        <v>1666</v>
      </c>
      <c r="G1218" s="53">
        <f t="shared" si="189"/>
        <v>36.799999999999997</v>
      </c>
      <c r="H1218" s="55">
        <f t="shared" ref="H1218:H1281" si="191">C1218*G1218</f>
        <v>36.799999999999997</v>
      </c>
      <c r="I1218" s="15" t="s">
        <v>152</v>
      </c>
      <c r="J1218" s="53">
        <v>32</v>
      </c>
      <c r="K1218" s="55">
        <f t="shared" si="180"/>
        <v>32</v>
      </c>
      <c r="L1218" s="56">
        <f t="shared" si="181"/>
        <v>240</v>
      </c>
      <c r="M1218" s="56">
        <f t="shared" si="190"/>
        <v>240</v>
      </c>
      <c r="N1218" s="38"/>
      <c r="O1218" s="48"/>
      <c r="P1218" s="48">
        <f t="shared" si="187"/>
        <v>0</v>
      </c>
      <c r="R1218" s="102">
        <f t="shared" si="188"/>
        <v>0</v>
      </c>
      <c r="S1218" s="120" t="s">
        <v>2821</v>
      </c>
    </row>
    <row r="1219" spans="1:27" s="36" customFormat="1" x14ac:dyDescent="0.25">
      <c r="A1219" s="280">
        <v>234511</v>
      </c>
      <c r="B1219" s="197">
        <v>63801920</v>
      </c>
      <c r="C1219" s="197">
        <v>2</v>
      </c>
      <c r="D1219" s="402"/>
      <c r="E1219" s="236" t="s">
        <v>1681</v>
      </c>
      <c r="F1219" s="210" t="s">
        <v>4115</v>
      </c>
      <c r="G1219" s="307">
        <f t="shared" si="189"/>
        <v>36.190499999999993</v>
      </c>
      <c r="H1219" s="307">
        <f t="shared" si="191"/>
        <v>72.380999999999986</v>
      </c>
      <c r="I1219" s="294" t="s">
        <v>974</v>
      </c>
      <c r="J1219" s="331">
        <v>31.47</v>
      </c>
      <c r="K1219" s="403">
        <f t="shared" si="180"/>
        <v>62.94</v>
      </c>
      <c r="L1219" s="404">
        <f t="shared" si="181"/>
        <v>236.02499999999998</v>
      </c>
      <c r="M1219" s="404">
        <f t="shared" si="190"/>
        <v>472.04999999999995</v>
      </c>
      <c r="N1219" s="315"/>
      <c r="O1219" s="311">
        <v>2.3159999999999998</v>
      </c>
      <c r="P1219" s="311">
        <f t="shared" si="187"/>
        <v>4.6319999999999997</v>
      </c>
      <c r="Q1219" s="250"/>
      <c r="R1219" s="400"/>
      <c r="S1219" s="400"/>
      <c r="T1219" s="400"/>
      <c r="U1219" s="400"/>
      <c r="V1219" s="139"/>
      <c r="W1219" s="202"/>
      <c r="X1219" s="37"/>
      <c r="Y1219" s="37"/>
      <c r="Z1219" s="37"/>
      <c r="AA1219" s="139"/>
    </row>
    <row r="1220" spans="1:27" x14ac:dyDescent="0.25">
      <c r="A1220" s="6">
        <v>173614</v>
      </c>
      <c r="B1220" s="6">
        <v>63801920</v>
      </c>
      <c r="C1220" s="6">
        <v>2</v>
      </c>
      <c r="D1220" s="39"/>
      <c r="E1220" s="30" t="s">
        <v>1681</v>
      </c>
      <c r="F1220" s="20" t="s">
        <v>3992</v>
      </c>
      <c r="G1220" s="53">
        <f t="shared" si="189"/>
        <v>36.190499999999993</v>
      </c>
      <c r="H1220" s="55">
        <f t="shared" si="191"/>
        <v>72.380999999999986</v>
      </c>
      <c r="I1220" s="15" t="s">
        <v>152</v>
      </c>
      <c r="J1220" s="53">
        <v>31.47</v>
      </c>
      <c r="K1220" s="55">
        <f t="shared" si="180"/>
        <v>62.94</v>
      </c>
      <c r="L1220" s="56">
        <f t="shared" si="181"/>
        <v>236.02499999999998</v>
      </c>
      <c r="M1220" s="56">
        <f t="shared" si="190"/>
        <v>472.04999999999995</v>
      </c>
      <c r="N1220" s="38"/>
      <c r="O1220" s="48">
        <v>2.3159999999999998</v>
      </c>
      <c r="P1220" s="48">
        <f t="shared" si="187"/>
        <v>4.6319999999999997</v>
      </c>
      <c r="R1220" s="102">
        <f>Q1220*1.025</f>
        <v>0</v>
      </c>
      <c r="S1220" s="120" t="s">
        <v>2826</v>
      </c>
      <c r="V1220" s="230"/>
      <c r="X1220" s="202"/>
      <c r="Y1220" s="202"/>
      <c r="Z1220" s="139"/>
    </row>
    <row r="1221" spans="1:27" x14ac:dyDescent="0.25">
      <c r="A1221" s="6">
        <v>186141</v>
      </c>
      <c r="B1221" s="6">
        <v>63801920</v>
      </c>
      <c r="C1221" s="6">
        <v>2</v>
      </c>
      <c r="D1221" s="39"/>
      <c r="E1221" s="30" t="s">
        <v>1681</v>
      </c>
      <c r="F1221" s="20" t="s">
        <v>3992</v>
      </c>
      <c r="G1221" s="53">
        <f t="shared" si="189"/>
        <v>36.190499999999993</v>
      </c>
      <c r="H1221" s="53">
        <f t="shared" si="191"/>
        <v>72.380999999999986</v>
      </c>
      <c r="I1221" s="15" t="s">
        <v>152</v>
      </c>
      <c r="J1221" s="53">
        <v>31.47</v>
      </c>
      <c r="K1221" s="55">
        <f t="shared" si="180"/>
        <v>62.94</v>
      </c>
      <c r="L1221" s="56">
        <f t="shared" si="181"/>
        <v>236.02499999999998</v>
      </c>
      <c r="M1221" s="56">
        <f t="shared" si="190"/>
        <v>472.04999999999995</v>
      </c>
      <c r="N1221" s="40"/>
      <c r="O1221" s="48">
        <v>2.3159999999999998</v>
      </c>
      <c r="P1221" s="48">
        <f t="shared" si="187"/>
        <v>4.6319999999999997</v>
      </c>
      <c r="R1221" s="102">
        <f>Q1221*1.025</f>
        <v>0</v>
      </c>
      <c r="S1221" s="120" t="s">
        <v>2826</v>
      </c>
      <c r="U1221" s="40"/>
      <c r="V1221" s="131"/>
      <c r="W1221" s="230"/>
    </row>
    <row r="1222" spans="1:27" x14ac:dyDescent="0.25">
      <c r="A1222" s="6">
        <v>173614</v>
      </c>
      <c r="B1222" s="6">
        <v>63801921</v>
      </c>
      <c r="C1222" s="6">
        <v>2</v>
      </c>
      <c r="D1222" s="39"/>
      <c r="E1222" s="30" t="s">
        <v>1693</v>
      </c>
      <c r="F1222" s="20" t="s">
        <v>1694</v>
      </c>
      <c r="G1222" s="53">
        <f t="shared" si="189"/>
        <v>15.524999999999999</v>
      </c>
      <c r="H1222" s="55">
        <f t="shared" si="191"/>
        <v>31.049999999999997</v>
      </c>
      <c r="I1222" s="15" t="s">
        <v>152</v>
      </c>
      <c r="J1222" s="53">
        <v>13.5</v>
      </c>
      <c r="K1222" s="55">
        <f t="shared" si="180"/>
        <v>27</v>
      </c>
      <c r="L1222" s="56">
        <f t="shared" si="181"/>
        <v>101.25</v>
      </c>
      <c r="M1222" s="56">
        <f t="shared" si="190"/>
        <v>202.5</v>
      </c>
      <c r="N1222" s="38"/>
      <c r="O1222" s="48"/>
      <c r="P1222" s="48">
        <f t="shared" si="187"/>
        <v>0</v>
      </c>
      <c r="R1222" s="102">
        <f>Q1222*1.025</f>
        <v>0</v>
      </c>
      <c r="S1222" s="120" t="s">
        <v>2823</v>
      </c>
      <c r="U1222" s="131"/>
      <c r="AA1222" s="40"/>
    </row>
    <row r="1223" spans="1:27" s="35" customFormat="1" x14ac:dyDescent="0.25">
      <c r="A1223" s="6">
        <v>186141</v>
      </c>
      <c r="B1223" s="6">
        <v>63801921</v>
      </c>
      <c r="C1223" s="6">
        <v>2</v>
      </c>
      <c r="D1223" s="39"/>
      <c r="E1223" s="30" t="s">
        <v>1693</v>
      </c>
      <c r="F1223" s="20" t="s">
        <v>1694</v>
      </c>
      <c r="G1223" s="53">
        <f t="shared" si="189"/>
        <v>15.524999999999999</v>
      </c>
      <c r="H1223" s="53">
        <f t="shared" si="191"/>
        <v>31.049999999999997</v>
      </c>
      <c r="I1223" s="15" t="s">
        <v>152</v>
      </c>
      <c r="J1223" s="53">
        <v>13.5</v>
      </c>
      <c r="K1223" s="55">
        <f t="shared" si="180"/>
        <v>27</v>
      </c>
      <c r="L1223" s="56">
        <f t="shared" si="181"/>
        <v>101.25</v>
      </c>
      <c r="M1223" s="56">
        <f t="shared" si="190"/>
        <v>202.5</v>
      </c>
      <c r="N1223" s="8"/>
      <c r="O1223" s="48">
        <v>1.476</v>
      </c>
      <c r="P1223" s="48">
        <f t="shared" si="187"/>
        <v>2.952</v>
      </c>
      <c r="Q1223" s="104"/>
      <c r="R1223" s="102">
        <f>Q1223*1.025</f>
        <v>0</v>
      </c>
      <c r="S1223" s="120" t="s">
        <v>2823</v>
      </c>
      <c r="T1223" s="37"/>
      <c r="U1223" s="37"/>
      <c r="V1223" s="37"/>
      <c r="W1223" s="37"/>
      <c r="X1223" s="37"/>
      <c r="Y1223" s="37"/>
      <c r="Z1223" s="37"/>
      <c r="AA1223" s="40"/>
    </row>
    <row r="1224" spans="1:27" x14ac:dyDescent="0.25">
      <c r="A1224" s="280">
        <v>234511</v>
      </c>
      <c r="B1224" s="197">
        <v>63801921</v>
      </c>
      <c r="C1224" s="197">
        <v>2</v>
      </c>
      <c r="D1224" s="402"/>
      <c r="E1224" s="236" t="s">
        <v>1693</v>
      </c>
      <c r="F1224" s="210" t="s">
        <v>1694</v>
      </c>
      <c r="G1224" s="307">
        <f t="shared" si="189"/>
        <v>15.524999999999999</v>
      </c>
      <c r="H1224" s="307">
        <f t="shared" si="191"/>
        <v>31.049999999999997</v>
      </c>
      <c r="I1224" s="294" t="s">
        <v>974</v>
      </c>
      <c r="J1224" s="331">
        <v>13.5</v>
      </c>
      <c r="K1224" s="403">
        <f t="shared" si="180"/>
        <v>27</v>
      </c>
      <c r="L1224" s="404">
        <f t="shared" si="181"/>
        <v>101.25</v>
      </c>
      <c r="M1224" s="404">
        <f t="shared" si="190"/>
        <v>202.5</v>
      </c>
      <c r="N1224" s="233"/>
      <c r="O1224" s="311">
        <v>1.476</v>
      </c>
      <c r="P1224" s="311">
        <f t="shared" si="187"/>
        <v>2.952</v>
      </c>
      <c r="Q1224" s="250"/>
      <c r="R1224" s="400"/>
      <c r="S1224" s="400"/>
      <c r="T1224" s="401"/>
      <c r="U1224" s="400"/>
      <c r="X1224" s="139"/>
      <c r="Y1224" s="139"/>
    </row>
    <row r="1225" spans="1:27" s="35" customFormat="1" x14ac:dyDescent="0.25">
      <c r="A1225" s="6">
        <v>173614</v>
      </c>
      <c r="B1225" s="6">
        <v>63801925</v>
      </c>
      <c r="C1225" s="6">
        <v>1</v>
      </c>
      <c r="D1225" s="39"/>
      <c r="E1225" s="30" t="s">
        <v>1677</v>
      </c>
      <c r="F1225" s="20" t="s">
        <v>1678</v>
      </c>
      <c r="G1225" s="53">
        <f t="shared" si="189"/>
        <v>44.734999999999992</v>
      </c>
      <c r="H1225" s="55">
        <f t="shared" si="191"/>
        <v>44.734999999999992</v>
      </c>
      <c r="I1225" s="15" t="s">
        <v>152</v>
      </c>
      <c r="J1225" s="53">
        <v>38.9</v>
      </c>
      <c r="K1225" s="55">
        <f t="shared" si="180"/>
        <v>38.9</v>
      </c>
      <c r="L1225" s="56">
        <f t="shared" si="181"/>
        <v>291.75</v>
      </c>
      <c r="M1225" s="56">
        <f t="shared" si="190"/>
        <v>291.75</v>
      </c>
      <c r="N1225" s="38"/>
      <c r="O1225" s="48"/>
      <c r="P1225" s="48">
        <f t="shared" si="187"/>
        <v>0</v>
      </c>
      <c r="Q1225" s="104"/>
      <c r="R1225" s="102">
        <f t="shared" ref="R1225:R1233" si="192">Q1225*1.025</f>
        <v>0</v>
      </c>
      <c r="S1225" s="120" t="s">
        <v>2824</v>
      </c>
      <c r="T1225" s="37"/>
      <c r="U1225" s="139"/>
      <c r="V1225" s="37"/>
      <c r="W1225" s="131"/>
      <c r="X1225" s="37"/>
      <c r="Y1225" s="37"/>
      <c r="Z1225" s="37"/>
      <c r="AA1225" s="139"/>
    </row>
    <row r="1226" spans="1:27" x14ac:dyDescent="0.25">
      <c r="A1226" s="6">
        <v>186141</v>
      </c>
      <c r="B1226" s="6">
        <v>63801925</v>
      </c>
      <c r="C1226" s="6">
        <v>1</v>
      </c>
      <c r="D1226" s="39"/>
      <c r="E1226" s="30" t="s">
        <v>1677</v>
      </c>
      <c r="F1226" s="20" t="s">
        <v>1678</v>
      </c>
      <c r="G1226" s="53">
        <f t="shared" si="189"/>
        <v>44.734999999999992</v>
      </c>
      <c r="H1226" s="53">
        <f t="shared" si="191"/>
        <v>44.734999999999992</v>
      </c>
      <c r="I1226" s="15" t="s">
        <v>152</v>
      </c>
      <c r="J1226" s="53">
        <v>38.9</v>
      </c>
      <c r="K1226" s="55">
        <f t="shared" ref="K1226:K1289" si="193">C1226*J1226</f>
        <v>38.9</v>
      </c>
      <c r="L1226" s="56">
        <f t="shared" ref="L1226:L1289" si="194">J1226*7.5</f>
        <v>291.75</v>
      </c>
      <c r="M1226" s="56">
        <f t="shared" si="190"/>
        <v>291.75</v>
      </c>
      <c r="N1226" s="40"/>
      <c r="O1226" s="48">
        <v>2.5619999999999998</v>
      </c>
      <c r="P1226" s="48">
        <f t="shared" si="187"/>
        <v>2.5619999999999998</v>
      </c>
      <c r="R1226" s="102">
        <f t="shared" si="192"/>
        <v>0</v>
      </c>
      <c r="S1226" s="120" t="s">
        <v>2824</v>
      </c>
      <c r="U1226" s="131"/>
      <c r="AA1226" s="131"/>
    </row>
    <row r="1227" spans="1:27" x14ac:dyDescent="0.25">
      <c r="A1227" s="6">
        <v>173614</v>
      </c>
      <c r="B1227" s="6">
        <v>63801926</v>
      </c>
      <c r="C1227" s="6">
        <v>1</v>
      </c>
      <c r="D1227" s="39"/>
      <c r="E1227" s="30" t="s">
        <v>1679</v>
      </c>
      <c r="F1227" s="20" t="s">
        <v>1680</v>
      </c>
      <c r="G1227" s="53">
        <f t="shared" si="189"/>
        <v>64.526499999999999</v>
      </c>
      <c r="H1227" s="55">
        <f t="shared" si="191"/>
        <v>64.526499999999999</v>
      </c>
      <c r="I1227" s="15" t="s">
        <v>152</v>
      </c>
      <c r="J1227" s="53">
        <v>56.11</v>
      </c>
      <c r="K1227" s="55">
        <f t="shared" si="193"/>
        <v>56.11</v>
      </c>
      <c r="L1227" s="56">
        <f t="shared" si="194"/>
        <v>420.82499999999999</v>
      </c>
      <c r="M1227" s="56">
        <f>L1227*C1227</f>
        <v>420.82499999999999</v>
      </c>
      <c r="N1227" s="38"/>
      <c r="O1227" s="48"/>
      <c r="P1227" s="48">
        <f t="shared" si="187"/>
        <v>0</v>
      </c>
      <c r="R1227" s="102">
        <f t="shared" si="192"/>
        <v>0</v>
      </c>
      <c r="S1227" s="120" t="s">
        <v>2825</v>
      </c>
    </row>
    <row r="1228" spans="1:27" x14ac:dyDescent="0.25">
      <c r="A1228" s="6">
        <v>186141</v>
      </c>
      <c r="B1228" s="6">
        <v>63801926</v>
      </c>
      <c r="C1228" s="6">
        <v>1</v>
      </c>
      <c r="D1228" s="39"/>
      <c r="E1228" s="30" t="s">
        <v>1679</v>
      </c>
      <c r="F1228" s="20" t="s">
        <v>1680</v>
      </c>
      <c r="G1228" s="53">
        <f t="shared" si="189"/>
        <v>64.526499999999999</v>
      </c>
      <c r="H1228" s="53">
        <f t="shared" si="191"/>
        <v>64.526499999999999</v>
      </c>
      <c r="I1228" s="15" t="s">
        <v>152</v>
      </c>
      <c r="J1228" s="53">
        <v>56.11</v>
      </c>
      <c r="K1228" s="55">
        <f t="shared" si="193"/>
        <v>56.11</v>
      </c>
      <c r="L1228" s="56">
        <f t="shared" si="194"/>
        <v>420.82499999999999</v>
      </c>
      <c r="M1228" s="56">
        <f>L1228*C1228</f>
        <v>420.82499999999999</v>
      </c>
      <c r="N1228" s="40"/>
      <c r="O1228" s="48">
        <v>4.51</v>
      </c>
      <c r="P1228" s="48">
        <f t="shared" si="187"/>
        <v>4.51</v>
      </c>
      <c r="R1228" s="102">
        <f t="shared" si="192"/>
        <v>0</v>
      </c>
      <c r="S1228" s="120" t="s">
        <v>2825</v>
      </c>
      <c r="U1228" s="131"/>
      <c r="X1228" s="139"/>
      <c r="Y1228" s="139"/>
      <c r="Z1228" s="139"/>
    </row>
    <row r="1229" spans="1:27" x14ac:dyDescent="0.25">
      <c r="A1229" s="6">
        <v>220</v>
      </c>
      <c r="B1229" s="6">
        <v>63801933</v>
      </c>
      <c r="C1229" s="6">
        <v>1</v>
      </c>
      <c r="D1229" s="6"/>
      <c r="E1229" s="30" t="s">
        <v>246</v>
      </c>
      <c r="F1229" s="124" t="s">
        <v>4524</v>
      </c>
      <c r="G1229" s="53">
        <f t="shared" si="189"/>
        <v>46</v>
      </c>
      <c r="H1229" s="55">
        <f t="shared" si="191"/>
        <v>46</v>
      </c>
      <c r="I1229" s="15" t="s">
        <v>0</v>
      </c>
      <c r="J1229" s="55">
        <v>40</v>
      </c>
      <c r="K1229" s="55">
        <f t="shared" si="193"/>
        <v>40</v>
      </c>
      <c r="L1229" s="56">
        <f t="shared" si="194"/>
        <v>300</v>
      </c>
      <c r="M1229" s="56">
        <f t="shared" ref="M1229:M1260" si="195">C1229*L1229</f>
        <v>300</v>
      </c>
      <c r="N1229" s="105" t="s">
        <v>2028</v>
      </c>
      <c r="O1229" s="48"/>
      <c r="P1229" s="48">
        <f t="shared" si="187"/>
        <v>0</v>
      </c>
      <c r="R1229" s="102">
        <f t="shared" si="192"/>
        <v>0</v>
      </c>
      <c r="S1229" s="120" t="s">
        <v>2198</v>
      </c>
      <c r="U1229" s="40"/>
      <c r="V1229" s="131"/>
      <c r="AA1229" s="139"/>
    </row>
    <row r="1230" spans="1:27" x14ac:dyDescent="0.25">
      <c r="A1230" s="6">
        <v>30</v>
      </c>
      <c r="B1230" s="6">
        <v>63801954</v>
      </c>
      <c r="C1230" s="6">
        <v>1</v>
      </c>
      <c r="D1230" s="6"/>
      <c r="E1230" s="30" t="s">
        <v>254</v>
      </c>
      <c r="F1230" s="124" t="s">
        <v>3985</v>
      </c>
      <c r="G1230" s="53">
        <f t="shared" si="189"/>
        <v>7.4749999999999996</v>
      </c>
      <c r="H1230" s="55">
        <f t="shared" si="191"/>
        <v>7.4749999999999996</v>
      </c>
      <c r="I1230" s="15" t="s">
        <v>67</v>
      </c>
      <c r="J1230" s="55">
        <v>6.5</v>
      </c>
      <c r="K1230" s="55">
        <f t="shared" si="193"/>
        <v>6.5</v>
      </c>
      <c r="L1230" s="56">
        <f t="shared" si="194"/>
        <v>48.75</v>
      </c>
      <c r="M1230" s="56">
        <f t="shared" si="195"/>
        <v>48.75</v>
      </c>
      <c r="N1230" s="105" t="s">
        <v>2028</v>
      </c>
      <c r="O1230" s="48">
        <v>0.32</v>
      </c>
      <c r="P1230" s="48">
        <f t="shared" si="187"/>
        <v>0.32</v>
      </c>
      <c r="R1230" s="102">
        <f t="shared" si="192"/>
        <v>0</v>
      </c>
      <c r="S1230" s="120" t="s">
        <v>2199</v>
      </c>
      <c r="U1230" s="139"/>
      <c r="V1230" s="131"/>
      <c r="X1230" s="131"/>
      <c r="Y1230" s="131"/>
    </row>
    <row r="1231" spans="1:27" x14ac:dyDescent="0.25">
      <c r="A1231" s="6">
        <v>10</v>
      </c>
      <c r="B1231" s="6">
        <v>63801966</v>
      </c>
      <c r="C1231" s="6">
        <v>1</v>
      </c>
      <c r="D1231" s="6"/>
      <c r="E1231" s="30" t="s">
        <v>298</v>
      </c>
      <c r="F1231" s="20" t="s">
        <v>1341</v>
      </c>
      <c r="G1231" s="53">
        <f t="shared" si="189"/>
        <v>937.24999999999989</v>
      </c>
      <c r="H1231" s="55">
        <f t="shared" si="191"/>
        <v>937.24999999999989</v>
      </c>
      <c r="I1231" s="15" t="s">
        <v>299</v>
      </c>
      <c r="J1231" s="55">
        <v>815</v>
      </c>
      <c r="K1231" s="55">
        <f t="shared" si="193"/>
        <v>815</v>
      </c>
      <c r="L1231" s="56">
        <f t="shared" si="194"/>
        <v>6112.5</v>
      </c>
      <c r="M1231" s="56">
        <f t="shared" si="195"/>
        <v>6112.5</v>
      </c>
      <c r="N1231" s="105"/>
      <c r="O1231" s="48"/>
      <c r="P1231" s="48">
        <f t="shared" si="187"/>
        <v>0</v>
      </c>
      <c r="R1231" s="102">
        <f t="shared" si="192"/>
        <v>0</v>
      </c>
      <c r="S1231" s="120" t="s">
        <v>2189</v>
      </c>
      <c r="W1231" s="131"/>
    </row>
    <row r="1232" spans="1:27" x14ac:dyDescent="0.25">
      <c r="A1232" s="6">
        <v>191185</v>
      </c>
      <c r="B1232" s="51">
        <v>63801967</v>
      </c>
      <c r="C1232" s="27">
        <v>1</v>
      </c>
      <c r="D1232" s="39"/>
      <c r="E1232" s="24" t="s">
        <v>3537</v>
      </c>
      <c r="F1232" s="34" t="s">
        <v>4171</v>
      </c>
      <c r="G1232" s="107">
        <f t="shared" si="189"/>
        <v>140.29999999999998</v>
      </c>
      <c r="H1232" s="55">
        <f t="shared" si="191"/>
        <v>140.29999999999998</v>
      </c>
      <c r="I1232" s="15" t="s">
        <v>152</v>
      </c>
      <c r="J1232" s="12">
        <v>122</v>
      </c>
      <c r="K1232" s="55">
        <f t="shared" si="193"/>
        <v>122</v>
      </c>
      <c r="L1232" s="13">
        <f t="shared" si="194"/>
        <v>915</v>
      </c>
      <c r="M1232" s="56">
        <f t="shared" si="195"/>
        <v>915</v>
      </c>
      <c r="N1232" s="117" t="s">
        <v>1917</v>
      </c>
      <c r="O1232" s="48">
        <v>27.5</v>
      </c>
      <c r="P1232" s="48">
        <f t="shared" si="187"/>
        <v>27.5</v>
      </c>
      <c r="Q1232" s="37"/>
      <c r="R1232" s="102">
        <f t="shared" si="192"/>
        <v>0</v>
      </c>
      <c r="S1232" s="120" t="s">
        <v>2875</v>
      </c>
      <c r="U1232" s="131"/>
      <c r="W1232" s="131"/>
      <c r="AA1232" s="131"/>
    </row>
    <row r="1233" spans="1:27" x14ac:dyDescent="0.25">
      <c r="A1233" s="6">
        <v>105488</v>
      </c>
      <c r="B1233" s="51">
        <v>63801967</v>
      </c>
      <c r="C1233" s="27">
        <v>1</v>
      </c>
      <c r="D1233" s="19"/>
      <c r="E1233" s="24" t="s">
        <v>608</v>
      </c>
      <c r="F1233" s="169" t="s">
        <v>4170</v>
      </c>
      <c r="G1233" s="53">
        <f t="shared" si="189"/>
        <v>140.29999999999998</v>
      </c>
      <c r="H1233" s="55">
        <f t="shared" si="191"/>
        <v>140.29999999999998</v>
      </c>
      <c r="I1233" s="15" t="s">
        <v>152</v>
      </c>
      <c r="J1233" s="12">
        <v>122</v>
      </c>
      <c r="K1233" s="55">
        <f t="shared" si="193"/>
        <v>122</v>
      </c>
      <c r="L1233" s="13">
        <f t="shared" si="194"/>
        <v>915</v>
      </c>
      <c r="M1233" s="56">
        <f t="shared" si="195"/>
        <v>915</v>
      </c>
      <c r="N1233" s="38"/>
      <c r="O1233" s="48"/>
      <c r="P1233" s="48">
        <f t="shared" si="187"/>
        <v>0</v>
      </c>
      <c r="R1233" s="102">
        <f t="shared" si="192"/>
        <v>0</v>
      </c>
      <c r="S1233" s="120" t="s">
        <v>2874</v>
      </c>
      <c r="U1233" s="131"/>
      <c r="V1233" s="139"/>
      <c r="W1233" s="139"/>
    </row>
    <row r="1234" spans="1:27" x14ac:dyDescent="0.25">
      <c r="A1234" s="134">
        <v>191185</v>
      </c>
      <c r="B1234" s="140">
        <v>63801967</v>
      </c>
      <c r="C1234" s="147">
        <v>1</v>
      </c>
      <c r="D1234" s="161"/>
      <c r="E1234" s="143" t="s">
        <v>3537</v>
      </c>
      <c r="F1234" s="169" t="s">
        <v>4170</v>
      </c>
      <c r="G1234" s="125">
        <f t="shared" si="189"/>
        <v>140.29999999999998</v>
      </c>
      <c r="H1234" s="162">
        <f t="shared" si="191"/>
        <v>140.29999999999998</v>
      </c>
      <c r="I1234" s="166" t="s">
        <v>152</v>
      </c>
      <c r="J1234" s="173">
        <v>122</v>
      </c>
      <c r="K1234" s="162">
        <f t="shared" si="193"/>
        <v>122</v>
      </c>
      <c r="L1234" s="170">
        <f t="shared" si="194"/>
        <v>915</v>
      </c>
      <c r="M1234" s="167">
        <f t="shared" si="195"/>
        <v>915</v>
      </c>
      <c r="N1234" s="171" t="s">
        <v>1917</v>
      </c>
      <c r="O1234" s="130">
        <v>27.5</v>
      </c>
      <c r="P1234" s="130">
        <f t="shared" si="187"/>
        <v>27.5</v>
      </c>
      <c r="Q1234" s="131"/>
      <c r="R1234" s="131"/>
      <c r="S1234" s="131"/>
      <c r="T1234" s="131"/>
      <c r="AA1234" s="139"/>
    </row>
    <row r="1235" spans="1:27" x14ac:dyDescent="0.25">
      <c r="A1235" s="9">
        <v>181461</v>
      </c>
      <c r="B1235" s="51">
        <v>63801968</v>
      </c>
      <c r="C1235" s="27">
        <v>1</v>
      </c>
      <c r="D1235" s="38"/>
      <c r="E1235" s="24" t="s">
        <v>607</v>
      </c>
      <c r="F1235" s="169" t="s">
        <v>4175</v>
      </c>
      <c r="G1235" s="53">
        <f t="shared" si="189"/>
        <v>148.35</v>
      </c>
      <c r="H1235" s="55">
        <f t="shared" si="191"/>
        <v>148.35</v>
      </c>
      <c r="I1235" s="15" t="s">
        <v>152</v>
      </c>
      <c r="J1235" s="55">
        <v>129</v>
      </c>
      <c r="K1235" s="55">
        <f t="shared" si="193"/>
        <v>129</v>
      </c>
      <c r="L1235" s="13">
        <f t="shared" si="194"/>
        <v>967.5</v>
      </c>
      <c r="M1235" s="56">
        <f t="shared" si="195"/>
        <v>967.5</v>
      </c>
      <c r="N1235" s="38" t="s">
        <v>1917</v>
      </c>
      <c r="O1235" s="49">
        <v>28.8</v>
      </c>
      <c r="P1235" s="48">
        <f t="shared" si="187"/>
        <v>28.8</v>
      </c>
      <c r="R1235" s="102">
        <f>Q1235*1.025</f>
        <v>0</v>
      </c>
      <c r="S1235" s="120" t="s">
        <v>2872</v>
      </c>
      <c r="U1235" s="40"/>
      <c r="V1235" s="40"/>
      <c r="W1235" s="131"/>
      <c r="AA1235" s="139"/>
    </row>
    <row r="1236" spans="1:27" s="36" customFormat="1" x14ac:dyDescent="0.25">
      <c r="A1236" s="6">
        <v>191185</v>
      </c>
      <c r="B1236" s="51">
        <v>63801968</v>
      </c>
      <c r="C1236" s="27">
        <v>2</v>
      </c>
      <c r="D1236" s="39"/>
      <c r="E1236" s="24" t="s">
        <v>3538</v>
      </c>
      <c r="F1236" s="169" t="s">
        <v>4175</v>
      </c>
      <c r="G1236" s="107">
        <f t="shared" si="189"/>
        <v>148.35</v>
      </c>
      <c r="H1236" s="55">
        <f t="shared" si="191"/>
        <v>296.7</v>
      </c>
      <c r="I1236" s="15" t="s">
        <v>152</v>
      </c>
      <c r="J1236" s="55">
        <v>129</v>
      </c>
      <c r="K1236" s="55">
        <f t="shared" si="193"/>
        <v>258</v>
      </c>
      <c r="L1236" s="13">
        <f t="shared" si="194"/>
        <v>967.5</v>
      </c>
      <c r="M1236" s="56">
        <f t="shared" si="195"/>
        <v>1935</v>
      </c>
      <c r="N1236" s="117" t="s">
        <v>1917</v>
      </c>
      <c r="O1236" s="49">
        <v>28.8</v>
      </c>
      <c r="P1236" s="48">
        <f t="shared" si="187"/>
        <v>57.6</v>
      </c>
      <c r="Q1236" s="37"/>
      <c r="R1236" s="102">
        <f>Q1236*1.025</f>
        <v>0</v>
      </c>
      <c r="S1236" s="120" t="s">
        <v>2873</v>
      </c>
      <c r="T1236" s="37"/>
      <c r="U1236" s="37"/>
      <c r="V1236" s="37"/>
      <c r="W1236" s="37"/>
      <c r="X1236" s="37"/>
      <c r="Y1236" s="37"/>
      <c r="AA1236" s="131"/>
    </row>
    <row r="1237" spans="1:27" x14ac:dyDescent="0.25">
      <c r="A1237" s="134">
        <v>191185</v>
      </c>
      <c r="B1237" s="140">
        <v>63801968</v>
      </c>
      <c r="C1237" s="147">
        <v>2</v>
      </c>
      <c r="D1237" s="161"/>
      <c r="E1237" s="143" t="s">
        <v>3538</v>
      </c>
      <c r="F1237" s="169" t="s">
        <v>4175</v>
      </c>
      <c r="G1237" s="125">
        <f t="shared" si="189"/>
        <v>148.35</v>
      </c>
      <c r="H1237" s="162">
        <f t="shared" si="191"/>
        <v>296.7</v>
      </c>
      <c r="I1237" s="166" t="s">
        <v>152</v>
      </c>
      <c r="J1237" s="162">
        <v>129</v>
      </c>
      <c r="K1237" s="162">
        <f t="shared" si="193"/>
        <v>258</v>
      </c>
      <c r="L1237" s="170">
        <f t="shared" si="194"/>
        <v>967.5</v>
      </c>
      <c r="M1237" s="167">
        <f t="shared" si="195"/>
        <v>1935</v>
      </c>
      <c r="N1237" s="171" t="s">
        <v>1917</v>
      </c>
      <c r="O1237" s="172">
        <v>28.8</v>
      </c>
      <c r="P1237" s="130">
        <f t="shared" si="187"/>
        <v>57.6</v>
      </c>
      <c r="Q1237" s="131"/>
      <c r="R1237" s="131"/>
      <c r="S1237" s="131"/>
      <c r="T1237" s="131"/>
      <c r="U1237" s="139"/>
      <c r="AA1237" s="139"/>
    </row>
    <row r="1238" spans="1:27" x14ac:dyDescent="0.25">
      <c r="A1238" s="6">
        <v>20</v>
      </c>
      <c r="B1238" s="6">
        <v>63801969</v>
      </c>
      <c r="C1238" s="6">
        <v>1</v>
      </c>
      <c r="D1238" s="6"/>
      <c r="E1238" s="30" t="s">
        <v>300</v>
      </c>
      <c r="F1238" s="20" t="s">
        <v>1340</v>
      </c>
      <c r="G1238" s="53">
        <f t="shared" si="189"/>
        <v>310.5</v>
      </c>
      <c r="H1238" s="55">
        <f t="shared" si="191"/>
        <v>310.5</v>
      </c>
      <c r="I1238" s="15" t="s">
        <v>152</v>
      </c>
      <c r="J1238" s="55">
        <v>270</v>
      </c>
      <c r="K1238" s="55">
        <f t="shared" si="193"/>
        <v>270</v>
      </c>
      <c r="L1238" s="56">
        <f t="shared" si="194"/>
        <v>2025</v>
      </c>
      <c r="M1238" s="56">
        <f t="shared" si="195"/>
        <v>2025</v>
      </c>
      <c r="N1238" s="38"/>
      <c r="O1238" s="48"/>
      <c r="P1238" s="48">
        <f t="shared" si="187"/>
        <v>0</v>
      </c>
      <c r="R1238" s="102">
        <f>Q1238*1.025</f>
        <v>0</v>
      </c>
      <c r="S1238" s="120" t="s">
        <v>2188</v>
      </c>
    </row>
    <row r="1239" spans="1:27" s="35" customFormat="1" x14ac:dyDescent="0.25">
      <c r="A1239" s="6">
        <v>96550</v>
      </c>
      <c r="B1239" s="6">
        <v>63801970</v>
      </c>
      <c r="C1239" s="6">
        <v>2</v>
      </c>
      <c r="D1239" s="6"/>
      <c r="E1239" s="30" t="s">
        <v>20</v>
      </c>
      <c r="F1239" s="20" t="s">
        <v>735</v>
      </c>
      <c r="G1239" s="53">
        <f t="shared" si="189"/>
        <v>57.499999999999993</v>
      </c>
      <c r="H1239" s="55">
        <f t="shared" si="191"/>
        <v>114.99999999999999</v>
      </c>
      <c r="I1239" s="15" t="s">
        <v>0</v>
      </c>
      <c r="J1239" s="55">
        <v>50</v>
      </c>
      <c r="K1239" s="55">
        <f t="shared" si="193"/>
        <v>100</v>
      </c>
      <c r="L1239" s="56">
        <f t="shared" si="194"/>
        <v>375</v>
      </c>
      <c r="M1239" s="56">
        <f t="shared" si="195"/>
        <v>750</v>
      </c>
      <c r="N1239" s="38"/>
      <c r="O1239" s="48">
        <v>7.45</v>
      </c>
      <c r="P1239" s="48">
        <f t="shared" si="187"/>
        <v>14.9</v>
      </c>
      <c r="Q1239" s="103"/>
      <c r="R1239" s="102">
        <f>Q1239*1.025</f>
        <v>0</v>
      </c>
      <c r="S1239" s="120" t="s">
        <v>2860</v>
      </c>
      <c r="T1239" s="37"/>
      <c r="U1239" s="37"/>
      <c r="V1239" s="37"/>
      <c r="W1239" s="37"/>
      <c r="X1239" s="131"/>
      <c r="Y1239" s="131"/>
      <c r="Z1239" s="37"/>
      <c r="AA1239" s="139"/>
    </row>
    <row r="1240" spans="1:27" x14ac:dyDescent="0.25">
      <c r="A1240" s="6">
        <v>191185</v>
      </c>
      <c r="B1240" s="6">
        <v>63801970</v>
      </c>
      <c r="C1240" s="6">
        <v>2</v>
      </c>
      <c r="D1240" s="39"/>
      <c r="E1240" s="30" t="s">
        <v>20</v>
      </c>
      <c r="F1240" s="20" t="s">
        <v>735</v>
      </c>
      <c r="G1240" s="107">
        <f t="shared" si="189"/>
        <v>57.499999999999993</v>
      </c>
      <c r="H1240" s="55">
        <f t="shared" si="191"/>
        <v>114.99999999999999</v>
      </c>
      <c r="I1240" s="15" t="s">
        <v>0</v>
      </c>
      <c r="J1240" s="55">
        <v>50</v>
      </c>
      <c r="K1240" s="55">
        <f t="shared" si="193"/>
        <v>100</v>
      </c>
      <c r="L1240" s="56">
        <f t="shared" si="194"/>
        <v>375</v>
      </c>
      <c r="M1240" s="56">
        <f t="shared" si="195"/>
        <v>750</v>
      </c>
      <c r="N1240" s="38" t="s">
        <v>2028</v>
      </c>
      <c r="O1240" s="48">
        <v>7.45</v>
      </c>
      <c r="P1240" s="48">
        <f t="shared" si="187"/>
        <v>14.9</v>
      </c>
      <c r="Q1240" s="40"/>
      <c r="R1240" s="102">
        <f>Q1240*1.025</f>
        <v>0</v>
      </c>
      <c r="S1240" s="120" t="s">
        <v>2860</v>
      </c>
      <c r="T1240" s="40"/>
      <c r="X1240" s="131"/>
      <c r="Y1240" s="131"/>
      <c r="Z1240" s="40"/>
      <c r="AA1240" s="139"/>
    </row>
    <row r="1241" spans="1:27" x14ac:dyDescent="0.25">
      <c r="A1241" s="134">
        <v>191185</v>
      </c>
      <c r="B1241" s="134">
        <v>63801970</v>
      </c>
      <c r="C1241" s="134">
        <v>2</v>
      </c>
      <c r="D1241" s="161"/>
      <c r="E1241" s="123" t="s">
        <v>20</v>
      </c>
      <c r="F1241" s="124" t="s">
        <v>735</v>
      </c>
      <c r="G1241" s="125">
        <f t="shared" si="189"/>
        <v>57.499999999999993</v>
      </c>
      <c r="H1241" s="162">
        <f t="shared" si="191"/>
        <v>114.99999999999999</v>
      </c>
      <c r="I1241" s="166" t="s">
        <v>0</v>
      </c>
      <c r="J1241" s="162">
        <v>50</v>
      </c>
      <c r="K1241" s="162">
        <f t="shared" si="193"/>
        <v>100</v>
      </c>
      <c r="L1241" s="167">
        <f t="shared" si="194"/>
        <v>375</v>
      </c>
      <c r="M1241" s="167">
        <f t="shared" si="195"/>
        <v>750</v>
      </c>
      <c r="N1241" s="122" t="s">
        <v>2028</v>
      </c>
      <c r="O1241" s="130">
        <v>7.45</v>
      </c>
      <c r="P1241" s="130">
        <f t="shared" si="187"/>
        <v>14.9</v>
      </c>
      <c r="Q1241" s="139"/>
      <c r="R1241" s="139"/>
      <c r="S1241" s="139"/>
      <c r="T1241" s="139"/>
      <c r="W1241" s="131"/>
      <c r="X1241" s="139"/>
      <c r="Y1241" s="139"/>
      <c r="AA1241" s="131"/>
    </row>
    <row r="1242" spans="1:27" x14ac:dyDescent="0.25">
      <c r="A1242" s="6">
        <v>170</v>
      </c>
      <c r="B1242" s="6">
        <v>63801971</v>
      </c>
      <c r="C1242" s="6">
        <v>1</v>
      </c>
      <c r="D1242" s="6"/>
      <c r="E1242" s="30" t="s">
        <v>18</v>
      </c>
      <c r="F1242" s="124" t="s">
        <v>1039</v>
      </c>
      <c r="G1242" s="53">
        <f t="shared" si="189"/>
        <v>276</v>
      </c>
      <c r="H1242" s="55">
        <f t="shared" si="191"/>
        <v>276</v>
      </c>
      <c r="I1242" s="15" t="s">
        <v>0</v>
      </c>
      <c r="J1242" s="55">
        <v>240</v>
      </c>
      <c r="K1242" s="55">
        <f t="shared" si="193"/>
        <v>240</v>
      </c>
      <c r="L1242" s="56">
        <f t="shared" si="194"/>
        <v>1800</v>
      </c>
      <c r="M1242" s="56">
        <f t="shared" si="195"/>
        <v>1800</v>
      </c>
      <c r="N1242" s="38"/>
      <c r="O1242" s="48"/>
      <c r="P1242" s="48">
        <f t="shared" si="187"/>
        <v>0</v>
      </c>
      <c r="Q1242" s="103"/>
      <c r="R1242" s="102">
        <f>Q1242*1.025</f>
        <v>0</v>
      </c>
      <c r="S1242" s="120" t="s">
        <v>2878</v>
      </c>
      <c r="U1242" s="131"/>
      <c r="AA1242" s="139"/>
    </row>
    <row r="1243" spans="1:27" x14ac:dyDescent="0.25">
      <c r="A1243" s="6">
        <v>191185</v>
      </c>
      <c r="B1243" s="6">
        <v>63801971</v>
      </c>
      <c r="C1243" s="6">
        <v>1</v>
      </c>
      <c r="D1243" s="39"/>
      <c r="E1243" s="30" t="s">
        <v>18</v>
      </c>
      <c r="F1243" s="124" t="s">
        <v>1039</v>
      </c>
      <c r="G1243" s="107">
        <f t="shared" si="189"/>
        <v>276</v>
      </c>
      <c r="H1243" s="55">
        <f t="shared" si="191"/>
        <v>276</v>
      </c>
      <c r="I1243" s="15" t="s">
        <v>0</v>
      </c>
      <c r="J1243" s="55">
        <v>240</v>
      </c>
      <c r="K1243" s="55">
        <f t="shared" si="193"/>
        <v>240</v>
      </c>
      <c r="L1243" s="56">
        <f t="shared" si="194"/>
        <v>1800</v>
      </c>
      <c r="M1243" s="56">
        <f t="shared" si="195"/>
        <v>1800</v>
      </c>
      <c r="N1243" s="38" t="s">
        <v>2028</v>
      </c>
      <c r="O1243" s="48">
        <v>29.36</v>
      </c>
      <c r="P1243" s="48">
        <f t="shared" si="187"/>
        <v>29.36</v>
      </c>
      <c r="Q1243" s="40"/>
      <c r="R1243" s="102">
        <f>Q1243*1.025</f>
        <v>0</v>
      </c>
      <c r="S1243" s="120" t="s">
        <v>2878</v>
      </c>
      <c r="U1243" s="139"/>
      <c r="AA1243" s="139"/>
    </row>
    <row r="1244" spans="1:27" s="40" customFormat="1" x14ac:dyDescent="0.25">
      <c r="A1244" s="134">
        <v>191185</v>
      </c>
      <c r="B1244" s="134">
        <v>63801971</v>
      </c>
      <c r="C1244" s="134">
        <v>1</v>
      </c>
      <c r="D1244" s="161"/>
      <c r="E1244" s="123" t="s">
        <v>18</v>
      </c>
      <c r="F1244" s="124" t="s">
        <v>1039</v>
      </c>
      <c r="G1244" s="125">
        <f t="shared" si="189"/>
        <v>276</v>
      </c>
      <c r="H1244" s="162">
        <f t="shared" si="191"/>
        <v>276</v>
      </c>
      <c r="I1244" s="166" t="s">
        <v>0</v>
      </c>
      <c r="J1244" s="162">
        <v>240</v>
      </c>
      <c r="K1244" s="162">
        <f t="shared" si="193"/>
        <v>240</v>
      </c>
      <c r="L1244" s="167">
        <f t="shared" si="194"/>
        <v>1800</v>
      </c>
      <c r="M1244" s="167">
        <f t="shared" si="195"/>
        <v>1800</v>
      </c>
      <c r="N1244" s="122" t="s">
        <v>2028</v>
      </c>
      <c r="O1244" s="130">
        <v>29.36</v>
      </c>
      <c r="P1244" s="130">
        <f t="shared" si="187"/>
        <v>29.36</v>
      </c>
      <c r="Q1244" s="139"/>
      <c r="R1244" s="139"/>
      <c r="S1244" s="139"/>
      <c r="T1244" s="139"/>
      <c r="U1244" s="37"/>
      <c r="V1244" s="37"/>
      <c r="W1244" s="37"/>
      <c r="X1244" s="37"/>
      <c r="Y1244" s="37"/>
      <c r="Z1244" s="139"/>
      <c r="AA1244" s="139"/>
    </row>
    <row r="1245" spans="1:27" x14ac:dyDescent="0.25">
      <c r="A1245" s="6">
        <v>96550</v>
      </c>
      <c r="B1245" s="6">
        <v>63801973</v>
      </c>
      <c r="C1245" s="6">
        <v>1</v>
      </c>
      <c r="D1245" s="6"/>
      <c r="E1245" s="30" t="s">
        <v>31</v>
      </c>
      <c r="F1245" s="8" t="s">
        <v>1150</v>
      </c>
      <c r="G1245" s="53">
        <f t="shared" si="189"/>
        <v>63.249999999999993</v>
      </c>
      <c r="H1245" s="55">
        <f t="shared" si="191"/>
        <v>63.249999999999993</v>
      </c>
      <c r="I1245" s="15" t="s">
        <v>0</v>
      </c>
      <c r="J1245" s="55">
        <v>55</v>
      </c>
      <c r="K1245" s="55">
        <f t="shared" si="193"/>
        <v>55</v>
      </c>
      <c r="L1245" s="56">
        <f t="shared" si="194"/>
        <v>412.5</v>
      </c>
      <c r="M1245" s="56">
        <f t="shared" si="195"/>
        <v>412.5</v>
      </c>
      <c r="N1245" s="38"/>
      <c r="O1245" s="48"/>
      <c r="P1245" s="48">
        <f t="shared" si="187"/>
        <v>0</v>
      </c>
      <c r="Q1245" s="103"/>
      <c r="R1245" s="102">
        <f>Q1245*1.025</f>
        <v>0</v>
      </c>
      <c r="S1245" s="120" t="s">
        <v>2850</v>
      </c>
      <c r="V1245" s="139"/>
      <c r="AA1245" s="139"/>
    </row>
    <row r="1246" spans="1:27" x14ac:dyDescent="0.25">
      <c r="A1246" s="6">
        <v>165725</v>
      </c>
      <c r="B1246" s="6">
        <v>63801973</v>
      </c>
      <c r="C1246" s="6">
        <v>1</v>
      </c>
      <c r="D1246" s="39"/>
      <c r="E1246" s="30" t="s">
        <v>31</v>
      </c>
      <c r="F1246" s="132" t="s">
        <v>1150</v>
      </c>
      <c r="G1246" s="55">
        <f t="shared" si="189"/>
        <v>63.249999999999993</v>
      </c>
      <c r="H1246" s="55">
        <f t="shared" si="191"/>
        <v>63.249999999999993</v>
      </c>
      <c r="I1246" s="15" t="s">
        <v>974</v>
      </c>
      <c r="J1246" s="55">
        <v>55</v>
      </c>
      <c r="K1246" s="55">
        <f t="shared" si="193"/>
        <v>55</v>
      </c>
      <c r="L1246" s="56">
        <f t="shared" si="194"/>
        <v>412.5</v>
      </c>
      <c r="M1246" s="56">
        <f t="shared" si="195"/>
        <v>412.5</v>
      </c>
      <c r="N1246" s="38"/>
      <c r="O1246" s="48"/>
      <c r="P1246" s="48">
        <f t="shared" si="187"/>
        <v>0</v>
      </c>
      <c r="R1246" s="102">
        <f>Q1246*1.025</f>
        <v>0</v>
      </c>
      <c r="S1246" s="120" t="s">
        <v>2850</v>
      </c>
      <c r="AA1246" s="139"/>
    </row>
    <row r="1247" spans="1:27" x14ac:dyDescent="0.25">
      <c r="A1247" s="6">
        <v>179498</v>
      </c>
      <c r="B1247" s="6">
        <v>63801973</v>
      </c>
      <c r="C1247" s="6">
        <v>1</v>
      </c>
      <c r="D1247" s="39"/>
      <c r="E1247" s="30" t="s">
        <v>1969</v>
      </c>
      <c r="F1247" s="8" t="s">
        <v>1881</v>
      </c>
      <c r="G1247" s="76">
        <f>J1247*1.2</f>
        <v>36</v>
      </c>
      <c r="H1247" s="55">
        <f t="shared" si="191"/>
        <v>36</v>
      </c>
      <c r="I1247" s="15" t="s">
        <v>0</v>
      </c>
      <c r="J1247" s="55">
        <v>30</v>
      </c>
      <c r="K1247" s="55">
        <f t="shared" si="193"/>
        <v>30</v>
      </c>
      <c r="L1247" s="56">
        <f t="shared" si="194"/>
        <v>225</v>
      </c>
      <c r="M1247" s="56">
        <f t="shared" si="195"/>
        <v>225</v>
      </c>
      <c r="N1247" s="38"/>
      <c r="O1247" s="48">
        <v>4.1159999999999997</v>
      </c>
      <c r="P1247" s="48">
        <f t="shared" si="187"/>
        <v>4.1159999999999997</v>
      </c>
      <c r="R1247" s="102">
        <f>Q1247*1.025</f>
        <v>0</v>
      </c>
      <c r="S1247" s="120" t="s">
        <v>2851</v>
      </c>
      <c r="U1247" s="40"/>
      <c r="V1247" s="139"/>
      <c r="AA1247" s="139"/>
    </row>
    <row r="1248" spans="1:27" x14ac:dyDescent="0.25">
      <c r="A1248" s="6">
        <v>191185</v>
      </c>
      <c r="B1248" s="6">
        <v>63801973</v>
      </c>
      <c r="C1248" s="6">
        <v>1</v>
      </c>
      <c r="D1248" s="39"/>
      <c r="E1248" s="30" t="s">
        <v>3539</v>
      </c>
      <c r="F1248" s="8" t="s">
        <v>1881</v>
      </c>
      <c r="G1248" s="110">
        <f>J1248*1.2+O1248*1.9</f>
        <v>43.820399999999999</v>
      </c>
      <c r="H1248" s="55">
        <f t="shared" si="191"/>
        <v>43.820399999999999</v>
      </c>
      <c r="I1248" s="94" t="s">
        <v>0</v>
      </c>
      <c r="J1248" s="97">
        <v>30</v>
      </c>
      <c r="K1248" s="97">
        <f t="shared" si="193"/>
        <v>30</v>
      </c>
      <c r="L1248" s="93">
        <f t="shared" si="194"/>
        <v>225</v>
      </c>
      <c r="M1248" s="93">
        <f t="shared" si="195"/>
        <v>225</v>
      </c>
      <c r="N1248" s="91" t="s">
        <v>1973</v>
      </c>
      <c r="O1248" s="48">
        <v>4.1159999999999997</v>
      </c>
      <c r="P1248" s="48">
        <f t="shared" si="187"/>
        <v>4.1159999999999997</v>
      </c>
      <c r="Q1248" s="40"/>
      <c r="R1248" s="102">
        <f>Q1248*1.025</f>
        <v>0</v>
      </c>
      <c r="S1248" s="120" t="s">
        <v>2852</v>
      </c>
      <c r="U1248" s="131"/>
      <c r="V1248" s="139"/>
      <c r="AA1248" s="139"/>
    </row>
    <row r="1249" spans="1:27" x14ac:dyDescent="0.25">
      <c r="A1249" s="134">
        <v>191185</v>
      </c>
      <c r="B1249" s="134">
        <v>63801973</v>
      </c>
      <c r="C1249" s="134">
        <v>1</v>
      </c>
      <c r="D1249" s="161"/>
      <c r="E1249" s="123" t="s">
        <v>3539</v>
      </c>
      <c r="F1249" s="132" t="s">
        <v>1881</v>
      </c>
      <c r="G1249" s="168">
        <f>J1249*1.2+O1249*1.9</f>
        <v>43.820399999999999</v>
      </c>
      <c r="H1249" s="162">
        <f t="shared" si="191"/>
        <v>43.820399999999999</v>
      </c>
      <c r="I1249" s="163" t="s">
        <v>0</v>
      </c>
      <c r="J1249" s="164">
        <v>30</v>
      </c>
      <c r="K1249" s="164">
        <f t="shared" si="193"/>
        <v>30</v>
      </c>
      <c r="L1249" s="165">
        <f t="shared" si="194"/>
        <v>225</v>
      </c>
      <c r="M1249" s="165">
        <f t="shared" si="195"/>
        <v>225</v>
      </c>
      <c r="N1249" s="129" t="s">
        <v>1973</v>
      </c>
      <c r="O1249" s="130">
        <v>4.1159999999999997</v>
      </c>
      <c r="P1249" s="130">
        <f t="shared" si="187"/>
        <v>4.1159999999999997</v>
      </c>
      <c r="Q1249" s="139"/>
      <c r="R1249" s="139"/>
      <c r="S1249" s="139"/>
      <c r="T1249" s="139"/>
      <c r="U1249" s="131"/>
      <c r="V1249" s="131"/>
      <c r="W1249" s="131"/>
      <c r="AA1249" s="139"/>
    </row>
    <row r="1250" spans="1:27" x14ac:dyDescent="0.25">
      <c r="A1250" s="6">
        <v>40</v>
      </c>
      <c r="B1250" s="6">
        <v>63801974</v>
      </c>
      <c r="C1250" s="6">
        <v>2</v>
      </c>
      <c r="D1250" s="6"/>
      <c r="E1250" s="30" t="s">
        <v>302</v>
      </c>
      <c r="F1250" s="124" t="s">
        <v>1325</v>
      </c>
      <c r="G1250" s="53">
        <f t="shared" ref="G1250:G1267" si="196">J1250*1.15</f>
        <v>19.549999999999997</v>
      </c>
      <c r="H1250" s="55">
        <f t="shared" si="191"/>
        <v>39.099999999999994</v>
      </c>
      <c r="I1250" s="15" t="s">
        <v>0</v>
      </c>
      <c r="J1250" s="55">
        <v>17</v>
      </c>
      <c r="K1250" s="55">
        <f t="shared" si="193"/>
        <v>34</v>
      </c>
      <c r="L1250" s="56">
        <f t="shared" si="194"/>
        <v>127.5</v>
      </c>
      <c r="M1250" s="56">
        <f t="shared" si="195"/>
        <v>255</v>
      </c>
      <c r="N1250" s="38" t="s">
        <v>2028</v>
      </c>
      <c r="O1250" s="48">
        <v>0.27700000000000002</v>
      </c>
      <c r="P1250" s="48">
        <f t="shared" si="187"/>
        <v>0.55400000000000005</v>
      </c>
      <c r="R1250" s="102">
        <f t="shared" ref="R1250:R1267" si="197">Q1250*1.025</f>
        <v>0</v>
      </c>
      <c r="S1250" s="120"/>
      <c r="U1250" s="131"/>
      <c r="V1250" s="139"/>
    </row>
    <row r="1251" spans="1:27" x14ac:dyDescent="0.25">
      <c r="A1251" s="6">
        <v>530</v>
      </c>
      <c r="B1251" s="6">
        <v>63801975</v>
      </c>
      <c r="C1251" s="6">
        <v>2</v>
      </c>
      <c r="D1251" s="6"/>
      <c r="E1251" s="30" t="s">
        <v>29</v>
      </c>
      <c r="F1251" s="20" t="s">
        <v>12</v>
      </c>
      <c r="G1251" s="53">
        <f t="shared" si="196"/>
        <v>44.849999999999994</v>
      </c>
      <c r="H1251" s="55">
        <f t="shared" si="191"/>
        <v>89.699999999999989</v>
      </c>
      <c r="I1251" s="15" t="s">
        <v>0</v>
      </c>
      <c r="J1251" s="55">
        <v>39</v>
      </c>
      <c r="K1251" s="55">
        <f t="shared" si="193"/>
        <v>78</v>
      </c>
      <c r="L1251" s="56">
        <f t="shared" si="194"/>
        <v>292.5</v>
      </c>
      <c r="M1251" s="56">
        <f t="shared" si="195"/>
        <v>585</v>
      </c>
      <c r="N1251" s="38"/>
      <c r="O1251" s="48"/>
      <c r="P1251" s="48">
        <f t="shared" si="187"/>
        <v>0</v>
      </c>
      <c r="Q1251" s="103"/>
      <c r="R1251" s="102">
        <f t="shared" si="197"/>
        <v>0</v>
      </c>
      <c r="U1251" s="131"/>
      <c r="V1251" s="131"/>
      <c r="W1251" s="139"/>
    </row>
    <row r="1252" spans="1:27" x14ac:dyDescent="0.25">
      <c r="A1252" s="6">
        <v>50</v>
      </c>
      <c r="B1252" s="6">
        <v>63801976</v>
      </c>
      <c r="C1252" s="6">
        <v>1</v>
      </c>
      <c r="D1252" s="6"/>
      <c r="E1252" s="30" t="s">
        <v>303</v>
      </c>
      <c r="F1252" s="20" t="s">
        <v>1347</v>
      </c>
      <c r="G1252" s="53">
        <f t="shared" si="196"/>
        <v>436.99999999999994</v>
      </c>
      <c r="H1252" s="55">
        <f t="shared" si="191"/>
        <v>436.99999999999994</v>
      </c>
      <c r="I1252" s="15" t="s">
        <v>0</v>
      </c>
      <c r="J1252" s="55">
        <v>380</v>
      </c>
      <c r="K1252" s="55">
        <f t="shared" si="193"/>
        <v>380</v>
      </c>
      <c r="L1252" s="56">
        <f t="shared" si="194"/>
        <v>2850</v>
      </c>
      <c r="M1252" s="56">
        <f t="shared" si="195"/>
        <v>2850</v>
      </c>
      <c r="N1252" s="248"/>
      <c r="O1252" s="48">
        <v>57</v>
      </c>
      <c r="P1252" s="48">
        <f t="shared" si="187"/>
        <v>57</v>
      </c>
      <c r="R1252" s="102">
        <f t="shared" si="197"/>
        <v>0</v>
      </c>
      <c r="S1252" s="120" t="s">
        <v>2195</v>
      </c>
      <c r="X1252" s="131"/>
      <c r="Y1252" s="131"/>
    </row>
    <row r="1253" spans="1:27" x14ac:dyDescent="0.25">
      <c r="A1253" s="6">
        <v>96155</v>
      </c>
      <c r="B1253" s="6">
        <v>63801982</v>
      </c>
      <c r="C1253" s="6">
        <v>2</v>
      </c>
      <c r="D1253" s="6"/>
      <c r="E1253" s="30" t="s">
        <v>79</v>
      </c>
      <c r="F1253" s="20" t="s">
        <v>4009</v>
      </c>
      <c r="G1253" s="53">
        <f t="shared" si="196"/>
        <v>5.75</v>
      </c>
      <c r="H1253" s="55">
        <f t="shared" si="191"/>
        <v>11.5</v>
      </c>
      <c r="I1253" s="15" t="s">
        <v>67</v>
      </c>
      <c r="J1253" s="55">
        <v>5</v>
      </c>
      <c r="K1253" s="55">
        <f t="shared" si="193"/>
        <v>10</v>
      </c>
      <c r="L1253" s="56">
        <f t="shared" si="194"/>
        <v>37.5</v>
      </c>
      <c r="M1253" s="56">
        <f t="shared" si="195"/>
        <v>75</v>
      </c>
      <c r="N1253" s="38"/>
      <c r="O1253" s="48">
        <v>0.11899999999999999</v>
      </c>
      <c r="P1253" s="48">
        <f t="shared" si="187"/>
        <v>0.23799999999999999</v>
      </c>
      <c r="R1253" s="102">
        <f t="shared" si="197"/>
        <v>0</v>
      </c>
      <c r="S1253" s="120" t="s">
        <v>2935</v>
      </c>
      <c r="X1253" s="131"/>
      <c r="Y1253" s="131"/>
    </row>
    <row r="1254" spans="1:27" x14ac:dyDescent="0.25">
      <c r="A1254" s="6">
        <v>175232</v>
      </c>
      <c r="B1254" s="6">
        <v>63801982</v>
      </c>
      <c r="C1254" s="6">
        <v>2</v>
      </c>
      <c r="D1254" s="39"/>
      <c r="E1254" s="30" t="s">
        <v>79</v>
      </c>
      <c r="F1254" s="20" t="s">
        <v>4009</v>
      </c>
      <c r="G1254" s="53">
        <f t="shared" si="196"/>
        <v>5.75</v>
      </c>
      <c r="H1254" s="55">
        <f t="shared" si="191"/>
        <v>11.5</v>
      </c>
      <c r="I1254" s="15" t="s">
        <v>0</v>
      </c>
      <c r="J1254" s="55">
        <v>5</v>
      </c>
      <c r="K1254" s="55">
        <f t="shared" si="193"/>
        <v>10</v>
      </c>
      <c r="L1254" s="56">
        <f t="shared" si="194"/>
        <v>37.5</v>
      </c>
      <c r="M1254" s="56">
        <f t="shared" si="195"/>
        <v>75</v>
      </c>
      <c r="N1254" s="38"/>
      <c r="O1254" s="48">
        <v>0.11899999999999999</v>
      </c>
      <c r="P1254" s="48">
        <f t="shared" si="187"/>
        <v>0.23799999999999999</v>
      </c>
      <c r="R1254" s="102">
        <f t="shared" si="197"/>
        <v>0</v>
      </c>
      <c r="S1254" s="120" t="s">
        <v>2935</v>
      </c>
      <c r="X1254" s="131"/>
      <c r="Y1254" s="131"/>
      <c r="Z1254" s="40"/>
      <c r="AA1254" s="131"/>
    </row>
    <row r="1255" spans="1:27" x14ac:dyDescent="0.25">
      <c r="A1255" s="6">
        <v>60</v>
      </c>
      <c r="B1255" s="6">
        <v>63801988</v>
      </c>
      <c r="C1255" s="6">
        <v>1</v>
      </c>
      <c r="D1255" s="6"/>
      <c r="E1255" s="30" t="s">
        <v>304</v>
      </c>
      <c r="F1255" s="20" t="s">
        <v>1372</v>
      </c>
      <c r="G1255" s="53">
        <f t="shared" si="196"/>
        <v>43.699999999999996</v>
      </c>
      <c r="H1255" s="55">
        <f t="shared" si="191"/>
        <v>43.699999999999996</v>
      </c>
      <c r="I1255" s="15" t="s">
        <v>152</v>
      </c>
      <c r="J1255" s="55">
        <v>38</v>
      </c>
      <c r="K1255" s="55">
        <f t="shared" si="193"/>
        <v>38</v>
      </c>
      <c r="L1255" s="56">
        <f t="shared" si="194"/>
        <v>285</v>
      </c>
      <c r="M1255" s="56">
        <f t="shared" si="195"/>
        <v>285</v>
      </c>
      <c r="N1255" s="105" t="s">
        <v>2038</v>
      </c>
      <c r="O1255" s="48"/>
      <c r="P1255" s="48">
        <f t="shared" si="187"/>
        <v>0</v>
      </c>
      <c r="R1255" s="102">
        <f t="shared" si="197"/>
        <v>0</v>
      </c>
      <c r="S1255" s="120" t="s">
        <v>2220</v>
      </c>
      <c r="V1255" s="139"/>
      <c r="X1255" s="139"/>
      <c r="Y1255" s="139"/>
    </row>
    <row r="1256" spans="1:27" x14ac:dyDescent="0.25">
      <c r="A1256" s="6">
        <v>160</v>
      </c>
      <c r="B1256" s="6">
        <v>63801991</v>
      </c>
      <c r="C1256" s="6">
        <v>4</v>
      </c>
      <c r="D1256" s="6"/>
      <c r="E1256" s="30" t="s">
        <v>253</v>
      </c>
      <c r="F1256" s="20" t="s">
        <v>1326</v>
      </c>
      <c r="G1256" s="53">
        <f t="shared" si="196"/>
        <v>29.9</v>
      </c>
      <c r="H1256" s="55">
        <f t="shared" si="191"/>
        <v>119.6</v>
      </c>
      <c r="I1256" s="15" t="s">
        <v>67</v>
      </c>
      <c r="J1256" s="55">
        <v>26</v>
      </c>
      <c r="K1256" s="55">
        <f t="shared" si="193"/>
        <v>104</v>
      </c>
      <c r="L1256" s="56">
        <f t="shared" si="194"/>
        <v>195</v>
      </c>
      <c r="M1256" s="56">
        <f t="shared" si="195"/>
        <v>780</v>
      </c>
      <c r="N1256" s="38"/>
      <c r="O1256" s="48"/>
      <c r="P1256" s="48">
        <f t="shared" si="187"/>
        <v>0</v>
      </c>
      <c r="R1256" s="102">
        <f t="shared" si="197"/>
        <v>0</v>
      </c>
      <c r="S1256" s="120" t="s">
        <v>2153</v>
      </c>
      <c r="AA1256" s="131"/>
    </row>
    <row r="1257" spans="1:27" x14ac:dyDescent="0.25">
      <c r="A1257" s="6">
        <v>170</v>
      </c>
      <c r="B1257" s="6">
        <v>63801992</v>
      </c>
      <c r="C1257" s="6">
        <v>4</v>
      </c>
      <c r="D1257" s="6"/>
      <c r="E1257" s="30" t="s">
        <v>242</v>
      </c>
      <c r="F1257" s="20" t="s">
        <v>1370</v>
      </c>
      <c r="G1257" s="53">
        <f t="shared" si="196"/>
        <v>16.099999999999998</v>
      </c>
      <c r="H1257" s="55">
        <f t="shared" si="191"/>
        <v>64.399999999999991</v>
      </c>
      <c r="I1257" s="15" t="s">
        <v>0</v>
      </c>
      <c r="J1257" s="55">
        <v>14</v>
      </c>
      <c r="K1257" s="55">
        <f t="shared" si="193"/>
        <v>56</v>
      </c>
      <c r="L1257" s="56">
        <f t="shared" si="194"/>
        <v>105</v>
      </c>
      <c r="M1257" s="56">
        <f t="shared" si="195"/>
        <v>420</v>
      </c>
      <c r="N1257" s="38"/>
      <c r="O1257" s="48"/>
      <c r="P1257" s="48">
        <f t="shared" si="187"/>
        <v>0</v>
      </c>
      <c r="R1257" s="102">
        <f t="shared" si="197"/>
        <v>0</v>
      </c>
      <c r="S1257" s="120" t="s">
        <v>2156</v>
      </c>
      <c r="V1257" s="131"/>
      <c r="X1257" s="139"/>
      <c r="Y1257" s="139"/>
    </row>
    <row r="1258" spans="1:27" x14ac:dyDescent="0.25">
      <c r="A1258" s="6">
        <v>70</v>
      </c>
      <c r="B1258" s="6">
        <v>63801996</v>
      </c>
      <c r="C1258" s="6">
        <v>2</v>
      </c>
      <c r="D1258" s="6"/>
      <c r="E1258" s="30" t="s">
        <v>270</v>
      </c>
      <c r="F1258" s="20" t="s">
        <v>1360</v>
      </c>
      <c r="G1258" s="53">
        <f t="shared" si="196"/>
        <v>25.299999999999997</v>
      </c>
      <c r="H1258" s="55">
        <f t="shared" si="191"/>
        <v>50.599999999999994</v>
      </c>
      <c r="I1258" s="15" t="s">
        <v>152</v>
      </c>
      <c r="J1258" s="55">
        <v>22</v>
      </c>
      <c r="K1258" s="55">
        <f t="shared" si="193"/>
        <v>44</v>
      </c>
      <c r="L1258" s="56">
        <f t="shared" si="194"/>
        <v>165</v>
      </c>
      <c r="M1258" s="56">
        <f t="shared" si="195"/>
        <v>330</v>
      </c>
      <c r="N1258" s="105" t="s">
        <v>2030</v>
      </c>
      <c r="O1258" s="48"/>
      <c r="P1258" s="48">
        <f t="shared" si="187"/>
        <v>0</v>
      </c>
      <c r="R1258" s="102">
        <f t="shared" si="197"/>
        <v>0</v>
      </c>
      <c r="S1258" s="120" t="s">
        <v>2212</v>
      </c>
      <c r="U1258" s="139"/>
      <c r="X1258" s="131"/>
      <c r="Y1258" s="131"/>
      <c r="Z1258" s="131"/>
    </row>
    <row r="1259" spans="1:27" x14ac:dyDescent="0.25">
      <c r="A1259" s="6">
        <v>180</v>
      </c>
      <c r="B1259" s="6">
        <v>63802001</v>
      </c>
      <c r="C1259" s="6">
        <v>1</v>
      </c>
      <c r="D1259" s="6"/>
      <c r="E1259" s="30" t="s">
        <v>244</v>
      </c>
      <c r="F1259" s="20" t="s">
        <v>1349</v>
      </c>
      <c r="G1259" s="53">
        <f t="shared" si="196"/>
        <v>39.099999999999994</v>
      </c>
      <c r="H1259" s="55">
        <f t="shared" si="191"/>
        <v>39.099999999999994</v>
      </c>
      <c r="I1259" s="15" t="s">
        <v>0</v>
      </c>
      <c r="J1259" s="55">
        <v>34</v>
      </c>
      <c r="K1259" s="55">
        <f t="shared" si="193"/>
        <v>34</v>
      </c>
      <c r="L1259" s="56">
        <f t="shared" si="194"/>
        <v>255</v>
      </c>
      <c r="M1259" s="56">
        <f t="shared" si="195"/>
        <v>255</v>
      </c>
      <c r="N1259" s="105" t="s">
        <v>1974</v>
      </c>
      <c r="O1259" s="48"/>
      <c r="P1259" s="48">
        <f t="shared" si="187"/>
        <v>0</v>
      </c>
      <c r="R1259" s="102">
        <f t="shared" si="197"/>
        <v>0</v>
      </c>
      <c r="S1259" s="120" t="s">
        <v>2197</v>
      </c>
      <c r="X1259" s="131"/>
      <c r="Y1259" s="131"/>
      <c r="Z1259" s="40"/>
    </row>
    <row r="1260" spans="1:27" x14ac:dyDescent="0.25">
      <c r="A1260" s="6">
        <v>290</v>
      </c>
      <c r="B1260" s="6">
        <v>63802002</v>
      </c>
      <c r="C1260" s="6">
        <v>3</v>
      </c>
      <c r="D1260" s="6"/>
      <c r="E1260" s="30" t="s">
        <v>261</v>
      </c>
      <c r="F1260" s="124" t="s">
        <v>483</v>
      </c>
      <c r="G1260" s="53">
        <f t="shared" si="196"/>
        <v>5.9225000000000003</v>
      </c>
      <c r="H1260" s="55">
        <f t="shared" si="191"/>
        <v>17.767500000000002</v>
      </c>
      <c r="I1260" s="15" t="s">
        <v>67</v>
      </c>
      <c r="J1260" s="55">
        <v>5.15</v>
      </c>
      <c r="K1260" s="55">
        <f t="shared" si="193"/>
        <v>15.450000000000001</v>
      </c>
      <c r="L1260" s="56">
        <f t="shared" si="194"/>
        <v>38.625</v>
      </c>
      <c r="M1260" s="56">
        <f t="shared" si="195"/>
        <v>115.875</v>
      </c>
      <c r="N1260" s="105" t="s">
        <v>2031</v>
      </c>
      <c r="O1260" s="48"/>
      <c r="P1260" s="48">
        <f t="shared" si="187"/>
        <v>0</v>
      </c>
      <c r="R1260" s="102">
        <f t="shared" si="197"/>
        <v>0</v>
      </c>
      <c r="S1260" s="120" t="s">
        <v>2219</v>
      </c>
      <c r="X1260" s="139"/>
      <c r="Y1260" s="139"/>
    </row>
    <row r="1261" spans="1:27" x14ac:dyDescent="0.25">
      <c r="A1261" s="66">
        <v>108005</v>
      </c>
      <c r="B1261" s="66">
        <v>63802008</v>
      </c>
      <c r="C1261" s="82">
        <v>0</v>
      </c>
      <c r="D1261" s="83"/>
      <c r="E1261" s="258" t="s">
        <v>23</v>
      </c>
      <c r="F1261" s="67" t="s">
        <v>13</v>
      </c>
      <c r="G1261" s="90">
        <f t="shared" si="196"/>
        <v>0</v>
      </c>
      <c r="H1261" s="85">
        <f t="shared" si="191"/>
        <v>0</v>
      </c>
      <c r="I1261" s="84" t="s">
        <v>30</v>
      </c>
      <c r="J1261" s="85">
        <v>0</v>
      </c>
      <c r="K1261" s="85">
        <f t="shared" si="193"/>
        <v>0</v>
      </c>
      <c r="L1261" s="86">
        <f t="shared" si="194"/>
        <v>0</v>
      </c>
      <c r="M1261" s="86">
        <f t="shared" ref="M1261:M1292" si="198">C1261*L1261</f>
        <v>0</v>
      </c>
      <c r="N1261" s="65"/>
      <c r="O1261" s="68"/>
      <c r="P1261" s="68">
        <f t="shared" si="187"/>
        <v>0</v>
      </c>
      <c r="R1261" s="102">
        <f t="shared" si="197"/>
        <v>0</v>
      </c>
      <c r="X1261" s="131"/>
      <c r="Y1261" s="131"/>
    </row>
    <row r="1262" spans="1:27" x14ac:dyDescent="0.25">
      <c r="A1262" s="6">
        <v>107502</v>
      </c>
      <c r="B1262" s="6">
        <v>63802019</v>
      </c>
      <c r="C1262" s="6">
        <v>8</v>
      </c>
      <c r="D1262" s="39"/>
      <c r="E1262" s="30" t="s">
        <v>659</v>
      </c>
      <c r="F1262" s="20" t="s">
        <v>660</v>
      </c>
      <c r="G1262" s="53">
        <f t="shared" si="196"/>
        <v>6.3249999999999993</v>
      </c>
      <c r="H1262" s="55">
        <f t="shared" si="191"/>
        <v>50.599999999999994</v>
      </c>
      <c r="I1262" s="15" t="s">
        <v>152</v>
      </c>
      <c r="J1262" s="55">
        <v>5.5</v>
      </c>
      <c r="K1262" s="55">
        <f t="shared" si="193"/>
        <v>44</v>
      </c>
      <c r="L1262" s="56">
        <f t="shared" si="194"/>
        <v>41.25</v>
      </c>
      <c r="M1262" s="56">
        <f t="shared" si="198"/>
        <v>330</v>
      </c>
      <c r="N1262" s="105"/>
      <c r="O1262" s="48"/>
      <c r="P1262" s="48">
        <f t="shared" si="187"/>
        <v>0</v>
      </c>
      <c r="Q1262" s="103"/>
      <c r="R1262" s="102">
        <f t="shared" si="197"/>
        <v>0</v>
      </c>
      <c r="V1262" s="131"/>
      <c r="X1262" s="139"/>
      <c r="Y1262" s="139"/>
      <c r="Z1262" s="139"/>
    </row>
    <row r="1263" spans="1:27" x14ac:dyDescent="0.25">
      <c r="A1263" s="6">
        <v>190</v>
      </c>
      <c r="B1263" s="6">
        <v>63802020</v>
      </c>
      <c r="C1263" s="6">
        <v>1</v>
      </c>
      <c r="D1263" s="6"/>
      <c r="E1263" s="30" t="s">
        <v>260</v>
      </c>
      <c r="F1263" s="20" t="s">
        <v>484</v>
      </c>
      <c r="G1263" s="53">
        <f t="shared" si="196"/>
        <v>6.0949999999999998</v>
      </c>
      <c r="H1263" s="55">
        <f t="shared" si="191"/>
        <v>6.0949999999999998</v>
      </c>
      <c r="I1263" s="15" t="s">
        <v>67</v>
      </c>
      <c r="J1263" s="55">
        <v>5.3</v>
      </c>
      <c r="K1263" s="55">
        <f t="shared" si="193"/>
        <v>5.3</v>
      </c>
      <c r="L1263" s="56">
        <f t="shared" si="194"/>
        <v>39.75</v>
      </c>
      <c r="M1263" s="56">
        <f t="shared" si="198"/>
        <v>39.75</v>
      </c>
      <c r="N1263" s="105" t="s">
        <v>2031</v>
      </c>
      <c r="O1263" s="48"/>
      <c r="P1263" s="48">
        <f t="shared" si="187"/>
        <v>0</v>
      </c>
      <c r="R1263" s="102">
        <f t="shared" si="197"/>
        <v>0</v>
      </c>
      <c r="S1263" s="120" t="s">
        <v>2218</v>
      </c>
      <c r="V1263" s="139"/>
      <c r="W1263" s="139"/>
      <c r="Z1263" s="131"/>
    </row>
    <row r="1264" spans="1:27" x14ac:dyDescent="0.25">
      <c r="A1264" s="6">
        <v>280</v>
      </c>
      <c r="B1264" s="6">
        <v>63802021</v>
      </c>
      <c r="C1264" s="6">
        <v>8</v>
      </c>
      <c r="D1264" s="6"/>
      <c r="E1264" s="30" t="s">
        <v>259</v>
      </c>
      <c r="F1264" s="20" t="s">
        <v>485</v>
      </c>
      <c r="G1264" s="53">
        <f t="shared" si="196"/>
        <v>6.3939999999999992</v>
      </c>
      <c r="H1264" s="55">
        <f t="shared" si="191"/>
        <v>51.151999999999994</v>
      </c>
      <c r="I1264" s="15" t="s">
        <v>67</v>
      </c>
      <c r="J1264" s="55">
        <v>5.56</v>
      </c>
      <c r="K1264" s="55">
        <f t="shared" si="193"/>
        <v>44.48</v>
      </c>
      <c r="L1264" s="56">
        <f t="shared" si="194"/>
        <v>41.699999999999996</v>
      </c>
      <c r="M1264" s="56">
        <f t="shared" si="198"/>
        <v>333.59999999999997</v>
      </c>
      <c r="N1264" s="105" t="s">
        <v>2031</v>
      </c>
      <c r="O1264" s="48"/>
      <c r="P1264" s="48">
        <f t="shared" si="187"/>
        <v>0</v>
      </c>
      <c r="R1264" s="102">
        <f t="shared" si="197"/>
        <v>0</v>
      </c>
      <c r="S1264" s="120" t="s">
        <v>2216</v>
      </c>
      <c r="W1264" s="131"/>
    </row>
    <row r="1265" spans="1:27" x14ac:dyDescent="0.25">
      <c r="A1265" s="6">
        <v>210</v>
      </c>
      <c r="B1265" s="6">
        <v>63802023</v>
      </c>
      <c r="C1265" s="6">
        <v>1</v>
      </c>
      <c r="D1265" s="6"/>
      <c r="E1265" s="30" t="s">
        <v>243</v>
      </c>
      <c r="F1265" s="20" t="s">
        <v>1348</v>
      </c>
      <c r="G1265" s="53">
        <f t="shared" si="196"/>
        <v>436.99999999999994</v>
      </c>
      <c r="H1265" s="55">
        <f t="shared" si="191"/>
        <v>436.99999999999994</v>
      </c>
      <c r="I1265" s="15" t="s">
        <v>0</v>
      </c>
      <c r="J1265" s="55">
        <v>380</v>
      </c>
      <c r="K1265" s="55">
        <f t="shared" si="193"/>
        <v>380</v>
      </c>
      <c r="L1265" s="56">
        <f t="shared" si="194"/>
        <v>2850</v>
      </c>
      <c r="M1265" s="56">
        <f t="shared" si="198"/>
        <v>2850</v>
      </c>
      <c r="N1265" s="248"/>
      <c r="O1265" s="48">
        <v>20</v>
      </c>
      <c r="P1265" s="48">
        <f t="shared" si="187"/>
        <v>20</v>
      </c>
      <c r="R1265" s="102">
        <f t="shared" si="197"/>
        <v>0</v>
      </c>
      <c r="S1265" s="120" t="s">
        <v>2196</v>
      </c>
      <c r="V1265" s="131"/>
      <c r="W1265" s="131"/>
      <c r="X1265" s="131"/>
      <c r="Y1265" s="131"/>
    </row>
    <row r="1266" spans="1:27" x14ac:dyDescent="0.25">
      <c r="A1266" s="6">
        <v>120</v>
      </c>
      <c r="B1266" s="6">
        <v>63802035</v>
      </c>
      <c r="C1266" s="6">
        <v>1</v>
      </c>
      <c r="D1266" s="6"/>
      <c r="E1266" s="30" t="s">
        <v>255</v>
      </c>
      <c r="F1266" s="20" t="s">
        <v>1350</v>
      </c>
      <c r="G1266" s="53">
        <f t="shared" si="196"/>
        <v>55.199999999999996</v>
      </c>
      <c r="H1266" s="55">
        <f t="shared" si="191"/>
        <v>55.199999999999996</v>
      </c>
      <c r="I1266" s="15" t="s">
        <v>67</v>
      </c>
      <c r="J1266" s="55">
        <v>48</v>
      </c>
      <c r="K1266" s="55">
        <f t="shared" si="193"/>
        <v>48</v>
      </c>
      <c r="L1266" s="56">
        <f t="shared" si="194"/>
        <v>360</v>
      </c>
      <c r="M1266" s="56">
        <f t="shared" si="198"/>
        <v>360</v>
      </c>
      <c r="N1266" s="105" t="s">
        <v>2028</v>
      </c>
      <c r="O1266" s="48"/>
      <c r="P1266" s="48">
        <f t="shared" si="187"/>
        <v>0</v>
      </c>
      <c r="R1266" s="102">
        <f t="shared" si="197"/>
        <v>0</v>
      </c>
      <c r="S1266" s="120" t="s">
        <v>2200</v>
      </c>
      <c r="U1266" s="139"/>
      <c r="V1266" s="131"/>
      <c r="W1266" s="139"/>
      <c r="AA1266" s="139"/>
    </row>
    <row r="1267" spans="1:27" x14ac:dyDescent="0.25">
      <c r="A1267" s="6">
        <v>130</v>
      </c>
      <c r="B1267" s="6">
        <v>63802039</v>
      </c>
      <c r="C1267" s="6">
        <v>6</v>
      </c>
      <c r="D1267" s="6"/>
      <c r="E1267" s="30" t="s">
        <v>257</v>
      </c>
      <c r="F1267" s="20" t="s">
        <v>1362</v>
      </c>
      <c r="G1267" s="53">
        <f t="shared" si="196"/>
        <v>6.8999999999999995</v>
      </c>
      <c r="H1267" s="55">
        <f t="shared" si="191"/>
        <v>41.4</v>
      </c>
      <c r="I1267" s="15" t="s">
        <v>67</v>
      </c>
      <c r="J1267" s="55">
        <v>6</v>
      </c>
      <c r="K1267" s="55">
        <f t="shared" si="193"/>
        <v>36</v>
      </c>
      <c r="L1267" s="56">
        <f t="shared" si="194"/>
        <v>45</v>
      </c>
      <c r="M1267" s="56">
        <f t="shared" si="198"/>
        <v>270</v>
      </c>
      <c r="N1267" s="105" t="s">
        <v>1973</v>
      </c>
      <c r="O1267" s="48">
        <v>1.7000000000000001E-2</v>
      </c>
      <c r="P1267" s="48">
        <f t="shared" si="187"/>
        <v>0.10200000000000001</v>
      </c>
      <c r="R1267" s="102">
        <f t="shared" si="197"/>
        <v>0</v>
      </c>
      <c r="S1267" s="120" t="s">
        <v>2214</v>
      </c>
      <c r="V1267" s="131"/>
      <c r="X1267" s="139"/>
      <c r="Y1267" s="139"/>
      <c r="Z1267" s="139"/>
      <c r="AA1267" s="40"/>
    </row>
    <row r="1268" spans="1:27" x14ac:dyDescent="0.25">
      <c r="A1268" s="197">
        <v>207550</v>
      </c>
      <c r="B1268" s="134">
        <v>63802039</v>
      </c>
      <c r="C1268" s="134">
        <v>6</v>
      </c>
      <c r="D1268" s="122"/>
      <c r="E1268" s="123" t="s">
        <v>257</v>
      </c>
      <c r="F1268" s="124" t="s">
        <v>1362</v>
      </c>
      <c r="G1268" s="189">
        <f>J1268*1.2+O1268*2.5</f>
        <v>7.2424999999999997</v>
      </c>
      <c r="H1268" s="125">
        <f t="shared" si="191"/>
        <v>43.454999999999998</v>
      </c>
      <c r="I1268" s="243" t="s">
        <v>152</v>
      </c>
      <c r="J1268" s="164">
        <v>6</v>
      </c>
      <c r="K1268" s="164">
        <f t="shared" si="193"/>
        <v>36</v>
      </c>
      <c r="L1268" s="165">
        <f t="shared" si="194"/>
        <v>45</v>
      </c>
      <c r="M1268" s="165">
        <f t="shared" si="198"/>
        <v>270</v>
      </c>
      <c r="N1268" s="129" t="s">
        <v>1973</v>
      </c>
      <c r="O1268" s="130">
        <v>1.7000000000000001E-2</v>
      </c>
      <c r="P1268" s="130">
        <f t="shared" ref="P1268:P1331" si="199">O1268*C1268</f>
        <v>0.10200000000000001</v>
      </c>
      <c r="Q1268" s="139"/>
      <c r="R1268" s="139"/>
      <c r="S1268" s="139"/>
      <c r="T1268" s="139"/>
      <c r="V1268" s="139"/>
      <c r="W1268" s="131"/>
      <c r="X1268" s="139"/>
      <c r="Y1268" s="139"/>
    </row>
    <row r="1269" spans="1:27" ht="14.25" customHeight="1" x14ac:dyDescent="0.25">
      <c r="A1269" s="6">
        <v>96262</v>
      </c>
      <c r="B1269" s="6">
        <v>63802094</v>
      </c>
      <c r="C1269" s="6">
        <v>2</v>
      </c>
      <c r="D1269" s="6"/>
      <c r="E1269" s="30" t="s">
        <v>1452</v>
      </c>
      <c r="F1269" s="20" t="s">
        <v>3964</v>
      </c>
      <c r="G1269" s="53">
        <f>J1269*1.15</f>
        <v>7.9349999999999996</v>
      </c>
      <c r="H1269" s="55">
        <f t="shared" si="191"/>
        <v>15.87</v>
      </c>
      <c r="I1269" s="15" t="s">
        <v>67</v>
      </c>
      <c r="J1269" s="55">
        <v>6.9</v>
      </c>
      <c r="K1269" s="55">
        <f t="shared" si="193"/>
        <v>13.8</v>
      </c>
      <c r="L1269" s="56">
        <f t="shared" si="194"/>
        <v>51.75</v>
      </c>
      <c r="M1269" s="56">
        <f t="shared" si="198"/>
        <v>103.5</v>
      </c>
      <c r="N1269" s="38"/>
      <c r="O1269" s="48">
        <v>0.13500000000000001</v>
      </c>
      <c r="P1269" s="48">
        <f t="shared" si="199"/>
        <v>0.27</v>
      </c>
      <c r="R1269" s="102">
        <f t="shared" ref="R1269:R1285" si="200">Q1269*1.025</f>
        <v>0</v>
      </c>
      <c r="S1269" s="120" t="s">
        <v>2830</v>
      </c>
      <c r="U1269" s="131"/>
      <c r="W1269" s="131"/>
      <c r="X1269" s="131"/>
      <c r="Y1269" s="131"/>
    </row>
    <row r="1270" spans="1:27" x14ac:dyDescent="0.25">
      <c r="A1270" s="6">
        <v>142868</v>
      </c>
      <c r="B1270" s="51">
        <v>63802095</v>
      </c>
      <c r="C1270" s="2">
        <v>2</v>
      </c>
      <c r="D1270" s="39"/>
      <c r="E1270" s="20" t="s">
        <v>1453</v>
      </c>
      <c r="F1270" s="20" t="s">
        <v>3963</v>
      </c>
      <c r="G1270" s="76">
        <f>J1270*1.2</f>
        <v>9.6</v>
      </c>
      <c r="H1270" s="55">
        <f t="shared" si="191"/>
        <v>19.2</v>
      </c>
      <c r="I1270" s="2" t="s">
        <v>152</v>
      </c>
      <c r="J1270" s="3">
        <v>8</v>
      </c>
      <c r="K1270" s="55">
        <f t="shared" si="193"/>
        <v>16</v>
      </c>
      <c r="L1270" s="56">
        <f t="shared" si="194"/>
        <v>60</v>
      </c>
      <c r="M1270" s="56">
        <f t="shared" si="198"/>
        <v>120</v>
      </c>
      <c r="N1270" s="38"/>
      <c r="O1270" s="48">
        <v>0.63</v>
      </c>
      <c r="P1270" s="48">
        <f t="shared" si="199"/>
        <v>1.26</v>
      </c>
      <c r="R1270" s="102">
        <f t="shared" si="200"/>
        <v>0</v>
      </c>
      <c r="S1270" s="120" t="s">
        <v>2831</v>
      </c>
      <c r="U1270" s="139"/>
      <c r="V1270" s="139"/>
      <c r="W1270" s="139"/>
      <c r="AA1270" s="40"/>
    </row>
    <row r="1271" spans="1:27" x14ac:dyDescent="0.25">
      <c r="A1271" s="6">
        <v>173614</v>
      </c>
      <c r="B1271" s="51">
        <v>63802095</v>
      </c>
      <c r="C1271" s="2">
        <v>2</v>
      </c>
      <c r="D1271" s="39"/>
      <c r="E1271" s="20" t="s">
        <v>1453</v>
      </c>
      <c r="F1271" s="124" t="s">
        <v>3963</v>
      </c>
      <c r="G1271" s="76">
        <f>J1271*1.2</f>
        <v>9.6</v>
      </c>
      <c r="H1271" s="55">
        <f t="shared" si="191"/>
        <v>19.2</v>
      </c>
      <c r="I1271" s="2" t="s">
        <v>67</v>
      </c>
      <c r="J1271" s="3">
        <v>8</v>
      </c>
      <c r="K1271" s="55">
        <f t="shared" si="193"/>
        <v>16</v>
      </c>
      <c r="L1271" s="56">
        <f t="shared" si="194"/>
        <v>60</v>
      </c>
      <c r="M1271" s="56">
        <f t="shared" si="198"/>
        <v>120</v>
      </c>
      <c r="N1271" s="38"/>
      <c r="O1271" s="48">
        <v>0.63</v>
      </c>
      <c r="P1271" s="48">
        <f t="shared" si="199"/>
        <v>1.26</v>
      </c>
      <c r="R1271" s="102">
        <f t="shared" si="200"/>
        <v>0</v>
      </c>
      <c r="S1271" s="120" t="s">
        <v>2831</v>
      </c>
      <c r="W1271" s="139"/>
    </row>
    <row r="1272" spans="1:27" x14ac:dyDescent="0.25">
      <c r="A1272" s="6">
        <v>186141</v>
      </c>
      <c r="B1272" s="51">
        <v>63802095</v>
      </c>
      <c r="C1272" s="2">
        <v>2</v>
      </c>
      <c r="D1272" s="39"/>
      <c r="E1272" s="20" t="s">
        <v>1453</v>
      </c>
      <c r="F1272" s="20" t="s">
        <v>3963</v>
      </c>
      <c r="G1272" s="76">
        <f>J1272*1.2</f>
        <v>9.6</v>
      </c>
      <c r="H1272" s="53">
        <f t="shared" si="191"/>
        <v>19.2</v>
      </c>
      <c r="I1272" s="2" t="s">
        <v>152</v>
      </c>
      <c r="J1272" s="3">
        <v>8</v>
      </c>
      <c r="K1272" s="55">
        <f t="shared" si="193"/>
        <v>16</v>
      </c>
      <c r="L1272" s="56">
        <f t="shared" si="194"/>
        <v>60</v>
      </c>
      <c r="M1272" s="56">
        <f t="shared" si="198"/>
        <v>120</v>
      </c>
      <c r="N1272" s="38"/>
      <c r="O1272" s="48">
        <v>0.63</v>
      </c>
      <c r="P1272" s="48">
        <f t="shared" si="199"/>
        <v>1.26</v>
      </c>
      <c r="Q1272" s="103"/>
      <c r="R1272" s="102">
        <f t="shared" si="200"/>
        <v>0</v>
      </c>
      <c r="S1272" s="120" t="s">
        <v>2831</v>
      </c>
      <c r="W1272" s="131"/>
      <c r="X1272" s="202"/>
      <c r="Y1272" s="202"/>
      <c r="Z1272" s="139"/>
    </row>
    <row r="1273" spans="1:27" x14ac:dyDescent="0.25">
      <c r="A1273" s="6">
        <v>171003</v>
      </c>
      <c r="B1273" s="6">
        <v>63802096</v>
      </c>
      <c r="C1273" s="6">
        <v>2</v>
      </c>
      <c r="D1273" s="39"/>
      <c r="E1273" s="30" t="s">
        <v>1503</v>
      </c>
      <c r="F1273" s="20" t="s">
        <v>3955</v>
      </c>
      <c r="G1273" s="53">
        <f t="shared" ref="G1273:G1295" si="201">J1273*1.15</f>
        <v>7.7624999999999993</v>
      </c>
      <c r="H1273" s="55">
        <f t="shared" si="191"/>
        <v>15.524999999999999</v>
      </c>
      <c r="I1273" s="15" t="s">
        <v>67</v>
      </c>
      <c r="J1273" s="55">
        <v>6.75</v>
      </c>
      <c r="K1273" s="55">
        <f t="shared" si="193"/>
        <v>13.5</v>
      </c>
      <c r="L1273" s="56">
        <f t="shared" si="194"/>
        <v>50.625</v>
      </c>
      <c r="M1273" s="56">
        <f t="shared" si="198"/>
        <v>101.25</v>
      </c>
      <c r="N1273" s="38"/>
      <c r="O1273" s="48">
        <v>0.47</v>
      </c>
      <c r="P1273" s="48">
        <f t="shared" si="199"/>
        <v>0.94</v>
      </c>
      <c r="R1273" s="102">
        <f t="shared" si="200"/>
        <v>0</v>
      </c>
      <c r="S1273" s="120" t="s">
        <v>2832</v>
      </c>
      <c r="W1273" s="131"/>
      <c r="Z1273" s="139"/>
    </row>
    <row r="1274" spans="1:27" x14ac:dyDescent="0.25">
      <c r="A1274" s="6">
        <v>260</v>
      </c>
      <c r="B1274" s="6">
        <v>63802097</v>
      </c>
      <c r="C1274" s="6">
        <v>2</v>
      </c>
      <c r="D1274" s="6"/>
      <c r="E1274" s="30" t="s">
        <v>247</v>
      </c>
      <c r="F1274" s="124" t="s">
        <v>3864</v>
      </c>
      <c r="G1274" s="53">
        <f t="shared" si="201"/>
        <v>29.9</v>
      </c>
      <c r="H1274" s="55">
        <f t="shared" si="191"/>
        <v>59.8</v>
      </c>
      <c r="I1274" s="15" t="s">
        <v>0</v>
      </c>
      <c r="J1274" s="55">
        <v>26</v>
      </c>
      <c r="K1274" s="55">
        <f t="shared" si="193"/>
        <v>52</v>
      </c>
      <c r="L1274" s="56">
        <f t="shared" si="194"/>
        <v>195</v>
      </c>
      <c r="M1274" s="56">
        <f t="shared" si="198"/>
        <v>390</v>
      </c>
      <c r="N1274" s="248" t="s">
        <v>1974</v>
      </c>
      <c r="O1274" s="48">
        <v>0.83099999999999996</v>
      </c>
      <c r="P1274" s="48">
        <f t="shared" si="199"/>
        <v>1.6619999999999999</v>
      </c>
      <c r="R1274" s="102">
        <f t="shared" si="200"/>
        <v>0</v>
      </c>
      <c r="S1274" s="120" t="s">
        <v>2201</v>
      </c>
      <c r="U1274" s="139"/>
      <c r="Z1274" s="139"/>
      <c r="AA1274" s="131"/>
    </row>
    <row r="1275" spans="1:27" s="40" customFormat="1" ht="16.5" customHeight="1" x14ac:dyDescent="0.25">
      <c r="A1275" s="6">
        <v>250</v>
      </c>
      <c r="B1275" s="6">
        <v>63802098</v>
      </c>
      <c r="C1275" s="6">
        <v>6</v>
      </c>
      <c r="D1275" s="6"/>
      <c r="E1275" s="30" t="s">
        <v>248</v>
      </c>
      <c r="F1275" s="124" t="s">
        <v>3863</v>
      </c>
      <c r="G1275" s="53">
        <f t="shared" si="201"/>
        <v>29.9</v>
      </c>
      <c r="H1275" s="55">
        <f t="shared" si="191"/>
        <v>179.39999999999998</v>
      </c>
      <c r="I1275" s="15" t="s">
        <v>0</v>
      </c>
      <c r="J1275" s="55">
        <v>26</v>
      </c>
      <c r="K1275" s="55">
        <f t="shared" si="193"/>
        <v>156</v>
      </c>
      <c r="L1275" s="56">
        <f t="shared" si="194"/>
        <v>195</v>
      </c>
      <c r="M1275" s="56">
        <f t="shared" si="198"/>
        <v>1170</v>
      </c>
      <c r="N1275" s="248" t="s">
        <v>1974</v>
      </c>
      <c r="O1275" s="48">
        <v>1.0680000000000001</v>
      </c>
      <c r="P1275" s="48">
        <f t="shared" si="199"/>
        <v>6.4080000000000004</v>
      </c>
      <c r="Q1275" s="104"/>
      <c r="R1275" s="102">
        <f t="shared" si="200"/>
        <v>0</v>
      </c>
      <c r="S1275" s="120" t="s">
        <v>2202</v>
      </c>
      <c r="T1275" s="37"/>
      <c r="U1275" s="139"/>
      <c r="W1275" s="37"/>
      <c r="X1275" s="37"/>
      <c r="Y1275" s="37"/>
      <c r="Z1275" s="37"/>
    </row>
    <row r="1276" spans="1:27" ht="34.5" customHeight="1" x14ac:dyDescent="0.25">
      <c r="A1276" s="6">
        <v>270</v>
      </c>
      <c r="B1276" s="6">
        <v>63802099</v>
      </c>
      <c r="C1276" s="6">
        <v>3</v>
      </c>
      <c r="D1276" s="6"/>
      <c r="E1276" s="30" t="s">
        <v>249</v>
      </c>
      <c r="F1276" s="20" t="s">
        <v>1351</v>
      </c>
      <c r="G1276" s="53">
        <f t="shared" si="201"/>
        <v>48.3</v>
      </c>
      <c r="H1276" s="55">
        <f t="shared" si="191"/>
        <v>144.89999999999998</v>
      </c>
      <c r="I1276" s="15" t="s">
        <v>0</v>
      </c>
      <c r="J1276" s="55">
        <v>42</v>
      </c>
      <c r="K1276" s="55">
        <f t="shared" si="193"/>
        <v>126</v>
      </c>
      <c r="L1276" s="56">
        <f t="shared" si="194"/>
        <v>315</v>
      </c>
      <c r="M1276" s="56">
        <f t="shared" si="198"/>
        <v>945</v>
      </c>
      <c r="N1276" s="105" t="s">
        <v>1974</v>
      </c>
      <c r="O1276" s="48"/>
      <c r="P1276" s="48">
        <f t="shared" si="199"/>
        <v>0</v>
      </c>
      <c r="R1276" s="102">
        <f t="shared" si="200"/>
        <v>0</v>
      </c>
      <c r="S1276" s="120" t="s">
        <v>2203</v>
      </c>
      <c r="U1276" s="131"/>
      <c r="V1276" s="131"/>
      <c r="W1276" s="131"/>
    </row>
    <row r="1277" spans="1:27" x14ac:dyDescent="0.25">
      <c r="A1277" s="6">
        <v>60</v>
      </c>
      <c r="B1277" s="6">
        <v>63802101</v>
      </c>
      <c r="C1277" s="6">
        <v>1</v>
      </c>
      <c r="D1277" s="6"/>
      <c r="E1277" s="30" t="s">
        <v>256</v>
      </c>
      <c r="F1277" s="124" t="s">
        <v>1352</v>
      </c>
      <c r="G1277" s="53">
        <f t="shared" si="201"/>
        <v>48.3</v>
      </c>
      <c r="H1277" s="55">
        <f t="shared" si="191"/>
        <v>48.3</v>
      </c>
      <c r="I1277" s="15" t="s">
        <v>67</v>
      </c>
      <c r="J1277" s="55">
        <v>42</v>
      </c>
      <c r="K1277" s="55">
        <f t="shared" si="193"/>
        <v>42</v>
      </c>
      <c r="L1277" s="56">
        <f t="shared" si="194"/>
        <v>315</v>
      </c>
      <c r="M1277" s="56">
        <f t="shared" si="198"/>
        <v>315</v>
      </c>
      <c r="N1277" s="105" t="s">
        <v>1974</v>
      </c>
      <c r="O1277" s="48">
        <v>1.59</v>
      </c>
      <c r="P1277" s="48">
        <f t="shared" si="199"/>
        <v>1.59</v>
      </c>
      <c r="Q1277" s="104">
        <v>1.5509999999999999</v>
      </c>
      <c r="R1277" s="102">
        <f t="shared" si="200"/>
        <v>1.5897749999999997</v>
      </c>
      <c r="S1277" s="120" t="s">
        <v>2204</v>
      </c>
    </row>
    <row r="1278" spans="1:27" x14ac:dyDescent="0.25">
      <c r="A1278" s="6">
        <v>200</v>
      </c>
      <c r="B1278" s="6">
        <v>63802103</v>
      </c>
      <c r="C1278" s="6">
        <v>2</v>
      </c>
      <c r="D1278" s="6"/>
      <c r="E1278" s="30" t="s">
        <v>250</v>
      </c>
      <c r="F1278" s="124" t="s">
        <v>1354</v>
      </c>
      <c r="G1278" s="53">
        <f t="shared" si="201"/>
        <v>11.5</v>
      </c>
      <c r="H1278" s="55">
        <f t="shared" si="191"/>
        <v>23</v>
      </c>
      <c r="I1278" s="15" t="s">
        <v>0</v>
      </c>
      <c r="J1278" s="55">
        <v>10</v>
      </c>
      <c r="K1278" s="55">
        <f t="shared" si="193"/>
        <v>20</v>
      </c>
      <c r="L1278" s="56">
        <f t="shared" si="194"/>
        <v>75</v>
      </c>
      <c r="M1278" s="56">
        <f t="shared" si="198"/>
        <v>150</v>
      </c>
      <c r="N1278" s="105" t="s">
        <v>1974</v>
      </c>
      <c r="O1278" s="48"/>
      <c r="P1278" s="48">
        <f t="shared" si="199"/>
        <v>0</v>
      </c>
      <c r="R1278" s="102">
        <f t="shared" si="200"/>
        <v>0</v>
      </c>
      <c r="S1278" s="120" t="s">
        <v>2206</v>
      </c>
      <c r="W1278" s="139"/>
      <c r="X1278" s="131"/>
      <c r="Y1278" s="131"/>
      <c r="AA1278" s="139"/>
    </row>
    <row r="1279" spans="1:27" x14ac:dyDescent="0.25">
      <c r="A1279" s="6">
        <v>110</v>
      </c>
      <c r="B1279" s="6">
        <v>63802104</v>
      </c>
      <c r="C1279" s="6">
        <v>1</v>
      </c>
      <c r="D1279" s="6"/>
      <c r="E1279" s="30" t="s">
        <v>266</v>
      </c>
      <c r="F1279" s="20" t="s">
        <v>1355</v>
      </c>
      <c r="G1279" s="53">
        <f t="shared" si="201"/>
        <v>55.199999999999996</v>
      </c>
      <c r="H1279" s="55">
        <f t="shared" si="191"/>
        <v>55.199999999999996</v>
      </c>
      <c r="I1279" s="15" t="s">
        <v>152</v>
      </c>
      <c r="J1279" s="55">
        <v>48</v>
      </c>
      <c r="K1279" s="55">
        <f t="shared" si="193"/>
        <v>48</v>
      </c>
      <c r="L1279" s="56">
        <f t="shared" si="194"/>
        <v>360</v>
      </c>
      <c r="M1279" s="56">
        <f t="shared" si="198"/>
        <v>360</v>
      </c>
      <c r="N1279" s="105" t="s">
        <v>1974</v>
      </c>
      <c r="O1279" s="48"/>
      <c r="P1279" s="48">
        <f t="shared" si="199"/>
        <v>0</v>
      </c>
      <c r="R1279" s="102">
        <f t="shared" si="200"/>
        <v>0</v>
      </c>
      <c r="S1279" s="120" t="s">
        <v>2207</v>
      </c>
      <c r="W1279" s="139"/>
      <c r="Z1279" s="139"/>
    </row>
    <row r="1280" spans="1:27" x14ac:dyDescent="0.25">
      <c r="A1280" s="6">
        <v>50</v>
      </c>
      <c r="B1280" s="6">
        <v>63802131</v>
      </c>
      <c r="C1280" s="6">
        <v>12</v>
      </c>
      <c r="D1280" s="6"/>
      <c r="E1280" s="30" t="s">
        <v>265</v>
      </c>
      <c r="F1280" s="124" t="s">
        <v>1353</v>
      </c>
      <c r="G1280" s="53">
        <f t="shared" si="201"/>
        <v>14.374999999999998</v>
      </c>
      <c r="H1280" s="55">
        <f t="shared" si="191"/>
        <v>172.49999999999997</v>
      </c>
      <c r="I1280" s="15" t="s">
        <v>152</v>
      </c>
      <c r="J1280" s="55">
        <v>12.5</v>
      </c>
      <c r="K1280" s="55">
        <f t="shared" si="193"/>
        <v>150</v>
      </c>
      <c r="L1280" s="56">
        <f t="shared" si="194"/>
        <v>93.75</v>
      </c>
      <c r="M1280" s="56">
        <f t="shared" si="198"/>
        <v>1125</v>
      </c>
      <c r="N1280" s="105" t="s">
        <v>2028</v>
      </c>
      <c r="O1280" s="48"/>
      <c r="P1280" s="48">
        <f t="shared" si="199"/>
        <v>0</v>
      </c>
      <c r="R1280" s="102">
        <f t="shared" si="200"/>
        <v>0</v>
      </c>
      <c r="S1280" s="120" t="s">
        <v>2205</v>
      </c>
      <c r="U1280" s="139"/>
      <c r="W1280" s="139"/>
      <c r="AA1280" s="40"/>
    </row>
    <row r="1281" spans="1:27" x14ac:dyDescent="0.25">
      <c r="A1281" s="6">
        <v>20</v>
      </c>
      <c r="B1281" s="6">
        <v>63802141</v>
      </c>
      <c r="C1281" s="6">
        <v>1</v>
      </c>
      <c r="D1281" s="6"/>
      <c r="E1281" s="30" t="s">
        <v>271</v>
      </c>
      <c r="F1281" s="20" t="s">
        <v>1371</v>
      </c>
      <c r="G1281" s="53">
        <f t="shared" si="201"/>
        <v>54.05</v>
      </c>
      <c r="H1281" s="55">
        <f t="shared" si="191"/>
        <v>54.05</v>
      </c>
      <c r="I1281" s="15" t="s">
        <v>152</v>
      </c>
      <c r="J1281" s="55">
        <v>47</v>
      </c>
      <c r="K1281" s="55">
        <f t="shared" si="193"/>
        <v>47</v>
      </c>
      <c r="L1281" s="56">
        <f t="shared" si="194"/>
        <v>352.5</v>
      </c>
      <c r="M1281" s="56">
        <f t="shared" si="198"/>
        <v>352.5</v>
      </c>
      <c r="N1281" s="105" t="s">
        <v>1973</v>
      </c>
      <c r="O1281" s="48"/>
      <c r="P1281" s="48">
        <f t="shared" si="199"/>
        <v>0</v>
      </c>
      <c r="R1281" s="102">
        <f t="shared" si="200"/>
        <v>0</v>
      </c>
      <c r="S1281" s="120" t="s">
        <v>2217</v>
      </c>
      <c r="V1281" s="139"/>
      <c r="Z1281" s="40"/>
    </row>
    <row r="1282" spans="1:27" x14ac:dyDescent="0.25">
      <c r="A1282" s="6">
        <v>173614</v>
      </c>
      <c r="B1282" s="6">
        <v>63802148</v>
      </c>
      <c r="C1282" s="6">
        <v>2</v>
      </c>
      <c r="D1282" s="39"/>
      <c r="E1282" s="30" t="s">
        <v>395</v>
      </c>
      <c r="F1282" s="124" t="s">
        <v>1443</v>
      </c>
      <c r="G1282" s="53">
        <f t="shared" si="201"/>
        <v>65.55</v>
      </c>
      <c r="H1282" s="55">
        <f t="shared" ref="H1282:H1345" si="202">C1282*G1282</f>
        <v>131.1</v>
      </c>
      <c r="I1282" s="15" t="s">
        <v>152</v>
      </c>
      <c r="J1282" s="55">
        <v>57</v>
      </c>
      <c r="K1282" s="55">
        <f t="shared" si="193"/>
        <v>114</v>
      </c>
      <c r="L1282" s="56">
        <f t="shared" si="194"/>
        <v>427.5</v>
      </c>
      <c r="M1282" s="56">
        <f t="shared" si="198"/>
        <v>855</v>
      </c>
      <c r="N1282" s="38"/>
      <c r="O1282" s="48"/>
      <c r="P1282" s="48">
        <f t="shared" si="199"/>
        <v>0</v>
      </c>
      <c r="R1282" s="102">
        <f t="shared" si="200"/>
        <v>0</v>
      </c>
      <c r="S1282" s="120" t="s">
        <v>2583</v>
      </c>
      <c r="X1282" s="40"/>
      <c r="Y1282" s="40"/>
      <c r="Z1282" s="131"/>
    </row>
    <row r="1283" spans="1:27" x14ac:dyDescent="0.25">
      <c r="A1283" s="6">
        <v>80</v>
      </c>
      <c r="B1283" s="6">
        <v>63802164</v>
      </c>
      <c r="C1283" s="6">
        <v>4</v>
      </c>
      <c r="D1283" s="6"/>
      <c r="E1283" s="30" t="s">
        <v>267</v>
      </c>
      <c r="F1283" s="20" t="s">
        <v>1356</v>
      </c>
      <c r="G1283" s="53">
        <f t="shared" si="201"/>
        <v>163.29999999999998</v>
      </c>
      <c r="H1283" s="55">
        <f t="shared" si="202"/>
        <v>653.19999999999993</v>
      </c>
      <c r="I1283" s="15" t="s">
        <v>152</v>
      </c>
      <c r="J1283" s="55">
        <v>142</v>
      </c>
      <c r="K1283" s="55">
        <f t="shared" si="193"/>
        <v>568</v>
      </c>
      <c r="L1283" s="56">
        <f t="shared" si="194"/>
        <v>1065</v>
      </c>
      <c r="M1283" s="56">
        <f t="shared" si="198"/>
        <v>4260</v>
      </c>
      <c r="N1283" s="105" t="s">
        <v>1974</v>
      </c>
      <c r="O1283" s="48"/>
      <c r="P1283" s="48">
        <f t="shared" si="199"/>
        <v>0</v>
      </c>
      <c r="R1283" s="102">
        <f t="shared" si="200"/>
        <v>0</v>
      </c>
      <c r="S1283" s="120" t="s">
        <v>2208</v>
      </c>
      <c r="W1283" s="40"/>
      <c r="X1283" s="131"/>
      <c r="Y1283" s="131"/>
      <c r="AA1283" s="139"/>
    </row>
    <row r="1284" spans="1:27" x14ac:dyDescent="0.25">
      <c r="A1284" s="6">
        <v>96029</v>
      </c>
      <c r="B1284" s="6">
        <v>63802167</v>
      </c>
      <c r="C1284" s="6">
        <v>2</v>
      </c>
      <c r="D1284" s="6"/>
      <c r="E1284" s="30" t="s">
        <v>1188</v>
      </c>
      <c r="F1284" s="124" t="s">
        <v>4335</v>
      </c>
      <c r="G1284" s="53">
        <f t="shared" si="201"/>
        <v>252.99999999999997</v>
      </c>
      <c r="H1284" s="55">
        <f t="shared" si="202"/>
        <v>505.99999999999994</v>
      </c>
      <c r="I1284" s="15" t="s">
        <v>0</v>
      </c>
      <c r="J1284" s="55">
        <v>220</v>
      </c>
      <c r="K1284" s="55">
        <f t="shared" si="193"/>
        <v>440</v>
      </c>
      <c r="L1284" s="56">
        <f t="shared" si="194"/>
        <v>1650</v>
      </c>
      <c r="M1284" s="56">
        <f t="shared" si="198"/>
        <v>3300</v>
      </c>
      <c r="N1284" s="38" t="s">
        <v>1917</v>
      </c>
      <c r="O1284" s="48">
        <v>39</v>
      </c>
      <c r="P1284" s="48">
        <f t="shared" si="199"/>
        <v>78</v>
      </c>
      <c r="R1284" s="102">
        <f t="shared" si="200"/>
        <v>0</v>
      </c>
      <c r="S1284" s="120" t="s">
        <v>3306</v>
      </c>
      <c r="U1284" s="131"/>
      <c r="X1284" s="40"/>
      <c r="Y1284" s="40"/>
    </row>
    <row r="1285" spans="1:27" s="36" customFormat="1" x14ac:dyDescent="0.25">
      <c r="A1285" s="6">
        <v>191185</v>
      </c>
      <c r="B1285" s="6">
        <v>63802168</v>
      </c>
      <c r="C1285" s="6">
        <v>4</v>
      </c>
      <c r="D1285" s="39"/>
      <c r="E1285" s="30" t="s">
        <v>2078</v>
      </c>
      <c r="F1285" s="124" t="s">
        <v>2079</v>
      </c>
      <c r="G1285" s="113">
        <f t="shared" si="201"/>
        <v>84.524999999999991</v>
      </c>
      <c r="H1285" s="113">
        <f t="shared" si="202"/>
        <v>338.09999999999997</v>
      </c>
      <c r="I1285" s="6" t="s">
        <v>152</v>
      </c>
      <c r="J1285" s="114">
        <v>73.5</v>
      </c>
      <c r="K1285" s="114">
        <f t="shared" si="193"/>
        <v>294</v>
      </c>
      <c r="L1285" s="115">
        <f t="shared" si="194"/>
        <v>551.25</v>
      </c>
      <c r="M1285" s="115">
        <f t="shared" si="198"/>
        <v>2205</v>
      </c>
      <c r="N1285" s="117" t="s">
        <v>1917</v>
      </c>
      <c r="O1285" s="48">
        <v>15.355</v>
      </c>
      <c r="P1285" s="48">
        <f t="shared" si="199"/>
        <v>61.42</v>
      </c>
      <c r="Q1285" s="40"/>
      <c r="R1285" s="102">
        <f t="shared" si="200"/>
        <v>0</v>
      </c>
      <c r="S1285" s="120" t="s">
        <v>3307</v>
      </c>
      <c r="T1285" s="37"/>
      <c r="U1285" s="37"/>
      <c r="V1285" s="131"/>
      <c r="W1285" s="37"/>
      <c r="X1285" s="131"/>
      <c r="Y1285" s="131"/>
      <c r="Z1285" s="37"/>
      <c r="AA1285" s="37"/>
    </row>
    <row r="1286" spans="1:27" s="35" customFormat="1" x14ac:dyDescent="0.25">
      <c r="A1286" s="134">
        <v>191185</v>
      </c>
      <c r="B1286" s="134">
        <v>63802168</v>
      </c>
      <c r="C1286" s="134">
        <v>4</v>
      </c>
      <c r="D1286" s="161"/>
      <c r="E1286" s="123" t="s">
        <v>2078</v>
      </c>
      <c r="F1286" s="124" t="s">
        <v>2079</v>
      </c>
      <c r="G1286" s="135">
        <f t="shared" si="201"/>
        <v>84.524999999999991</v>
      </c>
      <c r="H1286" s="135">
        <f t="shared" si="202"/>
        <v>338.09999999999997</v>
      </c>
      <c r="I1286" s="134" t="s">
        <v>152</v>
      </c>
      <c r="J1286" s="160">
        <v>73.5</v>
      </c>
      <c r="K1286" s="160">
        <f t="shared" si="193"/>
        <v>294</v>
      </c>
      <c r="L1286" s="159">
        <f t="shared" si="194"/>
        <v>551.25</v>
      </c>
      <c r="M1286" s="159">
        <f t="shared" si="198"/>
        <v>2205</v>
      </c>
      <c r="N1286" s="171" t="s">
        <v>1917</v>
      </c>
      <c r="O1286" s="130">
        <v>15.355</v>
      </c>
      <c r="P1286" s="130">
        <f t="shared" si="199"/>
        <v>61.42</v>
      </c>
      <c r="Q1286" s="139"/>
      <c r="R1286" s="139"/>
      <c r="S1286" s="139"/>
      <c r="T1286" s="139"/>
      <c r="U1286" s="131"/>
      <c r="V1286" s="37"/>
      <c r="W1286" s="139"/>
      <c r="X1286" s="37"/>
      <c r="Y1286" s="37"/>
      <c r="Z1286" s="37"/>
      <c r="AA1286" s="37"/>
    </row>
    <row r="1287" spans="1:27" x14ac:dyDescent="0.25">
      <c r="A1287" s="6">
        <v>96155</v>
      </c>
      <c r="B1287" s="6">
        <v>63802169</v>
      </c>
      <c r="C1287" s="6">
        <v>4</v>
      </c>
      <c r="D1287" s="6"/>
      <c r="E1287" s="30" t="s">
        <v>368</v>
      </c>
      <c r="F1287" s="132" t="s">
        <v>1187</v>
      </c>
      <c r="G1287" s="53">
        <f t="shared" si="201"/>
        <v>40.25</v>
      </c>
      <c r="H1287" s="55">
        <f t="shared" si="202"/>
        <v>161</v>
      </c>
      <c r="I1287" s="15" t="s">
        <v>67</v>
      </c>
      <c r="J1287" s="55">
        <v>35</v>
      </c>
      <c r="K1287" s="55">
        <f t="shared" si="193"/>
        <v>140</v>
      </c>
      <c r="L1287" s="56">
        <f t="shared" si="194"/>
        <v>262.5</v>
      </c>
      <c r="M1287" s="56">
        <f t="shared" si="198"/>
        <v>1050</v>
      </c>
      <c r="N1287" s="38"/>
      <c r="O1287" s="48">
        <v>5.6</v>
      </c>
      <c r="P1287" s="48">
        <f t="shared" si="199"/>
        <v>22.4</v>
      </c>
      <c r="R1287" s="102">
        <f>Q1287*1.025</f>
        <v>0</v>
      </c>
      <c r="S1287" s="120" t="s">
        <v>3308</v>
      </c>
      <c r="U1287" s="139"/>
      <c r="V1287" s="131"/>
    </row>
    <row r="1288" spans="1:27" x14ac:dyDescent="0.25">
      <c r="A1288" s="6">
        <v>165725</v>
      </c>
      <c r="B1288" s="6">
        <v>63802169</v>
      </c>
      <c r="C1288" s="6">
        <v>8</v>
      </c>
      <c r="D1288" s="39"/>
      <c r="E1288" s="30" t="s">
        <v>368</v>
      </c>
      <c r="F1288" s="8" t="s">
        <v>1187</v>
      </c>
      <c r="G1288" s="55">
        <f t="shared" si="201"/>
        <v>40.25</v>
      </c>
      <c r="H1288" s="55">
        <f t="shared" si="202"/>
        <v>322</v>
      </c>
      <c r="I1288" s="15" t="s">
        <v>974</v>
      </c>
      <c r="J1288" s="55">
        <v>35</v>
      </c>
      <c r="K1288" s="55">
        <f t="shared" si="193"/>
        <v>280</v>
      </c>
      <c r="L1288" s="56">
        <f t="shared" si="194"/>
        <v>262.5</v>
      </c>
      <c r="M1288" s="56">
        <f t="shared" si="198"/>
        <v>2100</v>
      </c>
      <c r="N1288" s="38"/>
      <c r="O1288" s="48">
        <v>5.6</v>
      </c>
      <c r="P1288" s="48">
        <f t="shared" si="199"/>
        <v>44.8</v>
      </c>
      <c r="Q1288" s="103"/>
      <c r="R1288" s="102">
        <f>Q1288*1.025</f>
        <v>0</v>
      </c>
      <c r="S1288" s="120" t="s">
        <v>3308</v>
      </c>
      <c r="U1288" s="131"/>
      <c r="Z1288" s="139"/>
    </row>
    <row r="1289" spans="1:27" s="35" customFormat="1" x14ac:dyDescent="0.25">
      <c r="A1289" s="6">
        <v>191185</v>
      </c>
      <c r="B1289" s="6">
        <v>63802169</v>
      </c>
      <c r="C1289" s="6">
        <v>8</v>
      </c>
      <c r="D1289" s="39"/>
      <c r="E1289" s="30" t="s">
        <v>368</v>
      </c>
      <c r="F1289" s="8" t="s">
        <v>1187</v>
      </c>
      <c r="G1289" s="107">
        <f t="shared" si="201"/>
        <v>40.25</v>
      </c>
      <c r="H1289" s="55">
        <f t="shared" si="202"/>
        <v>322</v>
      </c>
      <c r="I1289" s="15" t="s">
        <v>974</v>
      </c>
      <c r="J1289" s="55">
        <v>35</v>
      </c>
      <c r="K1289" s="55">
        <f t="shared" si="193"/>
        <v>280</v>
      </c>
      <c r="L1289" s="56">
        <f t="shared" si="194"/>
        <v>262.5</v>
      </c>
      <c r="M1289" s="56">
        <f t="shared" si="198"/>
        <v>2100</v>
      </c>
      <c r="N1289" s="117" t="s">
        <v>1917</v>
      </c>
      <c r="O1289" s="48">
        <v>5.6</v>
      </c>
      <c r="P1289" s="48">
        <f t="shared" si="199"/>
        <v>44.8</v>
      </c>
      <c r="Q1289" s="40"/>
      <c r="R1289" s="102">
        <f>Q1289*1.025</f>
        <v>0</v>
      </c>
      <c r="S1289" s="120" t="s">
        <v>3308</v>
      </c>
      <c r="T1289" s="37"/>
      <c r="U1289" s="37"/>
      <c r="V1289" s="37"/>
      <c r="W1289" s="131"/>
      <c r="X1289" s="131"/>
      <c r="Y1289" s="131"/>
      <c r="Z1289" s="37"/>
      <c r="AA1289" s="139"/>
    </row>
    <row r="1290" spans="1:27" x14ac:dyDescent="0.25">
      <c r="A1290" s="134">
        <v>191185</v>
      </c>
      <c r="B1290" s="134">
        <v>63802169</v>
      </c>
      <c r="C1290" s="134">
        <v>8</v>
      </c>
      <c r="D1290" s="161"/>
      <c r="E1290" s="123" t="s">
        <v>368</v>
      </c>
      <c r="F1290" s="132" t="s">
        <v>1187</v>
      </c>
      <c r="G1290" s="125">
        <f t="shared" si="201"/>
        <v>40.25</v>
      </c>
      <c r="H1290" s="162">
        <f t="shared" si="202"/>
        <v>322</v>
      </c>
      <c r="I1290" s="166" t="s">
        <v>974</v>
      </c>
      <c r="J1290" s="162">
        <v>35</v>
      </c>
      <c r="K1290" s="162">
        <f t="shared" ref="K1290:K1353" si="203">C1290*J1290</f>
        <v>280</v>
      </c>
      <c r="L1290" s="167">
        <f t="shared" ref="L1290:L1353" si="204">J1290*7.5</f>
        <v>262.5</v>
      </c>
      <c r="M1290" s="167">
        <f t="shared" si="198"/>
        <v>2100</v>
      </c>
      <c r="N1290" s="171" t="s">
        <v>1917</v>
      </c>
      <c r="O1290" s="130">
        <v>5.6</v>
      </c>
      <c r="P1290" s="130">
        <f t="shared" si="199"/>
        <v>44.8</v>
      </c>
      <c r="Q1290" s="139"/>
      <c r="R1290" s="139"/>
      <c r="S1290" s="139"/>
      <c r="T1290" s="139"/>
      <c r="U1290" s="131"/>
    </row>
    <row r="1291" spans="1:27" x14ac:dyDescent="0.25">
      <c r="A1291" s="6">
        <v>96155</v>
      </c>
      <c r="B1291" s="6">
        <v>63802170</v>
      </c>
      <c r="C1291" s="6">
        <v>4</v>
      </c>
      <c r="D1291" s="6"/>
      <c r="E1291" s="30" t="s">
        <v>14</v>
      </c>
      <c r="F1291" s="8" t="s">
        <v>1191</v>
      </c>
      <c r="G1291" s="53">
        <f t="shared" si="201"/>
        <v>9.1999999999999993</v>
      </c>
      <c r="H1291" s="55">
        <f t="shared" si="202"/>
        <v>36.799999999999997</v>
      </c>
      <c r="I1291" s="15" t="s">
        <v>0</v>
      </c>
      <c r="J1291" s="55">
        <v>8</v>
      </c>
      <c r="K1291" s="55">
        <f t="shared" si="203"/>
        <v>32</v>
      </c>
      <c r="L1291" s="56">
        <f t="shared" si="204"/>
        <v>60</v>
      </c>
      <c r="M1291" s="56">
        <f t="shared" si="198"/>
        <v>240</v>
      </c>
      <c r="N1291" s="38"/>
      <c r="O1291" s="48">
        <v>1.9</v>
      </c>
      <c r="P1291" s="48">
        <f t="shared" si="199"/>
        <v>7.6</v>
      </c>
      <c r="Q1291" s="103"/>
      <c r="R1291" s="102">
        <f>Q1291*1.025</f>
        <v>0</v>
      </c>
      <c r="S1291" s="120" t="s">
        <v>3309</v>
      </c>
      <c r="U1291" s="139"/>
    </row>
    <row r="1292" spans="1:27" s="35" customFormat="1" x14ac:dyDescent="0.25">
      <c r="A1292" s="6">
        <v>191185</v>
      </c>
      <c r="B1292" s="6">
        <v>63802170</v>
      </c>
      <c r="C1292" s="6">
        <v>8</v>
      </c>
      <c r="D1292" s="39"/>
      <c r="E1292" s="30" t="s">
        <v>14</v>
      </c>
      <c r="F1292" s="8" t="s">
        <v>1191</v>
      </c>
      <c r="G1292" s="107">
        <f t="shared" si="201"/>
        <v>9.1999999999999993</v>
      </c>
      <c r="H1292" s="55">
        <f t="shared" si="202"/>
        <v>73.599999999999994</v>
      </c>
      <c r="I1292" s="15" t="s">
        <v>0</v>
      </c>
      <c r="J1292" s="55">
        <v>8</v>
      </c>
      <c r="K1292" s="55">
        <f t="shared" si="203"/>
        <v>64</v>
      </c>
      <c r="L1292" s="56">
        <f t="shared" si="204"/>
        <v>60</v>
      </c>
      <c r="M1292" s="56">
        <f t="shared" si="198"/>
        <v>480</v>
      </c>
      <c r="N1292" s="38" t="s">
        <v>2028</v>
      </c>
      <c r="O1292" s="48">
        <v>1.9</v>
      </c>
      <c r="P1292" s="48">
        <f t="shared" si="199"/>
        <v>15.2</v>
      </c>
      <c r="Q1292" s="40"/>
      <c r="R1292" s="102">
        <f>Q1292*1.025</f>
        <v>0</v>
      </c>
      <c r="S1292" s="120" t="s">
        <v>3309</v>
      </c>
      <c r="T1292" s="37"/>
      <c r="U1292" s="139"/>
      <c r="V1292" s="37"/>
      <c r="W1292" s="37"/>
      <c r="X1292" s="37"/>
      <c r="Y1292" s="37"/>
      <c r="Z1292" s="37"/>
      <c r="AA1292" s="37"/>
    </row>
    <row r="1293" spans="1:27" x14ac:dyDescent="0.25">
      <c r="A1293" s="134">
        <v>191185</v>
      </c>
      <c r="B1293" s="134">
        <v>63802170</v>
      </c>
      <c r="C1293" s="134">
        <v>8</v>
      </c>
      <c r="D1293" s="161"/>
      <c r="E1293" s="123" t="s">
        <v>14</v>
      </c>
      <c r="F1293" s="132" t="s">
        <v>1191</v>
      </c>
      <c r="G1293" s="125">
        <f t="shared" si="201"/>
        <v>9.1999999999999993</v>
      </c>
      <c r="H1293" s="162">
        <f t="shared" si="202"/>
        <v>73.599999999999994</v>
      </c>
      <c r="I1293" s="166" t="s">
        <v>0</v>
      </c>
      <c r="J1293" s="162">
        <v>8</v>
      </c>
      <c r="K1293" s="162">
        <f t="shared" si="203"/>
        <v>64</v>
      </c>
      <c r="L1293" s="167">
        <f t="shared" si="204"/>
        <v>60</v>
      </c>
      <c r="M1293" s="167">
        <f t="shared" ref="M1293:M1324" si="205">C1293*L1293</f>
        <v>480</v>
      </c>
      <c r="N1293" s="122" t="s">
        <v>2028</v>
      </c>
      <c r="O1293" s="130">
        <v>1.9</v>
      </c>
      <c r="P1293" s="130">
        <f t="shared" si="199"/>
        <v>15.2</v>
      </c>
      <c r="Q1293" s="139"/>
      <c r="R1293" s="139"/>
      <c r="S1293" s="139"/>
      <c r="T1293" s="139"/>
      <c r="U1293" s="131"/>
      <c r="W1293" s="40"/>
    </row>
    <row r="1294" spans="1:27" ht="14.25" customHeight="1" x14ac:dyDescent="0.25">
      <c r="A1294" s="66">
        <v>10</v>
      </c>
      <c r="B1294" s="66">
        <v>63802173</v>
      </c>
      <c r="C1294" s="66">
        <v>1</v>
      </c>
      <c r="D1294" s="66"/>
      <c r="E1294" s="258" t="s">
        <v>33</v>
      </c>
      <c r="F1294" s="263" t="s">
        <v>34</v>
      </c>
      <c r="G1294" s="90">
        <f t="shared" si="201"/>
        <v>0</v>
      </c>
      <c r="H1294" s="85">
        <f t="shared" si="202"/>
        <v>0</v>
      </c>
      <c r="I1294" s="89" t="s">
        <v>0</v>
      </c>
      <c r="J1294" s="85">
        <v>0</v>
      </c>
      <c r="K1294" s="85">
        <f t="shared" si="203"/>
        <v>0</v>
      </c>
      <c r="L1294" s="86">
        <f t="shared" si="204"/>
        <v>0</v>
      </c>
      <c r="M1294" s="86">
        <f t="shared" si="205"/>
        <v>0</v>
      </c>
      <c r="N1294" s="65"/>
      <c r="O1294" s="68"/>
      <c r="P1294" s="68">
        <f t="shared" si="199"/>
        <v>0</v>
      </c>
      <c r="R1294" s="102">
        <f>Q1294*1.025</f>
        <v>0</v>
      </c>
      <c r="S1294" s="120" t="s">
        <v>2589</v>
      </c>
      <c r="W1294" s="131"/>
      <c r="Z1294" s="131"/>
    </row>
    <row r="1295" spans="1:27" x14ac:dyDescent="0.25">
      <c r="A1295" s="6">
        <v>90</v>
      </c>
      <c r="B1295" s="6">
        <v>63802184</v>
      </c>
      <c r="C1295" s="6">
        <v>1</v>
      </c>
      <c r="D1295" s="6"/>
      <c r="E1295" s="30" t="s">
        <v>269</v>
      </c>
      <c r="F1295" s="124" t="s">
        <v>1357</v>
      </c>
      <c r="G1295" s="53">
        <f t="shared" si="201"/>
        <v>781.99999999999989</v>
      </c>
      <c r="H1295" s="55">
        <f t="shared" si="202"/>
        <v>781.99999999999989</v>
      </c>
      <c r="I1295" s="15" t="s">
        <v>152</v>
      </c>
      <c r="J1295" s="55">
        <v>680</v>
      </c>
      <c r="K1295" s="55">
        <f t="shared" si="203"/>
        <v>680</v>
      </c>
      <c r="L1295" s="56">
        <f t="shared" si="204"/>
        <v>5100</v>
      </c>
      <c r="M1295" s="56">
        <f t="shared" si="205"/>
        <v>5100</v>
      </c>
      <c r="N1295" s="105" t="s">
        <v>1973</v>
      </c>
      <c r="O1295" s="48"/>
      <c r="P1295" s="48">
        <f t="shared" si="199"/>
        <v>0</v>
      </c>
      <c r="R1295" s="102">
        <f>Q1295*1.025</f>
        <v>0</v>
      </c>
      <c r="S1295" s="120" t="s">
        <v>2209</v>
      </c>
      <c r="W1295" s="40"/>
    </row>
    <row r="1296" spans="1:27" x14ac:dyDescent="0.25">
      <c r="A1296" s="6">
        <v>107937</v>
      </c>
      <c r="B1296" s="6">
        <v>63802199</v>
      </c>
      <c r="C1296" s="6">
        <v>6</v>
      </c>
      <c r="D1296" s="39"/>
      <c r="E1296" s="30" t="s">
        <v>670</v>
      </c>
      <c r="F1296" s="8" t="s">
        <v>1152</v>
      </c>
      <c r="G1296" s="53">
        <f t="shared" ref="G1296:G1301" si="206">J1296*1.15+O1296*1.9</f>
        <v>15.894999999999998</v>
      </c>
      <c r="H1296" s="55">
        <f t="shared" si="202"/>
        <v>95.36999999999999</v>
      </c>
      <c r="I1296" s="94" t="s">
        <v>0</v>
      </c>
      <c r="J1296" s="97">
        <v>12.5</v>
      </c>
      <c r="K1296" s="97">
        <f t="shared" si="203"/>
        <v>75</v>
      </c>
      <c r="L1296" s="93">
        <f t="shared" si="204"/>
        <v>93.75</v>
      </c>
      <c r="M1296" s="93">
        <f t="shared" si="205"/>
        <v>562.5</v>
      </c>
      <c r="N1296" s="91" t="s">
        <v>1973</v>
      </c>
      <c r="O1296" s="48">
        <v>0.8</v>
      </c>
      <c r="P1296" s="48">
        <f t="shared" si="199"/>
        <v>4.8000000000000007</v>
      </c>
      <c r="Q1296" s="103"/>
      <c r="R1296" s="102">
        <f>Q1296*1.025</f>
        <v>0</v>
      </c>
      <c r="S1296" s="120" t="s">
        <v>2879</v>
      </c>
      <c r="W1296" s="139"/>
    </row>
    <row r="1297" spans="1:27" x14ac:dyDescent="0.25">
      <c r="A1297" s="6">
        <v>182941</v>
      </c>
      <c r="B1297" s="9">
        <v>63802199</v>
      </c>
      <c r="C1297" s="9">
        <v>2</v>
      </c>
      <c r="D1297" s="38"/>
      <c r="E1297" s="30" t="s">
        <v>1928</v>
      </c>
      <c r="F1297" s="8" t="s">
        <v>1152</v>
      </c>
      <c r="G1297" s="53">
        <f t="shared" si="206"/>
        <v>15.894999999999998</v>
      </c>
      <c r="H1297" s="55">
        <f t="shared" si="202"/>
        <v>31.789999999999996</v>
      </c>
      <c r="I1297" s="94" t="s">
        <v>0</v>
      </c>
      <c r="J1297" s="97">
        <v>12.5</v>
      </c>
      <c r="K1297" s="97">
        <f t="shared" si="203"/>
        <v>25</v>
      </c>
      <c r="L1297" s="93">
        <f t="shared" si="204"/>
        <v>93.75</v>
      </c>
      <c r="M1297" s="93">
        <f t="shared" si="205"/>
        <v>187.5</v>
      </c>
      <c r="N1297" s="91" t="s">
        <v>1973</v>
      </c>
      <c r="O1297" s="48">
        <v>0.8</v>
      </c>
      <c r="P1297" s="48">
        <f t="shared" si="199"/>
        <v>1.6</v>
      </c>
      <c r="R1297" s="102">
        <f>Q1297*1.025</f>
        <v>0</v>
      </c>
      <c r="S1297" s="120" t="s">
        <v>2880</v>
      </c>
      <c r="V1297" s="131"/>
      <c r="AA1297" s="139"/>
    </row>
    <row r="1298" spans="1:27" x14ac:dyDescent="0.25">
      <c r="A1298" s="121">
        <v>182941</v>
      </c>
      <c r="B1298" s="121">
        <v>63802199</v>
      </c>
      <c r="C1298" s="121">
        <v>2</v>
      </c>
      <c r="D1298" s="122"/>
      <c r="E1298" s="123" t="s">
        <v>1928</v>
      </c>
      <c r="F1298" s="132" t="s">
        <v>1152</v>
      </c>
      <c r="G1298" s="125">
        <f t="shared" si="206"/>
        <v>15.894999999999998</v>
      </c>
      <c r="H1298" s="125">
        <f t="shared" si="202"/>
        <v>31.789999999999996</v>
      </c>
      <c r="I1298" s="126" t="s">
        <v>0</v>
      </c>
      <c r="J1298" s="127">
        <v>12.5</v>
      </c>
      <c r="K1298" s="127">
        <f t="shared" si="203"/>
        <v>25</v>
      </c>
      <c r="L1298" s="128">
        <f t="shared" si="204"/>
        <v>93.75</v>
      </c>
      <c r="M1298" s="128">
        <f t="shared" si="205"/>
        <v>187.5</v>
      </c>
      <c r="N1298" s="129" t="s">
        <v>1973</v>
      </c>
      <c r="O1298" s="130">
        <v>0.8</v>
      </c>
      <c r="P1298" s="130">
        <f t="shared" si="199"/>
        <v>1.6</v>
      </c>
      <c r="Q1298" s="139"/>
      <c r="R1298" s="139"/>
      <c r="S1298" s="139"/>
      <c r="T1298" s="139"/>
      <c r="X1298" s="40"/>
      <c r="Y1298" s="40"/>
      <c r="AA1298" s="40"/>
    </row>
    <row r="1299" spans="1:27" x14ac:dyDescent="0.25">
      <c r="A1299" s="6">
        <v>191185</v>
      </c>
      <c r="B1299" s="9">
        <v>63802199</v>
      </c>
      <c r="C1299" s="9">
        <v>4</v>
      </c>
      <c r="D1299" s="39"/>
      <c r="E1299" s="30" t="s">
        <v>1928</v>
      </c>
      <c r="F1299" s="8" t="s">
        <v>1152</v>
      </c>
      <c r="G1299" s="107">
        <f t="shared" si="206"/>
        <v>15.894999999999998</v>
      </c>
      <c r="H1299" s="55">
        <f t="shared" si="202"/>
        <v>63.579999999999991</v>
      </c>
      <c r="I1299" s="94" t="s">
        <v>0</v>
      </c>
      <c r="J1299" s="97">
        <v>12.5</v>
      </c>
      <c r="K1299" s="97">
        <f t="shared" si="203"/>
        <v>50</v>
      </c>
      <c r="L1299" s="93">
        <f t="shared" si="204"/>
        <v>93.75</v>
      </c>
      <c r="M1299" s="93">
        <f t="shared" si="205"/>
        <v>375</v>
      </c>
      <c r="N1299" s="91" t="s">
        <v>1973</v>
      </c>
      <c r="O1299" s="48">
        <v>0.8</v>
      </c>
      <c r="P1299" s="48">
        <f t="shared" si="199"/>
        <v>3.2</v>
      </c>
      <c r="Q1299" s="40"/>
      <c r="R1299" s="102">
        <f>Q1299*1.025</f>
        <v>0</v>
      </c>
      <c r="S1299" s="120" t="s">
        <v>2880</v>
      </c>
      <c r="V1299" s="139"/>
      <c r="Z1299" s="139"/>
      <c r="AA1299" s="139"/>
    </row>
    <row r="1300" spans="1:27" x14ac:dyDescent="0.25">
      <c r="A1300" s="134">
        <v>191185</v>
      </c>
      <c r="B1300" s="121">
        <v>63802199</v>
      </c>
      <c r="C1300" s="121">
        <v>4</v>
      </c>
      <c r="D1300" s="161"/>
      <c r="E1300" s="123" t="s">
        <v>1928</v>
      </c>
      <c r="F1300" s="132" t="s">
        <v>1152</v>
      </c>
      <c r="G1300" s="125">
        <f t="shared" si="206"/>
        <v>15.894999999999998</v>
      </c>
      <c r="H1300" s="162">
        <f t="shared" si="202"/>
        <v>63.579999999999991</v>
      </c>
      <c r="I1300" s="163" t="s">
        <v>0</v>
      </c>
      <c r="J1300" s="164">
        <v>12.5</v>
      </c>
      <c r="K1300" s="164">
        <f t="shared" si="203"/>
        <v>50</v>
      </c>
      <c r="L1300" s="165">
        <f t="shared" si="204"/>
        <v>93.75</v>
      </c>
      <c r="M1300" s="165">
        <f t="shared" si="205"/>
        <v>375</v>
      </c>
      <c r="N1300" s="129" t="s">
        <v>1973</v>
      </c>
      <c r="O1300" s="130">
        <v>0.8</v>
      </c>
      <c r="P1300" s="130">
        <f t="shared" si="199"/>
        <v>3.2</v>
      </c>
      <c r="Q1300" s="139"/>
      <c r="R1300" s="139"/>
      <c r="S1300" s="139"/>
      <c r="T1300" s="139"/>
      <c r="W1300" s="131"/>
    </row>
    <row r="1301" spans="1:27" x14ac:dyDescent="0.25">
      <c r="A1301" s="134">
        <v>195538</v>
      </c>
      <c r="B1301" s="121">
        <v>63802199</v>
      </c>
      <c r="C1301" s="121">
        <v>2</v>
      </c>
      <c r="D1301" s="161"/>
      <c r="E1301" s="123" t="s">
        <v>1928</v>
      </c>
      <c r="F1301" s="132" t="s">
        <v>1152</v>
      </c>
      <c r="G1301" s="125">
        <f t="shared" si="206"/>
        <v>15.894999999999998</v>
      </c>
      <c r="H1301" s="162">
        <f t="shared" si="202"/>
        <v>31.789999999999996</v>
      </c>
      <c r="I1301" s="163" t="s">
        <v>0</v>
      </c>
      <c r="J1301" s="164">
        <v>12.5</v>
      </c>
      <c r="K1301" s="164">
        <f t="shared" si="203"/>
        <v>25</v>
      </c>
      <c r="L1301" s="165">
        <f t="shared" si="204"/>
        <v>93.75</v>
      </c>
      <c r="M1301" s="165">
        <f t="shared" si="205"/>
        <v>187.5</v>
      </c>
      <c r="N1301" s="129" t="s">
        <v>1973</v>
      </c>
      <c r="O1301" s="130">
        <v>0.8</v>
      </c>
      <c r="P1301" s="130">
        <f t="shared" si="199"/>
        <v>1.6</v>
      </c>
      <c r="Q1301" s="139"/>
      <c r="R1301" s="139"/>
      <c r="S1301" s="139"/>
      <c r="T1301" s="131"/>
      <c r="Z1301" s="139"/>
    </row>
    <row r="1302" spans="1:27" x14ac:dyDescent="0.25">
      <c r="A1302" s="6">
        <v>40</v>
      </c>
      <c r="B1302" s="6">
        <v>63802201</v>
      </c>
      <c r="C1302" s="6">
        <v>2</v>
      </c>
      <c r="D1302" s="6"/>
      <c r="E1302" s="30" t="s">
        <v>251</v>
      </c>
      <c r="F1302" s="20" t="s">
        <v>1358</v>
      </c>
      <c r="G1302" s="53">
        <f>J1302*1.15</f>
        <v>32.199999999999996</v>
      </c>
      <c r="H1302" s="55">
        <f t="shared" si="202"/>
        <v>64.399999999999991</v>
      </c>
      <c r="I1302" s="15" t="s">
        <v>0</v>
      </c>
      <c r="J1302" s="55">
        <v>28</v>
      </c>
      <c r="K1302" s="55">
        <f t="shared" si="203"/>
        <v>56</v>
      </c>
      <c r="L1302" s="56">
        <f t="shared" si="204"/>
        <v>210</v>
      </c>
      <c r="M1302" s="56">
        <f t="shared" si="205"/>
        <v>420</v>
      </c>
      <c r="N1302" s="105" t="s">
        <v>2037</v>
      </c>
      <c r="O1302" s="48"/>
      <c r="P1302" s="48">
        <f t="shared" si="199"/>
        <v>0</v>
      </c>
      <c r="R1302" s="102">
        <f t="shared" ref="R1302:R1334" si="207">Q1302*1.025</f>
        <v>0</v>
      </c>
      <c r="S1302" s="120" t="s">
        <v>2210</v>
      </c>
      <c r="U1302" s="40"/>
      <c r="V1302" s="131"/>
      <c r="Z1302" s="139"/>
      <c r="AA1302" s="131"/>
    </row>
    <row r="1303" spans="1:27" x14ac:dyDescent="0.25">
      <c r="A1303" s="6">
        <v>910</v>
      </c>
      <c r="B1303" s="6">
        <v>63802209</v>
      </c>
      <c r="C1303" s="6">
        <v>2</v>
      </c>
      <c r="D1303" s="6"/>
      <c r="E1303" s="30" t="s">
        <v>110</v>
      </c>
      <c r="F1303" s="124" t="s">
        <v>1749</v>
      </c>
      <c r="G1303" s="53">
        <f>J1303*1.15</f>
        <v>16.479499999999998</v>
      </c>
      <c r="H1303" s="55">
        <f t="shared" si="202"/>
        <v>32.958999999999996</v>
      </c>
      <c r="I1303" s="15" t="s">
        <v>67</v>
      </c>
      <c r="J1303" s="55">
        <v>14.33</v>
      </c>
      <c r="K1303" s="55">
        <f t="shared" si="203"/>
        <v>28.66</v>
      </c>
      <c r="L1303" s="56">
        <f t="shared" si="204"/>
        <v>107.47499999999999</v>
      </c>
      <c r="M1303" s="56">
        <f>L1303*C1303</f>
        <v>214.95</v>
      </c>
      <c r="N1303" s="38"/>
      <c r="O1303" s="48">
        <v>6.3730000000000002</v>
      </c>
      <c r="P1303" s="48">
        <f t="shared" si="199"/>
        <v>12.746</v>
      </c>
      <c r="R1303" s="102">
        <f t="shared" si="207"/>
        <v>0</v>
      </c>
      <c r="S1303" s="120" t="s">
        <v>3083</v>
      </c>
      <c r="X1303" s="139"/>
      <c r="Y1303" s="139"/>
      <c r="Z1303" s="131"/>
      <c r="AA1303" s="139"/>
    </row>
    <row r="1304" spans="1:27" s="40" customFormat="1" x14ac:dyDescent="0.25">
      <c r="A1304" s="6">
        <v>850</v>
      </c>
      <c r="B1304" s="6">
        <v>63802210</v>
      </c>
      <c r="C1304" s="6">
        <v>2</v>
      </c>
      <c r="D1304" s="6"/>
      <c r="E1304" s="30" t="s">
        <v>109</v>
      </c>
      <c r="F1304" s="20" t="s">
        <v>13</v>
      </c>
      <c r="G1304" s="53">
        <f>J1304*1.15+O1304*1.9</f>
        <v>55.170999999999999</v>
      </c>
      <c r="H1304" s="55">
        <f t="shared" si="202"/>
        <v>110.342</v>
      </c>
      <c r="I1304" s="94" t="s">
        <v>67</v>
      </c>
      <c r="J1304" s="97">
        <v>37.5</v>
      </c>
      <c r="K1304" s="97">
        <f t="shared" si="203"/>
        <v>75</v>
      </c>
      <c r="L1304" s="93">
        <f t="shared" si="204"/>
        <v>281.25</v>
      </c>
      <c r="M1304" s="93">
        <f>L1304*C1304</f>
        <v>562.5</v>
      </c>
      <c r="N1304" s="91" t="s">
        <v>1973</v>
      </c>
      <c r="O1304" s="48">
        <v>6.34</v>
      </c>
      <c r="P1304" s="48">
        <f t="shared" si="199"/>
        <v>12.68</v>
      </c>
      <c r="Q1304" s="103"/>
      <c r="R1304" s="102">
        <f t="shared" si="207"/>
        <v>0</v>
      </c>
      <c r="S1304" s="120" t="s">
        <v>3081</v>
      </c>
      <c r="T1304" s="37"/>
      <c r="U1304" s="37"/>
      <c r="V1304" s="37"/>
      <c r="W1304" s="37"/>
      <c r="X1304" s="139"/>
      <c r="Y1304" s="139"/>
      <c r="Z1304" s="37"/>
      <c r="AA1304" s="37"/>
    </row>
    <row r="1305" spans="1:27" x14ac:dyDescent="0.25">
      <c r="A1305" s="9">
        <v>158368</v>
      </c>
      <c r="B1305" s="9">
        <v>63802210</v>
      </c>
      <c r="C1305" s="9">
        <v>4</v>
      </c>
      <c r="D1305" s="38"/>
      <c r="E1305" s="30" t="s">
        <v>109</v>
      </c>
      <c r="F1305" s="20" t="s">
        <v>13</v>
      </c>
      <c r="G1305" s="53">
        <f>J1305*1.15+O1305*1.9</f>
        <v>55.170999999999999</v>
      </c>
      <c r="H1305" s="55">
        <f t="shared" si="202"/>
        <v>220.684</v>
      </c>
      <c r="I1305" s="94" t="s">
        <v>974</v>
      </c>
      <c r="J1305" s="97">
        <v>37.5</v>
      </c>
      <c r="K1305" s="97">
        <f t="shared" si="203"/>
        <v>150</v>
      </c>
      <c r="L1305" s="93">
        <f t="shared" si="204"/>
        <v>281.25</v>
      </c>
      <c r="M1305" s="93">
        <f t="shared" ref="M1305:M1368" si="208">C1305*L1305</f>
        <v>1125</v>
      </c>
      <c r="N1305" s="91" t="s">
        <v>1973</v>
      </c>
      <c r="O1305" s="48">
        <v>6.34</v>
      </c>
      <c r="P1305" s="48">
        <f t="shared" si="199"/>
        <v>25.36</v>
      </c>
      <c r="R1305" s="102">
        <f t="shared" si="207"/>
        <v>0</v>
      </c>
      <c r="S1305" s="120" t="s">
        <v>3081</v>
      </c>
      <c r="W1305" s="202"/>
    </row>
    <row r="1306" spans="1:27" x14ac:dyDescent="0.25">
      <c r="A1306" s="9">
        <v>181461</v>
      </c>
      <c r="B1306" s="9">
        <v>63802210</v>
      </c>
      <c r="C1306" s="9">
        <v>2</v>
      </c>
      <c r="D1306" s="38"/>
      <c r="E1306" s="30" t="s">
        <v>3540</v>
      </c>
      <c r="F1306" s="20" t="s">
        <v>13</v>
      </c>
      <c r="G1306" s="53">
        <f>J1306*1.15+O1306*1.9</f>
        <v>55.170999999999999</v>
      </c>
      <c r="H1306" s="55">
        <f t="shared" si="202"/>
        <v>110.342</v>
      </c>
      <c r="I1306" s="94" t="s">
        <v>974</v>
      </c>
      <c r="J1306" s="97">
        <v>37.5</v>
      </c>
      <c r="K1306" s="97">
        <f t="shared" si="203"/>
        <v>75</v>
      </c>
      <c r="L1306" s="93">
        <f t="shared" si="204"/>
        <v>281.25</v>
      </c>
      <c r="M1306" s="93">
        <f t="shared" si="208"/>
        <v>562.5</v>
      </c>
      <c r="N1306" s="91" t="s">
        <v>1973</v>
      </c>
      <c r="O1306" s="48">
        <v>6.34</v>
      </c>
      <c r="P1306" s="48">
        <f t="shared" si="199"/>
        <v>12.68</v>
      </c>
      <c r="R1306" s="102">
        <f t="shared" si="207"/>
        <v>0</v>
      </c>
      <c r="S1306" s="120" t="s">
        <v>3082</v>
      </c>
      <c r="V1306" s="40"/>
    </row>
    <row r="1307" spans="1:27" x14ac:dyDescent="0.25">
      <c r="A1307" s="6">
        <v>98510</v>
      </c>
      <c r="B1307" s="6">
        <v>63802235</v>
      </c>
      <c r="C1307" s="6">
        <v>1</v>
      </c>
      <c r="D1307" s="6"/>
      <c r="E1307" s="30" t="s">
        <v>1758</v>
      </c>
      <c r="F1307" s="20" t="s">
        <v>1759</v>
      </c>
      <c r="G1307" s="53">
        <f>J1307*1.15</f>
        <v>52.9</v>
      </c>
      <c r="H1307" s="55">
        <f t="shared" si="202"/>
        <v>52.9</v>
      </c>
      <c r="I1307" s="15" t="s">
        <v>67</v>
      </c>
      <c r="J1307" s="55">
        <v>46</v>
      </c>
      <c r="K1307" s="55">
        <f t="shared" si="203"/>
        <v>46</v>
      </c>
      <c r="L1307" s="56">
        <f t="shared" si="204"/>
        <v>345</v>
      </c>
      <c r="M1307" s="56">
        <f t="shared" si="208"/>
        <v>345</v>
      </c>
      <c r="N1307" s="38"/>
      <c r="O1307" s="48"/>
      <c r="P1307" s="48">
        <f t="shared" si="199"/>
        <v>0</v>
      </c>
      <c r="R1307" s="102">
        <f t="shared" si="207"/>
        <v>0</v>
      </c>
      <c r="S1307" s="120" t="s">
        <v>2487</v>
      </c>
    </row>
    <row r="1308" spans="1:27" x14ac:dyDescent="0.25">
      <c r="A1308" s="6">
        <v>132138</v>
      </c>
      <c r="B1308" s="6">
        <v>63802236</v>
      </c>
      <c r="C1308" s="6">
        <v>4</v>
      </c>
      <c r="D1308" s="39"/>
      <c r="E1308" s="30" t="s">
        <v>98</v>
      </c>
      <c r="F1308" s="20" t="s">
        <v>1775</v>
      </c>
      <c r="G1308" s="53">
        <f>J1308*1.15+O1308*1.9</f>
        <v>10.0055</v>
      </c>
      <c r="H1308" s="55">
        <f t="shared" si="202"/>
        <v>40.021999999999998</v>
      </c>
      <c r="I1308" s="94" t="s">
        <v>67</v>
      </c>
      <c r="J1308" s="97">
        <v>7.8</v>
      </c>
      <c r="K1308" s="97">
        <f t="shared" si="203"/>
        <v>31.2</v>
      </c>
      <c r="L1308" s="93">
        <f t="shared" si="204"/>
        <v>58.5</v>
      </c>
      <c r="M1308" s="93">
        <f t="shared" si="208"/>
        <v>234</v>
      </c>
      <c r="N1308" s="91" t="s">
        <v>1973</v>
      </c>
      <c r="O1308" s="48">
        <v>0.54500000000000004</v>
      </c>
      <c r="P1308" s="48">
        <f t="shared" si="199"/>
        <v>2.1800000000000002</v>
      </c>
      <c r="R1308" s="102">
        <f t="shared" si="207"/>
        <v>0</v>
      </c>
      <c r="S1308" s="120" t="s">
        <v>3054</v>
      </c>
      <c r="V1308" s="131"/>
      <c r="AA1308" s="139"/>
    </row>
    <row r="1309" spans="1:27" s="40" customFormat="1" ht="21" customHeight="1" x14ac:dyDescent="0.25">
      <c r="A1309" s="6">
        <v>175232</v>
      </c>
      <c r="B1309" s="6">
        <v>63802236</v>
      </c>
      <c r="C1309" s="6">
        <v>2</v>
      </c>
      <c r="D1309" s="39"/>
      <c r="E1309" s="30" t="s">
        <v>98</v>
      </c>
      <c r="F1309" s="124" t="s">
        <v>1775</v>
      </c>
      <c r="G1309" s="53">
        <f>J1309*1.15+O1309*1.9</f>
        <v>10.0055</v>
      </c>
      <c r="H1309" s="55">
        <f t="shared" si="202"/>
        <v>20.010999999999999</v>
      </c>
      <c r="I1309" s="94" t="s">
        <v>974</v>
      </c>
      <c r="J1309" s="97">
        <v>7.8</v>
      </c>
      <c r="K1309" s="97">
        <f t="shared" si="203"/>
        <v>15.6</v>
      </c>
      <c r="L1309" s="93">
        <f t="shared" si="204"/>
        <v>58.5</v>
      </c>
      <c r="M1309" s="93">
        <f t="shared" si="208"/>
        <v>117</v>
      </c>
      <c r="N1309" s="91" t="s">
        <v>1973</v>
      </c>
      <c r="O1309" s="48">
        <v>0.54500000000000004</v>
      </c>
      <c r="P1309" s="48">
        <f t="shared" si="199"/>
        <v>1.0900000000000001</v>
      </c>
      <c r="Q1309" s="104"/>
      <c r="R1309" s="102">
        <f t="shared" si="207"/>
        <v>0</v>
      </c>
      <c r="S1309" s="120" t="s">
        <v>3054</v>
      </c>
      <c r="T1309" s="37"/>
      <c r="U1309" s="37"/>
      <c r="V1309" s="37"/>
      <c r="W1309" s="37"/>
      <c r="Z1309" s="131"/>
      <c r="AA1309" s="37"/>
    </row>
    <row r="1310" spans="1:27" x14ac:dyDescent="0.25">
      <c r="A1310" s="9">
        <v>181461</v>
      </c>
      <c r="B1310" s="9">
        <v>63802236</v>
      </c>
      <c r="C1310" s="9">
        <v>2</v>
      </c>
      <c r="D1310" s="38"/>
      <c r="E1310" s="30" t="s">
        <v>3541</v>
      </c>
      <c r="F1310" s="20" t="s">
        <v>1775</v>
      </c>
      <c r="G1310" s="53">
        <f>J1310*1.15+O1310*1.9</f>
        <v>10.0055</v>
      </c>
      <c r="H1310" s="55">
        <f t="shared" si="202"/>
        <v>20.010999999999999</v>
      </c>
      <c r="I1310" s="94" t="s">
        <v>974</v>
      </c>
      <c r="J1310" s="97">
        <v>7.8</v>
      </c>
      <c r="K1310" s="97">
        <f t="shared" si="203"/>
        <v>15.6</v>
      </c>
      <c r="L1310" s="93">
        <f t="shared" si="204"/>
        <v>58.5</v>
      </c>
      <c r="M1310" s="93">
        <f t="shared" si="208"/>
        <v>117</v>
      </c>
      <c r="N1310" s="91" t="s">
        <v>1973</v>
      </c>
      <c r="O1310" s="48">
        <v>0.54500000000000004</v>
      </c>
      <c r="P1310" s="48">
        <f t="shared" si="199"/>
        <v>1.0900000000000001</v>
      </c>
      <c r="R1310" s="102">
        <f t="shared" si="207"/>
        <v>0</v>
      </c>
      <c r="S1310" s="120" t="s">
        <v>3055</v>
      </c>
      <c r="U1310" s="139"/>
      <c r="V1310" s="217"/>
    </row>
    <row r="1311" spans="1:27" x14ac:dyDescent="0.25">
      <c r="A1311" s="6">
        <v>103736</v>
      </c>
      <c r="B1311" s="6">
        <v>63802238</v>
      </c>
      <c r="C1311" s="6">
        <v>1</v>
      </c>
      <c r="D1311" s="6"/>
      <c r="E1311" s="30" t="s">
        <v>1965</v>
      </c>
      <c r="F1311" s="124" t="s">
        <v>4815</v>
      </c>
      <c r="G1311" s="53">
        <f t="shared" ref="G1311:G1316" si="209">J1311*1.15</f>
        <v>35.65</v>
      </c>
      <c r="H1311" s="55">
        <f t="shared" si="202"/>
        <v>35.65</v>
      </c>
      <c r="I1311" s="15" t="s">
        <v>67</v>
      </c>
      <c r="J1311" s="55">
        <v>31</v>
      </c>
      <c r="K1311" s="55">
        <f t="shared" si="203"/>
        <v>31</v>
      </c>
      <c r="L1311" s="56">
        <f t="shared" si="204"/>
        <v>232.5</v>
      </c>
      <c r="M1311" s="56">
        <f t="shared" si="208"/>
        <v>232.5</v>
      </c>
      <c r="N1311" s="38"/>
      <c r="O1311" s="48"/>
      <c r="P1311" s="48">
        <f t="shared" si="199"/>
        <v>0</v>
      </c>
      <c r="Q1311" s="103"/>
      <c r="R1311" s="102">
        <f t="shared" si="207"/>
        <v>0</v>
      </c>
      <c r="X1311" s="139"/>
      <c r="Y1311" s="139"/>
    </row>
    <row r="1312" spans="1:27" s="36" customFormat="1" x14ac:dyDescent="0.25">
      <c r="A1312" s="6">
        <v>96262</v>
      </c>
      <c r="B1312" s="6">
        <v>63802241</v>
      </c>
      <c r="C1312" s="6">
        <v>1</v>
      </c>
      <c r="D1312" s="6"/>
      <c r="E1312" s="30" t="s">
        <v>486</v>
      </c>
      <c r="F1312" s="20" t="s">
        <v>1753</v>
      </c>
      <c r="G1312" s="53">
        <f t="shared" si="209"/>
        <v>55.199999999999996</v>
      </c>
      <c r="H1312" s="55">
        <f t="shared" si="202"/>
        <v>55.199999999999996</v>
      </c>
      <c r="I1312" s="15" t="s">
        <v>67</v>
      </c>
      <c r="J1312" s="55">
        <v>48</v>
      </c>
      <c r="K1312" s="55">
        <f t="shared" si="203"/>
        <v>48</v>
      </c>
      <c r="L1312" s="56">
        <f t="shared" si="204"/>
        <v>360</v>
      </c>
      <c r="M1312" s="56">
        <f t="shared" si="208"/>
        <v>360</v>
      </c>
      <c r="N1312" s="38"/>
      <c r="O1312" s="48"/>
      <c r="P1312" s="48">
        <f t="shared" si="199"/>
        <v>0</v>
      </c>
      <c r="Q1312" s="104"/>
      <c r="R1312" s="102">
        <f t="shared" si="207"/>
        <v>0</v>
      </c>
      <c r="S1312" s="37"/>
      <c r="T1312" s="37"/>
      <c r="U1312" s="37"/>
      <c r="V1312" s="37"/>
      <c r="W1312" s="37"/>
      <c r="X1312" s="37"/>
      <c r="Y1312" s="37"/>
      <c r="AA1312" s="131"/>
    </row>
    <row r="1313" spans="1:27" x14ac:dyDescent="0.25">
      <c r="A1313" s="6">
        <v>650</v>
      </c>
      <c r="B1313" s="6">
        <v>63802242</v>
      </c>
      <c r="C1313" s="6">
        <v>1</v>
      </c>
      <c r="D1313" s="6"/>
      <c r="E1313" s="30" t="s">
        <v>86</v>
      </c>
      <c r="F1313" s="20" t="s">
        <v>487</v>
      </c>
      <c r="G1313" s="53">
        <f t="shared" si="209"/>
        <v>3.9099999999999997</v>
      </c>
      <c r="H1313" s="55">
        <f t="shared" si="202"/>
        <v>3.9099999999999997</v>
      </c>
      <c r="I1313" s="15" t="s">
        <v>67</v>
      </c>
      <c r="J1313" s="55">
        <v>3.4</v>
      </c>
      <c r="K1313" s="55">
        <f t="shared" si="203"/>
        <v>3.4</v>
      </c>
      <c r="L1313" s="56">
        <f t="shared" si="204"/>
        <v>25.5</v>
      </c>
      <c r="M1313" s="56">
        <f t="shared" si="208"/>
        <v>25.5</v>
      </c>
      <c r="N1313" s="38"/>
      <c r="O1313" s="48"/>
      <c r="P1313" s="48">
        <f t="shared" si="199"/>
        <v>0</v>
      </c>
      <c r="Q1313" s="103"/>
      <c r="R1313" s="102">
        <f t="shared" si="207"/>
        <v>0</v>
      </c>
      <c r="U1313" s="40"/>
      <c r="Z1313" s="139"/>
      <c r="AA1313" s="131"/>
    </row>
    <row r="1314" spans="1:27" x14ac:dyDescent="0.25">
      <c r="A1314" s="6">
        <v>96155</v>
      </c>
      <c r="B1314" s="6">
        <v>63802243</v>
      </c>
      <c r="C1314" s="6">
        <v>1</v>
      </c>
      <c r="D1314" s="6"/>
      <c r="E1314" s="30" t="s">
        <v>89</v>
      </c>
      <c r="F1314" s="20" t="s">
        <v>488</v>
      </c>
      <c r="G1314" s="53">
        <f t="shared" si="209"/>
        <v>3.4499999999999997</v>
      </c>
      <c r="H1314" s="55">
        <f t="shared" si="202"/>
        <v>3.4499999999999997</v>
      </c>
      <c r="I1314" s="15" t="s">
        <v>67</v>
      </c>
      <c r="J1314" s="55">
        <v>3</v>
      </c>
      <c r="K1314" s="55">
        <f t="shared" si="203"/>
        <v>3</v>
      </c>
      <c r="L1314" s="56">
        <f t="shared" si="204"/>
        <v>22.5</v>
      </c>
      <c r="M1314" s="56">
        <f t="shared" si="208"/>
        <v>22.5</v>
      </c>
      <c r="N1314" s="38"/>
      <c r="O1314" s="48"/>
      <c r="P1314" s="48">
        <f t="shared" si="199"/>
        <v>0</v>
      </c>
      <c r="R1314" s="102">
        <f t="shared" si="207"/>
        <v>0</v>
      </c>
      <c r="S1314" s="120" t="s">
        <v>3010</v>
      </c>
      <c r="W1314" s="40"/>
    </row>
    <row r="1315" spans="1:27" s="35" customFormat="1" x14ac:dyDescent="0.25">
      <c r="A1315" s="6">
        <v>940</v>
      </c>
      <c r="B1315" s="6">
        <v>63802254</v>
      </c>
      <c r="C1315" s="6">
        <v>2</v>
      </c>
      <c r="D1315" s="6"/>
      <c r="E1315" s="30" t="s">
        <v>114</v>
      </c>
      <c r="F1315" s="20" t="s">
        <v>3862</v>
      </c>
      <c r="G1315" s="53">
        <f t="shared" si="209"/>
        <v>93.839999999999989</v>
      </c>
      <c r="H1315" s="55">
        <f t="shared" si="202"/>
        <v>187.67999999999998</v>
      </c>
      <c r="I1315" s="15" t="s">
        <v>67</v>
      </c>
      <c r="J1315" s="55">
        <v>81.599999999999994</v>
      </c>
      <c r="K1315" s="55">
        <f t="shared" si="203"/>
        <v>163.19999999999999</v>
      </c>
      <c r="L1315" s="56">
        <f t="shared" si="204"/>
        <v>612</v>
      </c>
      <c r="M1315" s="56">
        <f t="shared" si="208"/>
        <v>1224</v>
      </c>
      <c r="N1315" s="38" t="s">
        <v>2080</v>
      </c>
      <c r="O1315" s="48">
        <v>1.681</v>
      </c>
      <c r="P1315" s="48">
        <f t="shared" si="199"/>
        <v>3.3620000000000001</v>
      </c>
      <c r="Q1315" s="104"/>
      <c r="R1315" s="102">
        <f t="shared" si="207"/>
        <v>0</v>
      </c>
      <c r="S1315" s="120" t="s">
        <v>3170</v>
      </c>
      <c r="T1315" s="37"/>
      <c r="U1315" s="37"/>
      <c r="V1315" s="37"/>
      <c r="W1315" s="139"/>
      <c r="X1315" s="37"/>
      <c r="Y1315" s="37"/>
      <c r="Z1315" s="37"/>
      <c r="AA1315" s="37"/>
    </row>
    <row r="1316" spans="1:27" s="36" customFormat="1" x14ac:dyDescent="0.25">
      <c r="A1316" s="6">
        <v>950</v>
      </c>
      <c r="B1316" s="6">
        <v>63802255</v>
      </c>
      <c r="C1316" s="6">
        <v>4</v>
      </c>
      <c r="D1316" s="6"/>
      <c r="E1316" s="30" t="s">
        <v>115</v>
      </c>
      <c r="F1316" s="20" t="s">
        <v>489</v>
      </c>
      <c r="G1316" s="53">
        <f t="shared" si="209"/>
        <v>11.637999999999998</v>
      </c>
      <c r="H1316" s="55">
        <f t="shared" si="202"/>
        <v>46.551999999999992</v>
      </c>
      <c r="I1316" s="15" t="s">
        <v>67</v>
      </c>
      <c r="J1316" s="55">
        <v>10.119999999999999</v>
      </c>
      <c r="K1316" s="55">
        <f t="shared" si="203"/>
        <v>40.479999999999997</v>
      </c>
      <c r="L1316" s="56">
        <f t="shared" si="204"/>
        <v>75.899999999999991</v>
      </c>
      <c r="M1316" s="56">
        <f t="shared" si="208"/>
        <v>303.59999999999997</v>
      </c>
      <c r="N1316" s="38"/>
      <c r="O1316" s="48"/>
      <c r="P1316" s="48">
        <f t="shared" si="199"/>
        <v>0</v>
      </c>
      <c r="Q1316" s="103"/>
      <c r="R1316" s="102">
        <f t="shared" si="207"/>
        <v>0</v>
      </c>
      <c r="S1316" s="37"/>
      <c r="T1316" s="37"/>
      <c r="U1316" s="37"/>
      <c r="V1316" s="37"/>
      <c r="W1316" s="37"/>
      <c r="X1316" s="37"/>
      <c r="Y1316" s="37"/>
      <c r="Z1316" s="37"/>
    </row>
    <row r="1317" spans="1:27" x14ac:dyDescent="0.25">
      <c r="A1317" s="6">
        <v>600004437</v>
      </c>
      <c r="B1317" s="6">
        <v>63802257</v>
      </c>
      <c r="C1317" s="6">
        <v>4</v>
      </c>
      <c r="D1317" s="19"/>
      <c r="E1317" s="30" t="s">
        <v>740</v>
      </c>
      <c r="F1317" s="20" t="s">
        <v>245</v>
      </c>
      <c r="G1317" s="70">
        <f>J1317*1.2</f>
        <v>59.519999999999996</v>
      </c>
      <c r="H1317" s="55">
        <f t="shared" si="202"/>
        <v>238.07999999999998</v>
      </c>
      <c r="I1317" s="15" t="s">
        <v>152</v>
      </c>
      <c r="J1317" s="55">
        <v>49.6</v>
      </c>
      <c r="K1317" s="55">
        <f t="shared" si="203"/>
        <v>198.4</v>
      </c>
      <c r="L1317" s="56">
        <f t="shared" si="204"/>
        <v>372</v>
      </c>
      <c r="M1317" s="56">
        <f t="shared" si="208"/>
        <v>1488</v>
      </c>
      <c r="N1317" s="38"/>
      <c r="O1317" s="48"/>
      <c r="P1317" s="48">
        <f t="shared" si="199"/>
        <v>0</v>
      </c>
      <c r="Q1317" s="103"/>
      <c r="R1317" s="102">
        <f t="shared" si="207"/>
        <v>0</v>
      </c>
      <c r="U1317" s="139"/>
    </row>
    <row r="1318" spans="1:27" x14ac:dyDescent="0.25">
      <c r="A1318" s="6">
        <v>800</v>
      </c>
      <c r="B1318" s="6">
        <v>63802258</v>
      </c>
      <c r="C1318" s="6">
        <v>2</v>
      </c>
      <c r="D1318" s="6"/>
      <c r="E1318" s="30" t="s">
        <v>99</v>
      </c>
      <c r="F1318" s="20" t="s">
        <v>100</v>
      </c>
      <c r="G1318" s="53">
        <f>J1318*1.15</f>
        <v>16.502499999999998</v>
      </c>
      <c r="H1318" s="55">
        <f t="shared" si="202"/>
        <v>33.004999999999995</v>
      </c>
      <c r="I1318" s="15" t="s">
        <v>67</v>
      </c>
      <c r="J1318" s="55">
        <v>14.35</v>
      </c>
      <c r="K1318" s="55">
        <f t="shared" si="203"/>
        <v>28.7</v>
      </c>
      <c r="L1318" s="56">
        <f t="shared" si="204"/>
        <v>107.625</v>
      </c>
      <c r="M1318" s="56">
        <f t="shared" si="208"/>
        <v>215.25</v>
      </c>
      <c r="N1318" s="38"/>
      <c r="O1318" s="48"/>
      <c r="P1318" s="48">
        <f t="shared" si="199"/>
        <v>0</v>
      </c>
      <c r="R1318" s="102">
        <f t="shared" si="207"/>
        <v>0</v>
      </c>
      <c r="U1318" s="139"/>
      <c r="V1318" s="131"/>
    </row>
    <row r="1319" spans="1:27" x14ac:dyDescent="0.25">
      <c r="A1319" s="6">
        <v>750</v>
      </c>
      <c r="B1319" s="6">
        <v>63802260</v>
      </c>
      <c r="C1319" s="6">
        <v>4</v>
      </c>
      <c r="D1319" s="6"/>
      <c r="E1319" s="30" t="s">
        <v>94</v>
      </c>
      <c r="F1319" s="8" t="s">
        <v>1168</v>
      </c>
      <c r="G1319" s="53">
        <f>J1319*1.15</f>
        <v>12.834</v>
      </c>
      <c r="H1319" s="55">
        <f t="shared" si="202"/>
        <v>51.335999999999999</v>
      </c>
      <c r="I1319" s="15" t="s">
        <v>67</v>
      </c>
      <c r="J1319" s="55">
        <v>11.16</v>
      </c>
      <c r="K1319" s="55">
        <f t="shared" si="203"/>
        <v>44.64</v>
      </c>
      <c r="L1319" s="56">
        <f t="shared" si="204"/>
        <v>83.7</v>
      </c>
      <c r="M1319" s="56">
        <f t="shared" si="208"/>
        <v>334.8</v>
      </c>
      <c r="N1319" s="38"/>
      <c r="O1319" s="48"/>
      <c r="P1319" s="48">
        <f t="shared" si="199"/>
        <v>0</v>
      </c>
      <c r="R1319" s="102">
        <f t="shared" si="207"/>
        <v>0</v>
      </c>
      <c r="S1319" s="120" t="s">
        <v>3037</v>
      </c>
      <c r="V1319" s="139"/>
      <c r="X1319" s="139"/>
      <c r="Y1319" s="139"/>
      <c r="Z1319" s="131"/>
      <c r="AA1319" s="139"/>
    </row>
    <row r="1320" spans="1:27" x14ac:dyDescent="0.25">
      <c r="A1320" s="6">
        <v>132138</v>
      </c>
      <c r="B1320" s="6">
        <v>63802261</v>
      </c>
      <c r="C1320" s="6">
        <v>2</v>
      </c>
      <c r="D1320" s="39"/>
      <c r="E1320" s="30" t="s">
        <v>738</v>
      </c>
      <c r="F1320" s="124" t="s">
        <v>752</v>
      </c>
      <c r="G1320" s="76">
        <f>J1320*1.2+O1320*1.9</f>
        <v>59.789000000000001</v>
      </c>
      <c r="H1320" s="55">
        <f t="shared" si="202"/>
        <v>119.578</v>
      </c>
      <c r="I1320" s="94" t="s">
        <v>152</v>
      </c>
      <c r="J1320" s="97">
        <v>43</v>
      </c>
      <c r="K1320" s="97">
        <f t="shared" si="203"/>
        <v>86</v>
      </c>
      <c r="L1320" s="93">
        <f t="shared" si="204"/>
        <v>322.5</v>
      </c>
      <c r="M1320" s="93">
        <f t="shared" si="208"/>
        <v>645</v>
      </c>
      <c r="N1320" s="91" t="s">
        <v>1973</v>
      </c>
      <c r="O1320" s="48">
        <v>4.3099999999999996</v>
      </c>
      <c r="P1320" s="48">
        <f t="shared" si="199"/>
        <v>8.6199999999999992</v>
      </c>
      <c r="R1320" s="102">
        <f t="shared" si="207"/>
        <v>0</v>
      </c>
      <c r="S1320" s="120" t="s">
        <v>3034</v>
      </c>
      <c r="V1320" s="131"/>
      <c r="W1320" s="40"/>
      <c r="AA1320" s="131"/>
    </row>
    <row r="1321" spans="1:27" ht="18" customHeight="1" x14ac:dyDescent="0.25">
      <c r="A1321" s="9">
        <v>181461</v>
      </c>
      <c r="B1321" s="9">
        <v>63802261</v>
      </c>
      <c r="C1321" s="9">
        <v>1</v>
      </c>
      <c r="D1321" s="38"/>
      <c r="E1321" s="30" t="s">
        <v>3542</v>
      </c>
      <c r="F1321" s="20" t="s">
        <v>752</v>
      </c>
      <c r="G1321" s="76">
        <f>J1321*1.2+O1321*1.9</f>
        <v>59.789000000000001</v>
      </c>
      <c r="H1321" s="55">
        <f t="shared" si="202"/>
        <v>59.789000000000001</v>
      </c>
      <c r="I1321" s="94" t="s">
        <v>152</v>
      </c>
      <c r="J1321" s="97">
        <v>43</v>
      </c>
      <c r="K1321" s="97">
        <f t="shared" si="203"/>
        <v>43</v>
      </c>
      <c r="L1321" s="93">
        <f t="shared" si="204"/>
        <v>322.5</v>
      </c>
      <c r="M1321" s="93">
        <f t="shared" si="208"/>
        <v>322.5</v>
      </c>
      <c r="N1321" s="91" t="s">
        <v>1973</v>
      </c>
      <c r="O1321" s="48">
        <v>4.3099999999999996</v>
      </c>
      <c r="P1321" s="48">
        <f t="shared" si="199"/>
        <v>4.3099999999999996</v>
      </c>
      <c r="R1321" s="102">
        <f t="shared" si="207"/>
        <v>0</v>
      </c>
      <c r="S1321" s="120" t="s">
        <v>3035</v>
      </c>
      <c r="X1321" s="139"/>
      <c r="Y1321" s="139"/>
      <c r="Z1321" s="139"/>
    </row>
    <row r="1322" spans="1:27" s="36" customFormat="1" x14ac:dyDescent="0.25">
      <c r="A1322" s="9">
        <v>181461</v>
      </c>
      <c r="B1322" s="9">
        <v>63802262</v>
      </c>
      <c r="C1322" s="9">
        <v>1</v>
      </c>
      <c r="D1322" s="38"/>
      <c r="E1322" s="30" t="s">
        <v>737</v>
      </c>
      <c r="F1322" s="20" t="s">
        <v>751</v>
      </c>
      <c r="G1322" s="76">
        <f>J1322*1.2</f>
        <v>46.8</v>
      </c>
      <c r="H1322" s="55">
        <f t="shared" si="202"/>
        <v>46.8</v>
      </c>
      <c r="I1322" s="15" t="s">
        <v>152</v>
      </c>
      <c r="J1322" s="55">
        <v>39</v>
      </c>
      <c r="K1322" s="55">
        <f t="shared" si="203"/>
        <v>39</v>
      </c>
      <c r="L1322" s="56">
        <f t="shared" si="204"/>
        <v>292.5</v>
      </c>
      <c r="M1322" s="56">
        <f t="shared" si="208"/>
        <v>292.5</v>
      </c>
      <c r="N1322" s="38"/>
      <c r="O1322" s="48">
        <v>2.87</v>
      </c>
      <c r="P1322" s="48">
        <f t="shared" si="199"/>
        <v>2.87</v>
      </c>
      <c r="Q1322" s="104"/>
      <c r="R1322" s="102">
        <f t="shared" si="207"/>
        <v>0</v>
      </c>
      <c r="S1322" s="120" t="s">
        <v>3033</v>
      </c>
      <c r="T1322" s="37"/>
      <c r="U1322" s="37"/>
      <c r="V1322" s="37"/>
      <c r="W1322" s="139"/>
      <c r="X1322" s="37"/>
      <c r="Y1322" s="37"/>
      <c r="AA1322" s="37"/>
    </row>
    <row r="1323" spans="1:27" x14ac:dyDescent="0.25">
      <c r="A1323" s="6">
        <v>990</v>
      </c>
      <c r="B1323" s="6">
        <v>63802267</v>
      </c>
      <c r="C1323" s="6">
        <v>2</v>
      </c>
      <c r="D1323" s="6"/>
      <c r="E1323" s="30" t="s">
        <v>116</v>
      </c>
      <c r="F1323" s="20" t="s">
        <v>490</v>
      </c>
      <c r="G1323" s="53">
        <f>J1323*1.15</f>
        <v>17.939999999999998</v>
      </c>
      <c r="H1323" s="55">
        <f t="shared" si="202"/>
        <v>35.879999999999995</v>
      </c>
      <c r="I1323" s="15" t="s">
        <v>67</v>
      </c>
      <c r="J1323" s="55">
        <v>15.6</v>
      </c>
      <c r="K1323" s="55">
        <f t="shared" si="203"/>
        <v>31.2</v>
      </c>
      <c r="L1323" s="56">
        <f t="shared" si="204"/>
        <v>117</v>
      </c>
      <c r="M1323" s="56">
        <f t="shared" si="208"/>
        <v>234</v>
      </c>
      <c r="N1323" s="38" t="s">
        <v>2028</v>
      </c>
      <c r="O1323" s="48"/>
      <c r="P1323" s="48">
        <f t="shared" si="199"/>
        <v>0</v>
      </c>
      <c r="R1323" s="102">
        <f t="shared" si="207"/>
        <v>0</v>
      </c>
    </row>
    <row r="1324" spans="1:27" x14ac:dyDescent="0.25">
      <c r="A1324" s="6">
        <v>132138</v>
      </c>
      <c r="B1324" s="6">
        <v>63802273</v>
      </c>
      <c r="C1324" s="6">
        <v>2</v>
      </c>
      <c r="D1324" s="39"/>
      <c r="E1324" s="30" t="s">
        <v>85</v>
      </c>
      <c r="F1324" s="124" t="s">
        <v>989</v>
      </c>
      <c r="G1324" s="53">
        <f t="shared" ref="G1324:G1332" si="210">J1324*1.15+O1324*1.9</f>
        <v>8.2713999999999999</v>
      </c>
      <c r="H1324" s="55">
        <f t="shared" si="202"/>
        <v>16.5428</v>
      </c>
      <c r="I1324" s="94" t="s">
        <v>67</v>
      </c>
      <c r="J1324" s="97">
        <v>7.1</v>
      </c>
      <c r="K1324" s="97">
        <f t="shared" si="203"/>
        <v>14.2</v>
      </c>
      <c r="L1324" s="93">
        <f t="shared" si="204"/>
        <v>53.25</v>
      </c>
      <c r="M1324" s="93">
        <f t="shared" si="208"/>
        <v>106.5</v>
      </c>
      <c r="N1324" s="91" t="s">
        <v>1973</v>
      </c>
      <c r="O1324" s="48">
        <v>5.6000000000000001E-2</v>
      </c>
      <c r="P1324" s="48">
        <f t="shared" si="199"/>
        <v>0.112</v>
      </c>
      <c r="R1324" s="102">
        <f t="shared" si="207"/>
        <v>0</v>
      </c>
      <c r="S1324" s="120" t="s">
        <v>2988</v>
      </c>
      <c r="U1324" s="139"/>
      <c r="X1324" s="40"/>
      <c r="Y1324" s="40"/>
      <c r="Z1324" s="40"/>
      <c r="AA1324" s="139"/>
    </row>
    <row r="1325" spans="1:27" x14ac:dyDescent="0.25">
      <c r="A1325" s="6">
        <v>175232</v>
      </c>
      <c r="B1325" s="6">
        <v>63802273</v>
      </c>
      <c r="C1325" s="6">
        <v>2</v>
      </c>
      <c r="D1325" s="39"/>
      <c r="E1325" s="30" t="s">
        <v>85</v>
      </c>
      <c r="F1325" s="124" t="s">
        <v>989</v>
      </c>
      <c r="G1325" s="53">
        <f t="shared" si="210"/>
        <v>8.2713999999999999</v>
      </c>
      <c r="H1325" s="55">
        <f t="shared" si="202"/>
        <v>16.5428</v>
      </c>
      <c r="I1325" s="94" t="s">
        <v>974</v>
      </c>
      <c r="J1325" s="97">
        <v>7.1</v>
      </c>
      <c r="K1325" s="97">
        <f t="shared" si="203"/>
        <v>14.2</v>
      </c>
      <c r="L1325" s="93">
        <f t="shared" si="204"/>
        <v>53.25</v>
      </c>
      <c r="M1325" s="93">
        <f t="shared" si="208"/>
        <v>106.5</v>
      </c>
      <c r="N1325" s="91" t="s">
        <v>1973</v>
      </c>
      <c r="O1325" s="48">
        <v>5.6000000000000001E-2</v>
      </c>
      <c r="P1325" s="48">
        <f t="shared" si="199"/>
        <v>0.112</v>
      </c>
      <c r="R1325" s="102">
        <f t="shared" si="207"/>
        <v>0</v>
      </c>
      <c r="S1325" s="120" t="s">
        <v>2988</v>
      </c>
      <c r="U1325" s="139"/>
      <c r="Z1325" s="230"/>
    </row>
    <row r="1326" spans="1:27" x14ac:dyDescent="0.25">
      <c r="A1326" s="9">
        <v>181461</v>
      </c>
      <c r="B1326" s="6">
        <v>63802273</v>
      </c>
      <c r="C1326" s="6">
        <v>2</v>
      </c>
      <c r="D1326" s="38"/>
      <c r="E1326" s="30" t="s">
        <v>3543</v>
      </c>
      <c r="F1326" s="20" t="s">
        <v>989</v>
      </c>
      <c r="G1326" s="53">
        <f t="shared" si="210"/>
        <v>8.2713999999999999</v>
      </c>
      <c r="H1326" s="55">
        <f t="shared" si="202"/>
        <v>16.5428</v>
      </c>
      <c r="I1326" s="94" t="s">
        <v>974</v>
      </c>
      <c r="J1326" s="97">
        <v>7.1</v>
      </c>
      <c r="K1326" s="97">
        <f t="shared" si="203"/>
        <v>14.2</v>
      </c>
      <c r="L1326" s="93">
        <f t="shared" si="204"/>
        <v>53.25</v>
      </c>
      <c r="M1326" s="93">
        <f t="shared" si="208"/>
        <v>106.5</v>
      </c>
      <c r="N1326" s="91" t="s">
        <v>1973</v>
      </c>
      <c r="O1326" s="48">
        <v>5.6000000000000001E-2</v>
      </c>
      <c r="P1326" s="48">
        <f t="shared" si="199"/>
        <v>0.112</v>
      </c>
      <c r="R1326" s="102">
        <f t="shared" si="207"/>
        <v>0</v>
      </c>
      <c r="S1326" s="120" t="s">
        <v>2989</v>
      </c>
      <c r="Z1326" s="230"/>
      <c r="AA1326" s="139"/>
    </row>
    <row r="1327" spans="1:27" x14ac:dyDescent="0.25">
      <c r="A1327" s="6">
        <v>132138</v>
      </c>
      <c r="B1327" s="6">
        <v>63802274</v>
      </c>
      <c r="C1327" s="6">
        <v>2</v>
      </c>
      <c r="D1327" s="39"/>
      <c r="E1327" s="30" t="s">
        <v>84</v>
      </c>
      <c r="F1327" s="124" t="s">
        <v>833</v>
      </c>
      <c r="G1327" s="53">
        <f t="shared" si="210"/>
        <v>5.4676999999999998</v>
      </c>
      <c r="H1327" s="55">
        <f t="shared" si="202"/>
        <v>10.9354</v>
      </c>
      <c r="I1327" s="94" t="s">
        <v>67</v>
      </c>
      <c r="J1327" s="97">
        <v>4.7</v>
      </c>
      <c r="K1327" s="97">
        <f t="shared" si="203"/>
        <v>9.4</v>
      </c>
      <c r="L1327" s="93">
        <f t="shared" si="204"/>
        <v>35.25</v>
      </c>
      <c r="M1327" s="93">
        <f t="shared" si="208"/>
        <v>70.5</v>
      </c>
      <c r="N1327" s="91" t="s">
        <v>1973</v>
      </c>
      <c r="O1327" s="48">
        <v>3.3000000000000002E-2</v>
      </c>
      <c r="P1327" s="48">
        <f t="shared" si="199"/>
        <v>6.6000000000000003E-2</v>
      </c>
      <c r="Q1327" s="103"/>
      <c r="R1327" s="102">
        <f t="shared" si="207"/>
        <v>0</v>
      </c>
      <c r="S1327" s="120" t="s">
        <v>2986</v>
      </c>
      <c r="U1327" s="139"/>
      <c r="Z1327" s="40"/>
    </row>
    <row r="1328" spans="1:27" x14ac:dyDescent="0.25">
      <c r="A1328" s="6">
        <v>175232</v>
      </c>
      <c r="B1328" s="6">
        <v>63802274</v>
      </c>
      <c r="C1328" s="6">
        <v>2</v>
      </c>
      <c r="D1328" s="39"/>
      <c r="E1328" s="30" t="s">
        <v>84</v>
      </c>
      <c r="F1328" s="124" t="s">
        <v>833</v>
      </c>
      <c r="G1328" s="53">
        <f t="shared" si="210"/>
        <v>5.4676999999999998</v>
      </c>
      <c r="H1328" s="55">
        <f t="shared" si="202"/>
        <v>10.9354</v>
      </c>
      <c r="I1328" s="94" t="s">
        <v>974</v>
      </c>
      <c r="J1328" s="97">
        <v>4.7</v>
      </c>
      <c r="K1328" s="97">
        <f t="shared" si="203"/>
        <v>9.4</v>
      </c>
      <c r="L1328" s="93">
        <f t="shared" si="204"/>
        <v>35.25</v>
      </c>
      <c r="M1328" s="93">
        <f t="shared" si="208"/>
        <v>70.5</v>
      </c>
      <c r="N1328" s="91" t="s">
        <v>1973</v>
      </c>
      <c r="O1328" s="48">
        <v>3.3000000000000002E-2</v>
      </c>
      <c r="P1328" s="48">
        <f t="shared" si="199"/>
        <v>6.6000000000000003E-2</v>
      </c>
      <c r="R1328" s="102">
        <f t="shared" si="207"/>
        <v>0</v>
      </c>
      <c r="S1328" s="120" t="s">
        <v>2986</v>
      </c>
      <c r="T1328" s="40"/>
      <c r="V1328" s="230"/>
      <c r="X1328" s="139"/>
      <c r="Y1328" s="139"/>
      <c r="AA1328" s="131"/>
    </row>
    <row r="1329" spans="1:27" x14ac:dyDescent="0.25">
      <c r="A1329" s="9">
        <v>181461</v>
      </c>
      <c r="B1329" s="9">
        <v>63802274</v>
      </c>
      <c r="C1329" s="9">
        <v>2</v>
      </c>
      <c r="D1329" s="38"/>
      <c r="E1329" s="30" t="s">
        <v>3544</v>
      </c>
      <c r="F1329" s="20" t="s">
        <v>833</v>
      </c>
      <c r="G1329" s="53">
        <f t="shared" si="210"/>
        <v>5.4676999999999998</v>
      </c>
      <c r="H1329" s="55">
        <f t="shared" si="202"/>
        <v>10.9354</v>
      </c>
      <c r="I1329" s="94" t="s">
        <v>974</v>
      </c>
      <c r="J1329" s="97">
        <v>4.7</v>
      </c>
      <c r="K1329" s="97">
        <f t="shared" si="203"/>
        <v>9.4</v>
      </c>
      <c r="L1329" s="93">
        <f t="shared" si="204"/>
        <v>35.25</v>
      </c>
      <c r="M1329" s="93">
        <f t="shared" si="208"/>
        <v>70.5</v>
      </c>
      <c r="N1329" s="91" t="s">
        <v>1973</v>
      </c>
      <c r="O1329" s="48">
        <v>3.3000000000000002E-2</v>
      </c>
      <c r="P1329" s="48">
        <f t="shared" si="199"/>
        <v>6.6000000000000003E-2</v>
      </c>
      <c r="R1329" s="102">
        <f t="shared" si="207"/>
        <v>0</v>
      </c>
      <c r="S1329" s="120" t="s">
        <v>2987</v>
      </c>
      <c r="V1329" s="400"/>
      <c r="X1329" s="131"/>
      <c r="Y1329" s="131"/>
    </row>
    <row r="1330" spans="1:27" x14ac:dyDescent="0.25">
      <c r="A1330" s="6">
        <v>620</v>
      </c>
      <c r="B1330" s="6">
        <v>63802275</v>
      </c>
      <c r="C1330" s="6">
        <v>4</v>
      </c>
      <c r="D1330" s="6"/>
      <c r="E1330" s="30" t="s">
        <v>83</v>
      </c>
      <c r="F1330" s="20" t="s">
        <v>1003</v>
      </c>
      <c r="G1330" s="53">
        <f t="shared" si="210"/>
        <v>18.274000000000001</v>
      </c>
      <c r="H1330" s="55">
        <f t="shared" si="202"/>
        <v>73.096000000000004</v>
      </c>
      <c r="I1330" s="94" t="s">
        <v>67</v>
      </c>
      <c r="J1330" s="97">
        <v>14.8</v>
      </c>
      <c r="K1330" s="97">
        <f t="shared" si="203"/>
        <v>59.2</v>
      </c>
      <c r="L1330" s="93">
        <f t="shared" si="204"/>
        <v>111</v>
      </c>
      <c r="M1330" s="93">
        <f t="shared" si="208"/>
        <v>444</v>
      </c>
      <c r="N1330" s="91" t="s">
        <v>1973</v>
      </c>
      <c r="O1330" s="48">
        <v>0.66</v>
      </c>
      <c r="P1330" s="48">
        <f t="shared" si="199"/>
        <v>2.64</v>
      </c>
      <c r="R1330" s="102">
        <f t="shared" si="207"/>
        <v>0</v>
      </c>
      <c r="S1330" s="120" t="s">
        <v>2979</v>
      </c>
      <c r="U1330" s="131"/>
      <c r="V1330" s="139"/>
      <c r="W1330" s="131"/>
      <c r="AA1330" s="131"/>
    </row>
    <row r="1331" spans="1:27" x14ac:dyDescent="0.25">
      <c r="A1331" s="9">
        <v>158335</v>
      </c>
      <c r="B1331" s="9">
        <v>63802275</v>
      </c>
      <c r="C1331" s="9">
        <v>4</v>
      </c>
      <c r="D1331" s="38"/>
      <c r="E1331" s="30" t="s">
        <v>83</v>
      </c>
      <c r="F1331" s="124" t="s">
        <v>1003</v>
      </c>
      <c r="G1331" s="53">
        <f t="shared" si="210"/>
        <v>18.274000000000001</v>
      </c>
      <c r="H1331" s="55">
        <f t="shared" si="202"/>
        <v>73.096000000000004</v>
      </c>
      <c r="I1331" s="94" t="s">
        <v>974</v>
      </c>
      <c r="J1331" s="97">
        <v>14.8</v>
      </c>
      <c r="K1331" s="97">
        <f t="shared" si="203"/>
        <v>59.2</v>
      </c>
      <c r="L1331" s="93">
        <f t="shared" si="204"/>
        <v>111</v>
      </c>
      <c r="M1331" s="93">
        <f t="shared" si="208"/>
        <v>444</v>
      </c>
      <c r="N1331" s="91" t="s">
        <v>1973</v>
      </c>
      <c r="O1331" s="48">
        <v>0.66</v>
      </c>
      <c r="P1331" s="48">
        <f t="shared" si="199"/>
        <v>2.64</v>
      </c>
      <c r="R1331" s="102">
        <f t="shared" si="207"/>
        <v>0</v>
      </c>
      <c r="S1331" s="120" t="s">
        <v>2979</v>
      </c>
      <c r="U1331" s="202"/>
      <c r="V1331" s="131"/>
      <c r="W1331" s="139"/>
      <c r="AA1331" s="139"/>
    </row>
    <row r="1332" spans="1:27" x14ac:dyDescent="0.25">
      <c r="A1332" s="9">
        <v>181461</v>
      </c>
      <c r="B1332" s="9">
        <v>63802275</v>
      </c>
      <c r="C1332" s="9">
        <v>4</v>
      </c>
      <c r="D1332" s="38"/>
      <c r="E1332" s="30" t="s">
        <v>3545</v>
      </c>
      <c r="F1332" s="20" t="s">
        <v>1003</v>
      </c>
      <c r="G1332" s="53">
        <f t="shared" si="210"/>
        <v>18.274000000000001</v>
      </c>
      <c r="H1332" s="55">
        <f t="shared" si="202"/>
        <v>73.096000000000004</v>
      </c>
      <c r="I1332" s="94" t="s">
        <v>974</v>
      </c>
      <c r="J1332" s="97">
        <v>14.8</v>
      </c>
      <c r="K1332" s="97">
        <f t="shared" si="203"/>
        <v>59.2</v>
      </c>
      <c r="L1332" s="93">
        <f t="shared" si="204"/>
        <v>111</v>
      </c>
      <c r="M1332" s="93">
        <f t="shared" si="208"/>
        <v>444</v>
      </c>
      <c r="N1332" s="91" t="s">
        <v>1973</v>
      </c>
      <c r="O1332" s="48">
        <v>0.66</v>
      </c>
      <c r="P1332" s="48">
        <f t="shared" ref="P1332:P1395" si="211">O1332*C1332</f>
        <v>2.64</v>
      </c>
      <c r="R1332" s="102">
        <f t="shared" si="207"/>
        <v>0</v>
      </c>
      <c r="S1332" s="120" t="s">
        <v>2980</v>
      </c>
      <c r="U1332" s="202"/>
      <c r="W1332" s="139"/>
      <c r="X1332" s="139"/>
      <c r="Y1332" s="131"/>
    </row>
    <row r="1333" spans="1:27" x14ac:dyDescent="0.25">
      <c r="A1333" s="6">
        <v>133468</v>
      </c>
      <c r="B1333" s="6">
        <v>63802281</v>
      </c>
      <c r="C1333" s="6">
        <v>4</v>
      </c>
      <c r="D1333" s="39"/>
      <c r="E1333" s="30" t="s">
        <v>766</v>
      </c>
      <c r="F1333" s="20" t="s">
        <v>3937</v>
      </c>
      <c r="G1333" s="53">
        <f>J1333*1.15</f>
        <v>8.0499999999999989</v>
      </c>
      <c r="H1333" s="55">
        <f t="shared" si="202"/>
        <v>32.199999999999996</v>
      </c>
      <c r="I1333" s="15" t="s">
        <v>67</v>
      </c>
      <c r="J1333" s="55">
        <v>7</v>
      </c>
      <c r="K1333" s="55">
        <f t="shared" si="203"/>
        <v>28</v>
      </c>
      <c r="L1333" s="56">
        <f t="shared" si="204"/>
        <v>52.5</v>
      </c>
      <c r="M1333" s="56">
        <f t="shared" si="208"/>
        <v>210</v>
      </c>
      <c r="N1333" s="105" t="s">
        <v>2031</v>
      </c>
      <c r="O1333" s="48"/>
      <c r="P1333" s="48">
        <f t="shared" si="211"/>
        <v>0</v>
      </c>
      <c r="R1333" s="102">
        <f t="shared" si="207"/>
        <v>0</v>
      </c>
      <c r="S1333" s="120" t="s">
        <v>2271</v>
      </c>
      <c r="Z1333" s="131"/>
      <c r="AA1333" s="40"/>
    </row>
    <row r="1334" spans="1:27" x14ac:dyDescent="0.25">
      <c r="A1334" s="6">
        <v>133468</v>
      </c>
      <c r="B1334" s="6">
        <v>63802281</v>
      </c>
      <c r="C1334" s="6">
        <v>4</v>
      </c>
      <c r="D1334" s="39"/>
      <c r="E1334" s="30" t="s">
        <v>766</v>
      </c>
      <c r="F1334" s="20" t="s">
        <v>3937</v>
      </c>
      <c r="G1334" s="76">
        <f>J1334*1.678</f>
        <v>8.0543999999999993</v>
      </c>
      <c r="H1334" s="55">
        <f t="shared" si="202"/>
        <v>32.217599999999997</v>
      </c>
      <c r="I1334" s="15" t="s">
        <v>974</v>
      </c>
      <c r="J1334" s="55">
        <v>4.8</v>
      </c>
      <c r="K1334" s="55">
        <f t="shared" si="203"/>
        <v>19.2</v>
      </c>
      <c r="L1334" s="56">
        <f t="shared" si="204"/>
        <v>36</v>
      </c>
      <c r="M1334" s="56">
        <f t="shared" si="208"/>
        <v>144</v>
      </c>
      <c r="N1334" s="105" t="s">
        <v>2031</v>
      </c>
      <c r="O1334" s="48"/>
      <c r="P1334" s="48">
        <f t="shared" si="211"/>
        <v>0</v>
      </c>
      <c r="R1334" s="102">
        <f t="shared" si="207"/>
        <v>0</v>
      </c>
      <c r="S1334" s="120" t="s">
        <v>2271</v>
      </c>
      <c r="X1334" s="131"/>
      <c r="Y1334" s="131"/>
      <c r="AA1334" s="139"/>
    </row>
    <row r="1335" spans="1:27" x14ac:dyDescent="0.25">
      <c r="A1335" s="280">
        <v>210121</v>
      </c>
      <c r="B1335" s="134">
        <v>63802281</v>
      </c>
      <c r="C1335" s="134">
        <v>2</v>
      </c>
      <c r="D1335" s="161"/>
      <c r="E1335" s="123" t="s">
        <v>766</v>
      </c>
      <c r="F1335" s="124" t="s">
        <v>3937</v>
      </c>
      <c r="G1335" s="187">
        <f>J1335*1.678</f>
        <v>8.0543999999999993</v>
      </c>
      <c r="H1335" s="220">
        <f t="shared" si="202"/>
        <v>16.108799999999999</v>
      </c>
      <c r="I1335" s="163" t="s">
        <v>974</v>
      </c>
      <c r="J1335" s="164">
        <v>4.8</v>
      </c>
      <c r="K1335" s="164">
        <f t="shared" si="203"/>
        <v>9.6</v>
      </c>
      <c r="L1335" s="165">
        <f t="shared" si="204"/>
        <v>36</v>
      </c>
      <c r="M1335" s="165">
        <f t="shared" si="208"/>
        <v>72</v>
      </c>
      <c r="N1335" s="129" t="s">
        <v>1973</v>
      </c>
      <c r="O1335" s="130">
        <v>2.4E-2</v>
      </c>
      <c r="P1335" s="130">
        <f t="shared" si="211"/>
        <v>4.8000000000000001E-2</v>
      </c>
      <c r="Q1335" s="188"/>
      <c r="R1335" s="139"/>
      <c r="S1335" s="139"/>
      <c r="T1335" s="139"/>
      <c r="U1335" s="217"/>
      <c r="W1335" s="40"/>
      <c r="X1335" s="40"/>
      <c r="Y1335" s="40"/>
    </row>
    <row r="1336" spans="1:27" ht="14.25" customHeight="1" x14ac:dyDescent="0.25">
      <c r="A1336" s="6">
        <v>10</v>
      </c>
      <c r="B1336" s="6">
        <v>63802282</v>
      </c>
      <c r="C1336" s="6">
        <v>3</v>
      </c>
      <c r="D1336" s="6"/>
      <c r="E1336" s="30" t="s">
        <v>151</v>
      </c>
      <c r="F1336" s="124" t="s">
        <v>491</v>
      </c>
      <c r="G1336" s="53">
        <f>J1336*1.15</f>
        <v>339.25</v>
      </c>
      <c r="H1336" s="55">
        <f t="shared" si="202"/>
        <v>1017.75</v>
      </c>
      <c r="I1336" s="15" t="s">
        <v>0</v>
      </c>
      <c r="J1336" s="55">
        <v>295</v>
      </c>
      <c r="K1336" s="55">
        <f t="shared" si="203"/>
        <v>885</v>
      </c>
      <c r="L1336" s="56">
        <f t="shared" si="204"/>
        <v>2212.5</v>
      </c>
      <c r="M1336" s="56">
        <f t="shared" si="208"/>
        <v>6637.5</v>
      </c>
      <c r="N1336" s="105"/>
      <c r="O1336" s="48"/>
      <c r="P1336" s="48">
        <f t="shared" si="211"/>
        <v>0</v>
      </c>
      <c r="R1336" s="102">
        <f>Q1336*1.025</f>
        <v>0</v>
      </c>
      <c r="S1336" s="120" t="s">
        <v>2272</v>
      </c>
      <c r="U1336" s="139"/>
    </row>
    <row r="1337" spans="1:27" x14ac:dyDescent="0.25">
      <c r="A1337" s="6">
        <v>96550</v>
      </c>
      <c r="B1337" s="6">
        <v>63802296</v>
      </c>
      <c r="C1337" s="6">
        <v>4</v>
      </c>
      <c r="D1337" s="6"/>
      <c r="E1337" s="30" t="s">
        <v>173</v>
      </c>
      <c r="F1337" s="124" t="s">
        <v>1149</v>
      </c>
      <c r="G1337" s="53">
        <f>J1337*1.15+O1337*2.45</f>
        <v>19.526999999999997</v>
      </c>
      <c r="H1337" s="55">
        <f t="shared" si="202"/>
        <v>78.10799999999999</v>
      </c>
      <c r="I1337" s="94" t="s">
        <v>152</v>
      </c>
      <c r="J1337" s="97">
        <v>16</v>
      </c>
      <c r="K1337" s="97">
        <f t="shared" si="203"/>
        <v>64</v>
      </c>
      <c r="L1337" s="93">
        <f t="shared" si="204"/>
        <v>120</v>
      </c>
      <c r="M1337" s="93">
        <f t="shared" si="208"/>
        <v>480</v>
      </c>
      <c r="N1337" s="91" t="s">
        <v>1974</v>
      </c>
      <c r="O1337" s="48">
        <v>0.46</v>
      </c>
      <c r="P1337" s="48">
        <f t="shared" si="211"/>
        <v>1.84</v>
      </c>
      <c r="R1337" s="102">
        <f>Q1337*1.025</f>
        <v>0</v>
      </c>
      <c r="S1337" s="120" t="s">
        <v>3272</v>
      </c>
      <c r="AA1337" s="139"/>
    </row>
    <row r="1338" spans="1:27" x14ac:dyDescent="0.25">
      <c r="A1338" s="6">
        <v>182941</v>
      </c>
      <c r="B1338" s="9">
        <v>63802296</v>
      </c>
      <c r="C1338" s="9">
        <v>2</v>
      </c>
      <c r="D1338" s="38"/>
      <c r="E1338" s="30" t="s">
        <v>1956</v>
      </c>
      <c r="F1338" s="124" t="s">
        <v>1149</v>
      </c>
      <c r="G1338" s="53">
        <f>J1338*1.15+O1338*2.45</f>
        <v>19.526999999999997</v>
      </c>
      <c r="H1338" s="55">
        <f t="shared" si="202"/>
        <v>39.053999999999995</v>
      </c>
      <c r="I1338" s="94" t="s">
        <v>0</v>
      </c>
      <c r="J1338" s="97">
        <v>16</v>
      </c>
      <c r="K1338" s="97">
        <f t="shared" si="203"/>
        <v>32</v>
      </c>
      <c r="L1338" s="93">
        <f t="shared" si="204"/>
        <v>120</v>
      </c>
      <c r="M1338" s="93">
        <f t="shared" si="208"/>
        <v>240</v>
      </c>
      <c r="N1338" s="91" t="s">
        <v>1974</v>
      </c>
      <c r="O1338" s="48">
        <v>0.46</v>
      </c>
      <c r="P1338" s="48">
        <f t="shared" si="211"/>
        <v>0.92</v>
      </c>
      <c r="R1338" s="102">
        <f>Q1338*1.025</f>
        <v>0</v>
      </c>
      <c r="S1338" s="120" t="s">
        <v>3273</v>
      </c>
      <c r="V1338" s="131"/>
      <c r="Z1338" s="139"/>
    </row>
    <row r="1339" spans="1:27" x14ac:dyDescent="0.25">
      <c r="A1339" s="121">
        <v>182941</v>
      </c>
      <c r="B1339" s="121">
        <v>63802296</v>
      </c>
      <c r="C1339" s="121">
        <v>2</v>
      </c>
      <c r="D1339" s="122"/>
      <c r="E1339" s="123" t="s">
        <v>1956</v>
      </c>
      <c r="F1339" s="124" t="s">
        <v>1149</v>
      </c>
      <c r="G1339" s="125">
        <f>J1339*1.15+O1339*2.45</f>
        <v>19.526999999999997</v>
      </c>
      <c r="H1339" s="125">
        <f t="shared" si="202"/>
        <v>39.053999999999995</v>
      </c>
      <c r="I1339" s="126" t="s">
        <v>0</v>
      </c>
      <c r="J1339" s="127">
        <v>16</v>
      </c>
      <c r="K1339" s="127">
        <f t="shared" si="203"/>
        <v>32</v>
      </c>
      <c r="L1339" s="128">
        <f t="shared" si="204"/>
        <v>120</v>
      </c>
      <c r="M1339" s="128">
        <f t="shared" si="208"/>
        <v>240</v>
      </c>
      <c r="N1339" s="129" t="s">
        <v>2645</v>
      </c>
      <c r="O1339" s="130">
        <v>0.46</v>
      </c>
      <c r="P1339" s="130">
        <f t="shared" si="211"/>
        <v>0.92</v>
      </c>
      <c r="Q1339" s="139"/>
      <c r="R1339" s="139"/>
      <c r="S1339" s="139"/>
      <c r="T1339" s="139"/>
      <c r="V1339" s="139"/>
      <c r="W1339" s="139"/>
    </row>
    <row r="1340" spans="1:27" x14ac:dyDescent="0.25">
      <c r="A1340" s="134">
        <v>195538</v>
      </c>
      <c r="B1340" s="121">
        <v>63802296</v>
      </c>
      <c r="C1340" s="121">
        <v>2</v>
      </c>
      <c r="D1340" s="161"/>
      <c r="E1340" s="123" t="s">
        <v>1956</v>
      </c>
      <c r="F1340" s="124" t="s">
        <v>1149</v>
      </c>
      <c r="G1340" s="125">
        <f>J1340*1.15+O1340*2.45</f>
        <v>19.526999999999997</v>
      </c>
      <c r="H1340" s="125">
        <f t="shared" si="202"/>
        <v>39.053999999999995</v>
      </c>
      <c r="I1340" s="126" t="s">
        <v>0</v>
      </c>
      <c r="J1340" s="127">
        <v>16</v>
      </c>
      <c r="K1340" s="127">
        <f t="shared" si="203"/>
        <v>32</v>
      </c>
      <c r="L1340" s="128">
        <f t="shared" si="204"/>
        <v>120</v>
      </c>
      <c r="M1340" s="128">
        <f t="shared" si="208"/>
        <v>240</v>
      </c>
      <c r="N1340" s="129" t="s">
        <v>2645</v>
      </c>
      <c r="O1340" s="130">
        <v>0.46</v>
      </c>
      <c r="P1340" s="130">
        <f t="shared" si="211"/>
        <v>0.92</v>
      </c>
      <c r="Q1340" s="188"/>
      <c r="R1340" s="194">
        <f t="shared" ref="R1340:R1347" si="212">Q1340*1.025</f>
        <v>0</v>
      </c>
      <c r="S1340" s="131"/>
      <c r="T1340" s="131"/>
      <c r="Z1340" s="131"/>
    </row>
    <row r="1341" spans="1:27" x14ac:dyDescent="0.25">
      <c r="A1341" s="6">
        <v>165953</v>
      </c>
      <c r="B1341" s="6">
        <v>63802306</v>
      </c>
      <c r="C1341" s="6">
        <v>4</v>
      </c>
      <c r="D1341" s="39"/>
      <c r="E1341" s="30" t="s">
        <v>1269</v>
      </c>
      <c r="F1341" s="124" t="s">
        <v>1270</v>
      </c>
      <c r="G1341" s="76">
        <f>J1341*1.2</f>
        <v>5.88</v>
      </c>
      <c r="H1341" s="53">
        <f t="shared" si="202"/>
        <v>23.52</v>
      </c>
      <c r="I1341" s="15" t="s">
        <v>67</v>
      </c>
      <c r="J1341" s="55">
        <v>4.9000000000000004</v>
      </c>
      <c r="K1341" s="55">
        <f t="shared" si="203"/>
        <v>19.600000000000001</v>
      </c>
      <c r="L1341" s="56">
        <f t="shared" si="204"/>
        <v>36.75</v>
      </c>
      <c r="M1341" s="56">
        <f t="shared" si="208"/>
        <v>147</v>
      </c>
      <c r="N1341" s="38" t="s">
        <v>2028</v>
      </c>
      <c r="O1341" s="48"/>
      <c r="P1341" s="48">
        <f t="shared" si="211"/>
        <v>0</v>
      </c>
      <c r="R1341" s="102">
        <f t="shared" si="212"/>
        <v>0</v>
      </c>
      <c r="S1341" s="120" t="s">
        <v>2528</v>
      </c>
      <c r="U1341" s="131"/>
    </row>
    <row r="1342" spans="1:27" x14ac:dyDescent="0.25">
      <c r="A1342" s="204">
        <v>193825</v>
      </c>
      <c r="B1342" s="197">
        <v>63802306</v>
      </c>
      <c r="C1342" s="197">
        <v>4</v>
      </c>
      <c r="D1342" s="208"/>
      <c r="E1342" s="236" t="s">
        <v>1269</v>
      </c>
      <c r="F1342" s="210" t="s">
        <v>1270</v>
      </c>
      <c r="G1342" s="189">
        <f>J1342*1.2</f>
        <v>5.88</v>
      </c>
      <c r="H1342" s="218">
        <f t="shared" si="202"/>
        <v>23.52</v>
      </c>
      <c r="I1342" s="219" t="s">
        <v>974</v>
      </c>
      <c r="J1342" s="220">
        <v>4.9000000000000004</v>
      </c>
      <c r="K1342" s="220">
        <f t="shared" si="203"/>
        <v>19.600000000000001</v>
      </c>
      <c r="L1342" s="221">
        <f t="shared" si="204"/>
        <v>36.75</v>
      </c>
      <c r="M1342" s="221">
        <f t="shared" si="208"/>
        <v>147</v>
      </c>
      <c r="N1342" s="206" t="s">
        <v>2028</v>
      </c>
      <c r="O1342" s="207">
        <v>0.02</v>
      </c>
      <c r="P1342" s="207">
        <f t="shared" si="211"/>
        <v>0.08</v>
      </c>
      <c r="Q1342" s="227"/>
      <c r="R1342" s="228">
        <f t="shared" si="212"/>
        <v>0</v>
      </c>
      <c r="S1342" s="229"/>
      <c r="T1342" s="230"/>
      <c r="Z1342" s="139"/>
    </row>
    <row r="1343" spans="1:27" x14ac:dyDescent="0.25">
      <c r="A1343" s="6">
        <v>151770</v>
      </c>
      <c r="B1343" s="6">
        <v>63802316</v>
      </c>
      <c r="C1343" s="6">
        <v>1</v>
      </c>
      <c r="D1343" s="39"/>
      <c r="E1343" s="30" t="s">
        <v>865</v>
      </c>
      <c r="F1343" s="20" t="s">
        <v>1140</v>
      </c>
      <c r="G1343" s="53">
        <f>J1343*1.15</f>
        <v>12.304999999999998</v>
      </c>
      <c r="H1343" s="55">
        <f t="shared" si="202"/>
        <v>12.304999999999998</v>
      </c>
      <c r="I1343" s="15" t="s">
        <v>67</v>
      </c>
      <c r="J1343" s="55">
        <v>10.7</v>
      </c>
      <c r="K1343" s="55">
        <f t="shared" si="203"/>
        <v>10.7</v>
      </c>
      <c r="L1343" s="56">
        <f t="shared" si="204"/>
        <v>80.25</v>
      </c>
      <c r="M1343" s="56">
        <f t="shared" si="208"/>
        <v>80.25</v>
      </c>
      <c r="N1343" s="105" t="s">
        <v>2031</v>
      </c>
      <c r="O1343" s="48"/>
      <c r="P1343" s="48">
        <f t="shared" si="211"/>
        <v>0</v>
      </c>
      <c r="Q1343" s="103"/>
      <c r="R1343" s="102">
        <f t="shared" si="212"/>
        <v>0</v>
      </c>
      <c r="S1343" s="120" t="s">
        <v>2388</v>
      </c>
      <c r="U1343" s="131"/>
      <c r="V1343" s="202"/>
      <c r="W1343" s="131"/>
      <c r="Z1343" s="139"/>
    </row>
    <row r="1344" spans="1:27" x14ac:dyDescent="0.25">
      <c r="A1344" s="6">
        <v>151770</v>
      </c>
      <c r="B1344" s="6">
        <v>63802317</v>
      </c>
      <c r="C1344" s="6">
        <v>1</v>
      </c>
      <c r="D1344" s="39"/>
      <c r="E1344" s="30" t="s">
        <v>866</v>
      </c>
      <c r="F1344" s="124" t="s">
        <v>1142</v>
      </c>
      <c r="G1344" s="53">
        <f>J1344*1.15</f>
        <v>9.4299999999999979</v>
      </c>
      <c r="H1344" s="55">
        <f t="shared" si="202"/>
        <v>9.4299999999999979</v>
      </c>
      <c r="I1344" s="15" t="s">
        <v>67</v>
      </c>
      <c r="J1344" s="55">
        <v>8.1999999999999993</v>
      </c>
      <c r="K1344" s="55">
        <f t="shared" si="203"/>
        <v>8.1999999999999993</v>
      </c>
      <c r="L1344" s="56">
        <f t="shared" si="204"/>
        <v>61.499999999999993</v>
      </c>
      <c r="M1344" s="56">
        <f t="shared" si="208"/>
        <v>61.499999999999993</v>
      </c>
      <c r="N1344" s="105" t="s">
        <v>2031</v>
      </c>
      <c r="O1344" s="48"/>
      <c r="P1344" s="48">
        <f t="shared" si="211"/>
        <v>0</v>
      </c>
      <c r="R1344" s="102">
        <f t="shared" si="212"/>
        <v>0</v>
      </c>
      <c r="S1344" s="120" t="s">
        <v>2389</v>
      </c>
      <c r="X1344" s="40"/>
      <c r="Y1344" s="40"/>
      <c r="Z1344" s="131"/>
      <c r="AA1344" s="40"/>
    </row>
    <row r="1345" spans="1:27" x14ac:dyDescent="0.25">
      <c r="A1345" s="6">
        <v>151770</v>
      </c>
      <c r="B1345" s="6">
        <v>63802319</v>
      </c>
      <c r="C1345" s="6">
        <v>1</v>
      </c>
      <c r="D1345" s="39"/>
      <c r="E1345" s="30" t="s">
        <v>867</v>
      </c>
      <c r="F1345" s="20" t="s">
        <v>1141</v>
      </c>
      <c r="G1345" s="53">
        <f>J1345*1.15</f>
        <v>12.304999999999998</v>
      </c>
      <c r="H1345" s="55">
        <f t="shared" si="202"/>
        <v>12.304999999999998</v>
      </c>
      <c r="I1345" s="15" t="s">
        <v>67</v>
      </c>
      <c r="J1345" s="55">
        <v>10.7</v>
      </c>
      <c r="K1345" s="55">
        <f t="shared" si="203"/>
        <v>10.7</v>
      </c>
      <c r="L1345" s="56">
        <f t="shared" si="204"/>
        <v>80.25</v>
      </c>
      <c r="M1345" s="56">
        <f t="shared" si="208"/>
        <v>80.25</v>
      </c>
      <c r="N1345" s="105" t="s">
        <v>2031</v>
      </c>
      <c r="O1345" s="48"/>
      <c r="P1345" s="48">
        <f t="shared" si="211"/>
        <v>0</v>
      </c>
      <c r="R1345" s="102">
        <f t="shared" si="212"/>
        <v>0</v>
      </c>
      <c r="S1345" s="120" t="s">
        <v>2390</v>
      </c>
      <c r="V1345" s="139"/>
      <c r="W1345" s="131"/>
      <c r="AA1345" s="40"/>
    </row>
    <row r="1346" spans="1:27" x14ac:dyDescent="0.25">
      <c r="A1346" s="6">
        <v>133468</v>
      </c>
      <c r="B1346" s="6">
        <v>63802320</v>
      </c>
      <c r="C1346" s="6">
        <v>10</v>
      </c>
      <c r="D1346" s="39"/>
      <c r="E1346" s="30" t="s">
        <v>767</v>
      </c>
      <c r="F1346" s="124" t="s">
        <v>1139</v>
      </c>
      <c r="G1346" s="53">
        <f>J1346*1.15</f>
        <v>9.1999999999999993</v>
      </c>
      <c r="H1346" s="55">
        <f t="shared" ref="H1346:H1409" si="213">C1346*G1346</f>
        <v>92</v>
      </c>
      <c r="I1346" s="15" t="s">
        <v>67</v>
      </c>
      <c r="J1346" s="55">
        <v>8</v>
      </c>
      <c r="K1346" s="55">
        <f t="shared" si="203"/>
        <v>80</v>
      </c>
      <c r="L1346" s="56">
        <f t="shared" si="204"/>
        <v>60</v>
      </c>
      <c r="M1346" s="56">
        <f t="shared" si="208"/>
        <v>600</v>
      </c>
      <c r="N1346" s="105" t="s">
        <v>2031</v>
      </c>
      <c r="O1346" s="48"/>
      <c r="P1346" s="48">
        <f t="shared" si="211"/>
        <v>0</v>
      </c>
      <c r="R1346" s="102">
        <f t="shared" si="212"/>
        <v>0</v>
      </c>
      <c r="S1346" s="120" t="s">
        <v>2385</v>
      </c>
      <c r="U1346" s="131"/>
      <c r="V1346" s="139"/>
    </row>
    <row r="1347" spans="1:27" x14ac:dyDescent="0.25">
      <c r="A1347" s="6">
        <v>169027</v>
      </c>
      <c r="B1347" s="6">
        <v>63802320</v>
      </c>
      <c r="C1347" s="6">
        <v>10</v>
      </c>
      <c r="D1347" s="39"/>
      <c r="E1347" s="30" t="s">
        <v>767</v>
      </c>
      <c r="F1347" s="20" t="s">
        <v>1139</v>
      </c>
      <c r="G1347" s="469">
        <f>J1347*1.15</f>
        <v>9.1999999999999993</v>
      </c>
      <c r="H1347" s="55">
        <f t="shared" si="213"/>
        <v>92</v>
      </c>
      <c r="I1347" s="15" t="s">
        <v>974</v>
      </c>
      <c r="J1347" s="55">
        <v>8</v>
      </c>
      <c r="K1347" s="55">
        <f t="shared" si="203"/>
        <v>80</v>
      </c>
      <c r="L1347" s="56">
        <f t="shared" si="204"/>
        <v>60</v>
      </c>
      <c r="M1347" s="56">
        <f t="shared" si="208"/>
        <v>600</v>
      </c>
      <c r="N1347" s="105" t="s">
        <v>2031</v>
      </c>
      <c r="O1347" s="48"/>
      <c r="P1347" s="48">
        <f t="shared" si="211"/>
        <v>0</v>
      </c>
      <c r="R1347" s="102">
        <f t="shared" si="212"/>
        <v>0</v>
      </c>
      <c r="S1347" s="120" t="s">
        <v>2385</v>
      </c>
      <c r="Z1347" s="131"/>
      <c r="AA1347" s="131"/>
    </row>
    <row r="1348" spans="1:27" x14ac:dyDescent="0.25">
      <c r="A1348" s="134">
        <v>275724</v>
      </c>
      <c r="B1348" s="134">
        <v>63802320</v>
      </c>
      <c r="C1348" s="134">
        <v>10</v>
      </c>
      <c r="D1348" s="122">
        <v>1356356</v>
      </c>
      <c r="E1348" s="257" t="s">
        <v>767</v>
      </c>
      <c r="F1348" s="124" t="s">
        <v>1139</v>
      </c>
      <c r="G1348" s="168">
        <f>J1348*1.2+O1348*2.5</f>
        <v>9.6</v>
      </c>
      <c r="H1348" s="162">
        <f t="shared" si="213"/>
        <v>96</v>
      </c>
      <c r="I1348" s="163" t="s">
        <v>974</v>
      </c>
      <c r="J1348" s="164">
        <v>8</v>
      </c>
      <c r="K1348" s="164">
        <f t="shared" si="203"/>
        <v>80</v>
      </c>
      <c r="L1348" s="165">
        <f t="shared" si="204"/>
        <v>60</v>
      </c>
      <c r="M1348" s="165">
        <f t="shared" si="208"/>
        <v>600</v>
      </c>
      <c r="N1348" s="129" t="s">
        <v>1973</v>
      </c>
      <c r="O1348" s="130"/>
      <c r="P1348" s="130">
        <f t="shared" si="211"/>
        <v>0</v>
      </c>
      <c r="R1348" s="37"/>
      <c r="AA1348" s="131"/>
    </row>
    <row r="1349" spans="1:27" s="36" customFormat="1" x14ac:dyDescent="0.25">
      <c r="A1349" s="134">
        <v>275724</v>
      </c>
      <c r="B1349" s="197">
        <v>63802320</v>
      </c>
      <c r="C1349" s="197">
        <v>10</v>
      </c>
      <c r="D1349" s="206">
        <v>1356352</v>
      </c>
      <c r="E1349" s="232" t="s">
        <v>767</v>
      </c>
      <c r="F1349" s="210" t="s">
        <v>1139</v>
      </c>
      <c r="G1349" s="307">
        <f>J1349*1.2+O1349*2.5</f>
        <v>10.025</v>
      </c>
      <c r="H1349" s="307">
        <f t="shared" si="213"/>
        <v>100.25</v>
      </c>
      <c r="I1349" s="163" t="s">
        <v>974</v>
      </c>
      <c r="J1349" s="164">
        <v>8</v>
      </c>
      <c r="K1349" s="164">
        <f t="shared" si="203"/>
        <v>80</v>
      </c>
      <c r="L1349" s="165">
        <f t="shared" si="204"/>
        <v>60</v>
      </c>
      <c r="M1349" s="165">
        <f t="shared" si="208"/>
        <v>600</v>
      </c>
      <c r="N1349" s="129" t="s">
        <v>1973</v>
      </c>
      <c r="O1349" s="130">
        <v>0.17</v>
      </c>
      <c r="P1349" s="130">
        <f t="shared" si="211"/>
        <v>1.7000000000000002</v>
      </c>
      <c r="Q1349" s="188"/>
      <c r="R1349" s="131"/>
      <c r="S1349" s="131"/>
      <c r="T1349" s="139"/>
      <c r="U1349" s="131"/>
      <c r="V1349" s="37"/>
      <c r="W1349" s="37"/>
      <c r="X1349" s="139"/>
      <c r="Y1349" s="139"/>
      <c r="Z1349" s="131"/>
      <c r="AA1349" s="37"/>
    </row>
    <row r="1350" spans="1:27" x14ac:dyDescent="0.25">
      <c r="A1350" s="6">
        <v>133468</v>
      </c>
      <c r="B1350" s="6">
        <v>63802323</v>
      </c>
      <c r="C1350" s="6">
        <v>2</v>
      </c>
      <c r="D1350" s="39"/>
      <c r="E1350" s="30" t="s">
        <v>768</v>
      </c>
      <c r="F1350" s="20" t="s">
        <v>3935</v>
      </c>
      <c r="G1350" s="53">
        <f t="shared" ref="G1350:G1357" si="214">J1350*1.15</f>
        <v>42.204999999999998</v>
      </c>
      <c r="H1350" s="55">
        <f t="shared" si="213"/>
        <v>84.41</v>
      </c>
      <c r="I1350" s="15" t="s">
        <v>67</v>
      </c>
      <c r="J1350" s="55">
        <v>36.700000000000003</v>
      </c>
      <c r="K1350" s="55">
        <f t="shared" si="203"/>
        <v>73.400000000000006</v>
      </c>
      <c r="L1350" s="56">
        <f t="shared" si="204"/>
        <v>275.25</v>
      </c>
      <c r="M1350" s="56">
        <f t="shared" si="208"/>
        <v>550.5</v>
      </c>
      <c r="N1350" s="105" t="s">
        <v>2028</v>
      </c>
      <c r="O1350" s="48"/>
      <c r="P1350" s="48">
        <f t="shared" si="211"/>
        <v>0</v>
      </c>
      <c r="R1350" s="102">
        <f>Q1350*1.025</f>
        <v>0</v>
      </c>
      <c r="S1350" s="120" t="s">
        <v>2386</v>
      </c>
      <c r="V1350" s="139"/>
      <c r="Z1350" s="40"/>
    </row>
    <row r="1351" spans="1:27" x14ac:dyDescent="0.25">
      <c r="A1351" s="6">
        <v>169027</v>
      </c>
      <c r="B1351" s="6">
        <v>63802323</v>
      </c>
      <c r="C1351" s="6">
        <v>2</v>
      </c>
      <c r="D1351" s="39"/>
      <c r="E1351" s="30" t="s">
        <v>768</v>
      </c>
      <c r="F1351" s="124" t="s">
        <v>3935</v>
      </c>
      <c r="G1351" s="53">
        <f t="shared" si="214"/>
        <v>42.204999999999998</v>
      </c>
      <c r="H1351" s="55">
        <f t="shared" si="213"/>
        <v>84.41</v>
      </c>
      <c r="I1351" s="15" t="s">
        <v>974</v>
      </c>
      <c r="J1351" s="55">
        <v>36.700000000000003</v>
      </c>
      <c r="K1351" s="55">
        <f t="shared" si="203"/>
        <v>73.400000000000006</v>
      </c>
      <c r="L1351" s="56">
        <f t="shared" si="204"/>
        <v>275.25</v>
      </c>
      <c r="M1351" s="56">
        <f t="shared" si="208"/>
        <v>550.5</v>
      </c>
      <c r="N1351" s="105" t="s">
        <v>2028</v>
      </c>
      <c r="O1351" s="48"/>
      <c r="P1351" s="48">
        <f t="shared" si="211"/>
        <v>0</v>
      </c>
      <c r="Q1351" s="103"/>
      <c r="R1351" s="102">
        <f>Q1351*1.025</f>
        <v>0</v>
      </c>
      <c r="S1351" s="120" t="s">
        <v>2386</v>
      </c>
      <c r="V1351" s="139"/>
      <c r="Z1351" s="131"/>
      <c r="AA1351" s="139"/>
    </row>
    <row r="1352" spans="1:27" s="36" customFormat="1" x14ac:dyDescent="0.25">
      <c r="A1352" s="134">
        <v>275724</v>
      </c>
      <c r="B1352" s="197">
        <v>63802323</v>
      </c>
      <c r="C1352" s="197">
        <v>2</v>
      </c>
      <c r="D1352" s="206">
        <v>1356352</v>
      </c>
      <c r="E1352" s="232" t="s">
        <v>768</v>
      </c>
      <c r="F1352" s="210" t="s">
        <v>3935</v>
      </c>
      <c r="G1352" s="307">
        <f t="shared" si="214"/>
        <v>42.204999999999998</v>
      </c>
      <c r="H1352" s="307">
        <f t="shared" si="213"/>
        <v>84.41</v>
      </c>
      <c r="I1352" s="166" t="s">
        <v>974</v>
      </c>
      <c r="J1352" s="162">
        <v>36.700000000000003</v>
      </c>
      <c r="K1352" s="162">
        <f t="shared" si="203"/>
        <v>73.400000000000006</v>
      </c>
      <c r="L1352" s="167">
        <f t="shared" si="204"/>
        <v>275.25</v>
      </c>
      <c r="M1352" s="167">
        <f t="shared" si="208"/>
        <v>550.5</v>
      </c>
      <c r="N1352" s="122" t="s">
        <v>2028</v>
      </c>
      <c r="O1352" s="130">
        <v>1.113</v>
      </c>
      <c r="P1352" s="130">
        <f t="shared" si="211"/>
        <v>2.226</v>
      </c>
      <c r="Q1352" s="274"/>
      <c r="R1352" s="131"/>
      <c r="S1352" s="131"/>
      <c r="T1352" s="131"/>
      <c r="U1352" s="131"/>
      <c r="V1352" s="40"/>
      <c r="W1352" s="37"/>
      <c r="X1352" s="131"/>
      <c r="Y1352" s="131"/>
      <c r="Z1352" s="37"/>
      <c r="AA1352" s="37"/>
    </row>
    <row r="1353" spans="1:27" x14ac:dyDescent="0.25">
      <c r="A1353" s="6">
        <v>133468</v>
      </c>
      <c r="B1353" s="6">
        <v>63802324</v>
      </c>
      <c r="C1353" s="6">
        <v>2</v>
      </c>
      <c r="D1353" s="39"/>
      <c r="E1353" s="30" t="s">
        <v>769</v>
      </c>
      <c r="F1353" s="124" t="s">
        <v>3934</v>
      </c>
      <c r="G1353" s="53">
        <f t="shared" si="214"/>
        <v>42.204999999999998</v>
      </c>
      <c r="H1353" s="55">
        <f t="shared" si="213"/>
        <v>84.41</v>
      </c>
      <c r="I1353" s="15" t="s">
        <v>67</v>
      </c>
      <c r="J1353" s="55">
        <v>36.700000000000003</v>
      </c>
      <c r="K1353" s="55">
        <f t="shared" si="203"/>
        <v>73.400000000000006</v>
      </c>
      <c r="L1353" s="56">
        <f t="shared" si="204"/>
        <v>275.25</v>
      </c>
      <c r="M1353" s="56">
        <f t="shared" si="208"/>
        <v>550.5</v>
      </c>
      <c r="N1353" s="105" t="s">
        <v>2028</v>
      </c>
      <c r="O1353" s="48"/>
      <c r="P1353" s="48">
        <f t="shared" si="211"/>
        <v>0</v>
      </c>
      <c r="Q1353" s="103"/>
      <c r="R1353" s="102">
        <f>Q1353*1.025</f>
        <v>0</v>
      </c>
      <c r="S1353" s="120" t="s">
        <v>2387</v>
      </c>
    </row>
    <row r="1354" spans="1:27" x14ac:dyDescent="0.25">
      <c r="A1354" s="6">
        <v>169027</v>
      </c>
      <c r="B1354" s="6">
        <v>63802324</v>
      </c>
      <c r="C1354" s="6">
        <v>2</v>
      </c>
      <c r="D1354" s="39"/>
      <c r="E1354" s="30" t="s">
        <v>769</v>
      </c>
      <c r="F1354" s="124" t="s">
        <v>3934</v>
      </c>
      <c r="G1354" s="53">
        <f t="shared" si="214"/>
        <v>42.204999999999998</v>
      </c>
      <c r="H1354" s="55">
        <f t="shared" si="213"/>
        <v>84.41</v>
      </c>
      <c r="I1354" s="15" t="s">
        <v>974</v>
      </c>
      <c r="J1354" s="55">
        <v>36.700000000000003</v>
      </c>
      <c r="K1354" s="55">
        <f t="shared" ref="K1354:K1417" si="215">C1354*J1354</f>
        <v>73.400000000000006</v>
      </c>
      <c r="L1354" s="56">
        <f t="shared" ref="L1354:L1417" si="216">J1354*7.5</f>
        <v>275.25</v>
      </c>
      <c r="M1354" s="56">
        <f t="shared" si="208"/>
        <v>550.5</v>
      </c>
      <c r="N1354" s="105" t="s">
        <v>2028</v>
      </c>
      <c r="O1354" s="48"/>
      <c r="P1354" s="48">
        <f t="shared" si="211"/>
        <v>0</v>
      </c>
      <c r="Q1354" s="103"/>
      <c r="R1354" s="102">
        <f>Q1354*1.025</f>
        <v>0</v>
      </c>
      <c r="S1354" s="120" t="s">
        <v>2387</v>
      </c>
      <c r="V1354" s="139"/>
    </row>
    <row r="1355" spans="1:27" x14ac:dyDescent="0.25">
      <c r="A1355" s="134">
        <v>275724</v>
      </c>
      <c r="B1355" s="197">
        <v>63802324</v>
      </c>
      <c r="C1355" s="197">
        <v>2</v>
      </c>
      <c r="D1355" s="206">
        <v>1356352</v>
      </c>
      <c r="E1355" s="232" t="s">
        <v>769</v>
      </c>
      <c r="F1355" s="210" t="s">
        <v>3934</v>
      </c>
      <c r="G1355" s="307">
        <f t="shared" si="214"/>
        <v>42.204999999999998</v>
      </c>
      <c r="H1355" s="307">
        <f t="shared" si="213"/>
        <v>84.41</v>
      </c>
      <c r="I1355" s="166" t="s">
        <v>974</v>
      </c>
      <c r="J1355" s="162">
        <v>36.700000000000003</v>
      </c>
      <c r="K1355" s="162">
        <f t="shared" si="215"/>
        <v>73.400000000000006</v>
      </c>
      <c r="L1355" s="167">
        <f t="shared" si="216"/>
        <v>275.25</v>
      </c>
      <c r="M1355" s="167">
        <f t="shared" si="208"/>
        <v>550.5</v>
      </c>
      <c r="N1355" s="122" t="s">
        <v>2028</v>
      </c>
      <c r="O1355" s="130">
        <v>1.113</v>
      </c>
      <c r="P1355" s="130">
        <f t="shared" si="211"/>
        <v>2.226</v>
      </c>
      <c r="Q1355" s="274"/>
      <c r="R1355" s="131"/>
      <c r="S1355" s="131"/>
      <c r="T1355" s="131"/>
      <c r="U1355" s="131"/>
      <c r="W1355" s="40"/>
      <c r="AA1355" s="40"/>
    </row>
    <row r="1356" spans="1:27" x14ac:dyDescent="0.25">
      <c r="A1356" s="6">
        <v>130</v>
      </c>
      <c r="B1356" s="6">
        <v>63802337</v>
      </c>
      <c r="C1356" s="6">
        <v>2</v>
      </c>
      <c r="D1356" s="6"/>
      <c r="E1356" s="30" t="s">
        <v>35</v>
      </c>
      <c r="F1356" s="20" t="s">
        <v>1209</v>
      </c>
      <c r="G1356" s="53">
        <f t="shared" si="214"/>
        <v>0</v>
      </c>
      <c r="H1356" s="55">
        <f t="shared" si="213"/>
        <v>0</v>
      </c>
      <c r="I1356" s="15" t="s">
        <v>0</v>
      </c>
      <c r="J1356" s="55">
        <v>0</v>
      </c>
      <c r="K1356" s="55">
        <f t="shared" si="215"/>
        <v>0</v>
      </c>
      <c r="L1356" s="56">
        <f t="shared" si="216"/>
        <v>0</v>
      </c>
      <c r="M1356" s="57">
        <f t="shared" si="208"/>
        <v>0</v>
      </c>
      <c r="N1356" s="38"/>
      <c r="O1356" s="48"/>
      <c r="P1356" s="48">
        <f t="shared" si="211"/>
        <v>0</v>
      </c>
      <c r="Q1356" s="103"/>
      <c r="R1356" s="102">
        <f t="shared" ref="R1356:R1365" si="217">Q1356*1.025</f>
        <v>0</v>
      </c>
      <c r="S1356" s="120" t="s">
        <v>2745</v>
      </c>
      <c r="U1356" s="139"/>
      <c r="W1356" s="131"/>
      <c r="Z1356" s="131"/>
    </row>
    <row r="1357" spans="1:27" x14ac:dyDescent="0.25">
      <c r="A1357" s="6">
        <v>260</v>
      </c>
      <c r="B1357" s="6">
        <v>63802359</v>
      </c>
      <c r="C1357" s="6">
        <v>1</v>
      </c>
      <c r="D1357" s="6"/>
      <c r="E1357" s="30" t="s">
        <v>1257</v>
      </c>
      <c r="F1357" s="124" t="s">
        <v>1567</v>
      </c>
      <c r="G1357" s="53">
        <f t="shared" si="214"/>
        <v>37.834999999999994</v>
      </c>
      <c r="H1357" s="55">
        <f t="shared" si="213"/>
        <v>37.834999999999994</v>
      </c>
      <c r="I1357" s="15" t="s">
        <v>67</v>
      </c>
      <c r="J1357" s="55">
        <v>32.9</v>
      </c>
      <c r="K1357" s="55">
        <f t="shared" si="215"/>
        <v>32.9</v>
      </c>
      <c r="L1357" s="56">
        <f t="shared" si="216"/>
        <v>246.75</v>
      </c>
      <c r="M1357" s="56">
        <f t="shared" si="208"/>
        <v>246.75</v>
      </c>
      <c r="N1357" s="38"/>
      <c r="O1357" s="130">
        <v>14.7</v>
      </c>
      <c r="P1357" s="48">
        <f t="shared" si="211"/>
        <v>14.7</v>
      </c>
      <c r="R1357" s="102">
        <f t="shared" si="217"/>
        <v>0</v>
      </c>
      <c r="S1357" s="120" t="s">
        <v>2473</v>
      </c>
      <c r="V1357" s="139"/>
      <c r="Z1357" s="131"/>
    </row>
    <row r="1358" spans="1:27" x14ac:dyDescent="0.25">
      <c r="A1358" s="6">
        <v>173614</v>
      </c>
      <c r="B1358" s="6">
        <v>63802359</v>
      </c>
      <c r="C1358" s="6">
        <v>1</v>
      </c>
      <c r="D1358" s="39"/>
      <c r="E1358" s="30" t="s">
        <v>1639</v>
      </c>
      <c r="F1358" s="124" t="s">
        <v>1567</v>
      </c>
      <c r="G1358" s="74">
        <f>J1358*1</f>
        <v>37.840000000000003</v>
      </c>
      <c r="H1358" s="55">
        <f t="shared" si="213"/>
        <v>37.840000000000003</v>
      </c>
      <c r="I1358" s="15" t="s">
        <v>152</v>
      </c>
      <c r="J1358" s="55">
        <v>37.840000000000003</v>
      </c>
      <c r="K1358" s="55">
        <f t="shared" si="215"/>
        <v>37.840000000000003</v>
      </c>
      <c r="L1358" s="56">
        <f t="shared" si="216"/>
        <v>283.8</v>
      </c>
      <c r="M1358" s="56">
        <f t="shared" si="208"/>
        <v>283.8</v>
      </c>
      <c r="N1358" s="38"/>
      <c r="O1358" s="48">
        <v>14.7</v>
      </c>
      <c r="P1358" s="48">
        <f t="shared" si="211"/>
        <v>14.7</v>
      </c>
      <c r="R1358" s="102">
        <f t="shared" si="217"/>
        <v>0</v>
      </c>
      <c r="S1358" s="120" t="s">
        <v>2474</v>
      </c>
      <c r="U1358" s="139"/>
      <c r="Z1358" s="131"/>
    </row>
    <row r="1359" spans="1:27" x14ac:dyDescent="0.25">
      <c r="A1359" s="6">
        <v>186141</v>
      </c>
      <c r="B1359" s="6">
        <v>63802359</v>
      </c>
      <c r="C1359" s="6">
        <v>1</v>
      </c>
      <c r="D1359" s="39"/>
      <c r="E1359" s="30" t="s">
        <v>1639</v>
      </c>
      <c r="F1359" s="20" t="s">
        <v>1567</v>
      </c>
      <c r="G1359" s="74">
        <f>J1359*1</f>
        <v>37.840000000000003</v>
      </c>
      <c r="H1359" s="53">
        <f t="shared" si="213"/>
        <v>37.840000000000003</v>
      </c>
      <c r="I1359" s="15" t="s">
        <v>152</v>
      </c>
      <c r="J1359" s="55">
        <v>37.840000000000003</v>
      </c>
      <c r="K1359" s="55">
        <f t="shared" si="215"/>
        <v>37.840000000000003</v>
      </c>
      <c r="L1359" s="56">
        <f t="shared" si="216"/>
        <v>283.8</v>
      </c>
      <c r="M1359" s="56">
        <f t="shared" si="208"/>
        <v>283.8</v>
      </c>
      <c r="N1359" s="38"/>
      <c r="O1359" s="48">
        <v>14.7</v>
      </c>
      <c r="P1359" s="48">
        <f t="shared" si="211"/>
        <v>14.7</v>
      </c>
      <c r="R1359" s="102">
        <f t="shared" si="217"/>
        <v>0</v>
      </c>
      <c r="S1359" s="120" t="s">
        <v>2474</v>
      </c>
      <c r="X1359" s="131"/>
      <c r="Y1359" s="131"/>
      <c r="Z1359" s="40"/>
    </row>
    <row r="1360" spans="1:27" x14ac:dyDescent="0.25">
      <c r="A1360" s="6">
        <v>98510</v>
      </c>
      <c r="B1360" s="6">
        <v>63802362</v>
      </c>
      <c r="C1360" s="6">
        <v>1</v>
      </c>
      <c r="D1360" s="6"/>
      <c r="E1360" s="30" t="s">
        <v>1258</v>
      </c>
      <c r="F1360" s="20" t="s">
        <v>1259</v>
      </c>
      <c r="G1360" s="53">
        <f>J1360*1.15</f>
        <v>46</v>
      </c>
      <c r="H1360" s="55">
        <f t="shared" si="213"/>
        <v>46</v>
      </c>
      <c r="I1360" s="15" t="s">
        <v>67</v>
      </c>
      <c r="J1360" s="55">
        <v>40</v>
      </c>
      <c r="K1360" s="55">
        <f t="shared" si="215"/>
        <v>40</v>
      </c>
      <c r="L1360" s="56">
        <f t="shared" si="216"/>
        <v>300</v>
      </c>
      <c r="M1360" s="56">
        <f t="shared" si="208"/>
        <v>300</v>
      </c>
      <c r="N1360" s="38"/>
      <c r="O1360" s="48"/>
      <c r="P1360" s="48">
        <f t="shared" si="211"/>
        <v>0</v>
      </c>
      <c r="R1360" s="102">
        <f t="shared" si="217"/>
        <v>0</v>
      </c>
      <c r="S1360" s="120" t="s">
        <v>2475</v>
      </c>
      <c r="W1360" s="139"/>
    </row>
    <row r="1361" spans="1:27" x14ac:dyDescent="0.25">
      <c r="A1361" s="6">
        <v>171003</v>
      </c>
      <c r="B1361" s="6">
        <v>63802364</v>
      </c>
      <c r="C1361" s="6">
        <v>1</v>
      </c>
      <c r="D1361" s="39"/>
      <c r="E1361" s="30" t="s">
        <v>1502</v>
      </c>
      <c r="F1361" s="20" t="s">
        <v>4814</v>
      </c>
      <c r="G1361" s="53">
        <f>J1361*1.15</f>
        <v>31.624999999999996</v>
      </c>
      <c r="H1361" s="55">
        <f t="shared" si="213"/>
        <v>31.624999999999996</v>
      </c>
      <c r="I1361" s="15" t="s">
        <v>67</v>
      </c>
      <c r="J1361" s="55">
        <v>27.5</v>
      </c>
      <c r="K1361" s="55">
        <f t="shared" si="215"/>
        <v>27.5</v>
      </c>
      <c r="L1361" s="56">
        <f t="shared" si="216"/>
        <v>206.25</v>
      </c>
      <c r="M1361" s="56">
        <f t="shared" si="208"/>
        <v>206.25</v>
      </c>
      <c r="N1361" s="38"/>
      <c r="O1361" s="48"/>
      <c r="P1361" s="48">
        <f t="shared" si="211"/>
        <v>0</v>
      </c>
      <c r="R1361" s="102">
        <f t="shared" si="217"/>
        <v>0</v>
      </c>
      <c r="S1361" s="120" t="s">
        <v>2476</v>
      </c>
      <c r="AA1361" s="40"/>
    </row>
    <row r="1362" spans="1:27" x14ac:dyDescent="0.25">
      <c r="A1362" s="6">
        <v>96262</v>
      </c>
      <c r="B1362" s="6">
        <v>63802367</v>
      </c>
      <c r="C1362" s="6">
        <v>1</v>
      </c>
      <c r="D1362" s="6"/>
      <c r="E1362" s="30" t="s">
        <v>1260</v>
      </c>
      <c r="F1362" s="20" t="s">
        <v>1571</v>
      </c>
      <c r="G1362" s="53">
        <f>J1362*1.15</f>
        <v>49.449999999999996</v>
      </c>
      <c r="H1362" s="55">
        <f t="shared" si="213"/>
        <v>49.449999999999996</v>
      </c>
      <c r="I1362" s="15" t="s">
        <v>67</v>
      </c>
      <c r="J1362" s="55">
        <v>43</v>
      </c>
      <c r="K1362" s="55">
        <f t="shared" si="215"/>
        <v>43</v>
      </c>
      <c r="L1362" s="56">
        <f t="shared" si="216"/>
        <v>322.5</v>
      </c>
      <c r="M1362" s="56">
        <f t="shared" si="208"/>
        <v>322.5</v>
      </c>
      <c r="N1362" s="38"/>
      <c r="O1362" s="48"/>
      <c r="P1362" s="48">
        <f t="shared" si="211"/>
        <v>0</v>
      </c>
      <c r="R1362" s="102">
        <f t="shared" si="217"/>
        <v>0</v>
      </c>
      <c r="S1362" s="120" t="s">
        <v>2477</v>
      </c>
      <c r="U1362" s="131"/>
      <c r="Z1362" s="139"/>
      <c r="AA1362" s="139"/>
    </row>
    <row r="1363" spans="1:27" x14ac:dyDescent="0.25">
      <c r="A1363" s="6">
        <v>880</v>
      </c>
      <c r="B1363" s="6">
        <v>63802368</v>
      </c>
      <c r="C1363" s="6">
        <v>8</v>
      </c>
      <c r="D1363" s="6"/>
      <c r="E1363" s="30" t="s">
        <v>320</v>
      </c>
      <c r="F1363" s="124" t="s">
        <v>4005</v>
      </c>
      <c r="G1363" s="53">
        <f>J1363*1.15</f>
        <v>4.4159999999999995</v>
      </c>
      <c r="H1363" s="55">
        <f t="shared" si="213"/>
        <v>35.327999999999996</v>
      </c>
      <c r="I1363" s="15" t="s">
        <v>67</v>
      </c>
      <c r="J1363" s="55">
        <v>3.84</v>
      </c>
      <c r="K1363" s="55">
        <f t="shared" si="215"/>
        <v>30.72</v>
      </c>
      <c r="L1363" s="56">
        <f t="shared" si="216"/>
        <v>28.799999999999997</v>
      </c>
      <c r="M1363" s="56">
        <f t="shared" si="208"/>
        <v>230.39999999999998</v>
      </c>
      <c r="N1363" s="38"/>
      <c r="O1363" s="48">
        <v>3.5000000000000003E-2</v>
      </c>
      <c r="P1363" s="48">
        <f t="shared" si="211"/>
        <v>0.28000000000000003</v>
      </c>
      <c r="Q1363" s="103"/>
      <c r="R1363" s="102">
        <f t="shared" si="217"/>
        <v>0</v>
      </c>
      <c r="S1363" s="120" t="s">
        <v>3183</v>
      </c>
      <c r="U1363" s="40"/>
      <c r="V1363" s="40"/>
      <c r="W1363" s="131"/>
      <c r="X1363" s="230"/>
      <c r="Y1363" s="230"/>
      <c r="Z1363" s="131"/>
      <c r="AA1363" s="139"/>
    </row>
    <row r="1364" spans="1:27" x14ac:dyDescent="0.25">
      <c r="A1364" s="9">
        <v>158335</v>
      </c>
      <c r="B1364" s="9">
        <v>63802368</v>
      </c>
      <c r="C1364" s="9">
        <v>4</v>
      </c>
      <c r="D1364" s="38"/>
      <c r="E1364" s="30" t="s">
        <v>320</v>
      </c>
      <c r="F1364" s="20" t="s">
        <v>4005</v>
      </c>
      <c r="G1364" s="53">
        <f>J1364*1.15</f>
        <v>4.4159999999999995</v>
      </c>
      <c r="H1364" s="55">
        <f t="shared" si="213"/>
        <v>17.663999999999998</v>
      </c>
      <c r="I1364" s="15" t="s">
        <v>974</v>
      </c>
      <c r="J1364" s="55">
        <v>3.84</v>
      </c>
      <c r="K1364" s="55">
        <f t="shared" si="215"/>
        <v>15.36</v>
      </c>
      <c r="L1364" s="56">
        <f t="shared" si="216"/>
        <v>28.799999999999997</v>
      </c>
      <c r="M1364" s="56">
        <f t="shared" si="208"/>
        <v>115.19999999999999</v>
      </c>
      <c r="N1364" s="38"/>
      <c r="O1364" s="48">
        <v>3.5000000000000003E-2</v>
      </c>
      <c r="P1364" s="48">
        <f t="shared" si="211"/>
        <v>0.14000000000000001</v>
      </c>
      <c r="Q1364" s="103"/>
      <c r="R1364" s="102">
        <f t="shared" si="217"/>
        <v>0</v>
      </c>
      <c r="S1364" s="120" t="s">
        <v>3183</v>
      </c>
      <c r="X1364" s="139"/>
      <c r="Y1364" s="139"/>
      <c r="AA1364" s="131"/>
    </row>
    <row r="1365" spans="1:27" x14ac:dyDescent="0.25">
      <c r="A1365" s="6">
        <v>191185</v>
      </c>
      <c r="B1365" s="9">
        <v>63802368</v>
      </c>
      <c r="C1365" s="9">
        <v>4</v>
      </c>
      <c r="D1365" s="39"/>
      <c r="E1365" s="30" t="s">
        <v>3546</v>
      </c>
      <c r="F1365" s="20" t="s">
        <v>4005</v>
      </c>
      <c r="G1365" s="107">
        <f>J1365*1.15+O1365*1.9</f>
        <v>4.4824999999999999</v>
      </c>
      <c r="H1365" s="55">
        <f t="shared" si="213"/>
        <v>17.93</v>
      </c>
      <c r="I1365" s="94" t="s">
        <v>974</v>
      </c>
      <c r="J1365" s="97">
        <v>3.84</v>
      </c>
      <c r="K1365" s="97">
        <f t="shared" si="215"/>
        <v>15.36</v>
      </c>
      <c r="L1365" s="93">
        <f t="shared" si="216"/>
        <v>28.799999999999997</v>
      </c>
      <c r="M1365" s="93">
        <f t="shared" si="208"/>
        <v>115.19999999999999</v>
      </c>
      <c r="N1365" s="91" t="s">
        <v>1973</v>
      </c>
      <c r="O1365" s="48">
        <v>3.5000000000000003E-2</v>
      </c>
      <c r="P1365" s="48">
        <f t="shared" si="211"/>
        <v>0.14000000000000001</v>
      </c>
      <c r="Q1365" s="40"/>
      <c r="R1365" s="102">
        <f t="shared" si="217"/>
        <v>0</v>
      </c>
      <c r="S1365" s="120" t="s">
        <v>3184</v>
      </c>
      <c r="T1365" s="40"/>
      <c r="V1365" s="202"/>
      <c r="W1365" s="139"/>
      <c r="Y1365" s="120" t="s">
        <v>2625</v>
      </c>
      <c r="Z1365" s="131"/>
    </row>
    <row r="1366" spans="1:27" x14ac:dyDescent="0.25">
      <c r="A1366" s="134">
        <v>191185</v>
      </c>
      <c r="B1366" s="121">
        <v>63802368</v>
      </c>
      <c r="C1366" s="121">
        <v>4</v>
      </c>
      <c r="D1366" s="161"/>
      <c r="E1366" s="123" t="s">
        <v>3546</v>
      </c>
      <c r="F1366" s="124" t="s">
        <v>4005</v>
      </c>
      <c r="G1366" s="125">
        <f>J1366*1.15+O1366*1.9</f>
        <v>4.4824999999999999</v>
      </c>
      <c r="H1366" s="162">
        <f t="shared" si="213"/>
        <v>17.93</v>
      </c>
      <c r="I1366" s="163" t="s">
        <v>974</v>
      </c>
      <c r="J1366" s="164">
        <v>3.84</v>
      </c>
      <c r="K1366" s="164">
        <f t="shared" si="215"/>
        <v>15.36</v>
      </c>
      <c r="L1366" s="165">
        <f t="shared" si="216"/>
        <v>28.799999999999997</v>
      </c>
      <c r="M1366" s="165">
        <f t="shared" si="208"/>
        <v>115.19999999999999</v>
      </c>
      <c r="N1366" s="129" t="s">
        <v>1973</v>
      </c>
      <c r="O1366" s="130">
        <v>3.5000000000000003E-2</v>
      </c>
      <c r="P1366" s="130">
        <f t="shared" si="211"/>
        <v>0.14000000000000001</v>
      </c>
      <c r="Q1366" s="139"/>
      <c r="R1366" s="139"/>
      <c r="S1366" s="139"/>
      <c r="T1366" s="139"/>
      <c r="V1366" s="131"/>
      <c r="Z1366" s="131"/>
    </row>
    <row r="1367" spans="1:27" x14ac:dyDescent="0.25">
      <c r="A1367" s="6">
        <v>96550</v>
      </c>
      <c r="B1367" s="6">
        <v>63802414</v>
      </c>
      <c r="C1367" s="6">
        <v>2</v>
      </c>
      <c r="D1367" s="6"/>
      <c r="E1367" s="30" t="s">
        <v>62</v>
      </c>
      <c r="F1367" s="329" t="s">
        <v>4593</v>
      </c>
      <c r="G1367" s="53">
        <f t="shared" ref="G1367:G1395" si="218">J1367*1.15</f>
        <v>6.3249999999999993</v>
      </c>
      <c r="H1367" s="55">
        <f t="shared" si="213"/>
        <v>12.649999999999999</v>
      </c>
      <c r="I1367" s="15" t="s">
        <v>0</v>
      </c>
      <c r="J1367" s="55">
        <v>5.5</v>
      </c>
      <c r="K1367" s="55">
        <f t="shared" si="215"/>
        <v>11</v>
      </c>
      <c r="L1367" s="56">
        <f t="shared" si="216"/>
        <v>41.25</v>
      </c>
      <c r="M1367" s="57">
        <f t="shared" si="208"/>
        <v>82.5</v>
      </c>
      <c r="N1367" s="38"/>
      <c r="O1367" s="48"/>
      <c r="P1367" s="48">
        <f t="shared" si="211"/>
        <v>0</v>
      </c>
      <c r="R1367" s="102">
        <f>Q1367*1.025</f>
        <v>0</v>
      </c>
      <c r="S1367" s="120" t="s">
        <v>3315</v>
      </c>
      <c r="U1367" s="139"/>
      <c r="V1367" s="131"/>
      <c r="X1367" s="40"/>
      <c r="Y1367" s="40"/>
      <c r="Z1367" s="139"/>
      <c r="AA1367" s="40"/>
    </row>
    <row r="1368" spans="1:27" x14ac:dyDescent="0.25">
      <c r="A1368" s="6">
        <v>96550</v>
      </c>
      <c r="B1368" s="6">
        <v>63802415</v>
      </c>
      <c r="C1368" s="6">
        <v>2</v>
      </c>
      <c r="D1368" s="6"/>
      <c r="E1368" s="30" t="s">
        <v>63</v>
      </c>
      <c r="F1368" s="124" t="s">
        <v>1475</v>
      </c>
      <c r="G1368" s="53">
        <f t="shared" si="218"/>
        <v>32.199999999999996</v>
      </c>
      <c r="H1368" s="55">
        <f t="shared" si="213"/>
        <v>64.399999999999991</v>
      </c>
      <c r="I1368" s="15" t="s">
        <v>0</v>
      </c>
      <c r="J1368" s="55">
        <v>28</v>
      </c>
      <c r="K1368" s="55">
        <f t="shared" si="215"/>
        <v>56</v>
      </c>
      <c r="L1368" s="56">
        <f t="shared" si="216"/>
        <v>210</v>
      </c>
      <c r="M1368" s="57">
        <f t="shared" si="208"/>
        <v>420</v>
      </c>
      <c r="N1368" s="38" t="s">
        <v>1917</v>
      </c>
      <c r="O1368" s="48">
        <v>0.85</v>
      </c>
      <c r="P1368" s="48">
        <f t="shared" si="211"/>
        <v>1.7</v>
      </c>
      <c r="R1368" s="102">
        <f>Q1368*1.025</f>
        <v>0</v>
      </c>
      <c r="S1368" s="120" t="s">
        <v>3316</v>
      </c>
      <c r="U1368" s="139"/>
      <c r="X1368" s="40"/>
      <c r="Y1368" s="40"/>
    </row>
    <row r="1369" spans="1:27" x14ac:dyDescent="0.25">
      <c r="A1369" s="6">
        <v>182941</v>
      </c>
      <c r="B1369" s="9">
        <v>63802415</v>
      </c>
      <c r="C1369" s="9">
        <v>1</v>
      </c>
      <c r="D1369" s="38"/>
      <c r="E1369" s="30" t="s">
        <v>1958</v>
      </c>
      <c r="F1369" s="20" t="s">
        <v>1475</v>
      </c>
      <c r="G1369" s="53">
        <f t="shared" si="218"/>
        <v>32.199999999999996</v>
      </c>
      <c r="H1369" s="55">
        <f t="shared" si="213"/>
        <v>32.199999999999996</v>
      </c>
      <c r="I1369" s="15" t="s">
        <v>0</v>
      </c>
      <c r="J1369" s="55">
        <v>28</v>
      </c>
      <c r="K1369" s="55">
        <f t="shared" si="215"/>
        <v>28</v>
      </c>
      <c r="L1369" s="56">
        <f t="shared" si="216"/>
        <v>210</v>
      </c>
      <c r="M1369" s="56">
        <f t="shared" ref="M1369:M1432" si="219">C1369*L1369</f>
        <v>210</v>
      </c>
      <c r="N1369" s="38" t="s">
        <v>1917</v>
      </c>
      <c r="O1369" s="48">
        <v>0.85</v>
      </c>
      <c r="P1369" s="48">
        <f t="shared" si="211"/>
        <v>0.85</v>
      </c>
      <c r="R1369" s="102">
        <f>Q1369*1.025</f>
        <v>0</v>
      </c>
      <c r="S1369" s="120" t="s">
        <v>3317</v>
      </c>
      <c r="U1369" s="230"/>
      <c r="X1369" s="40"/>
      <c r="Y1369" s="40"/>
      <c r="Z1369" s="139"/>
    </row>
    <row r="1370" spans="1:27" x14ac:dyDescent="0.25">
      <c r="A1370" s="121">
        <v>182941</v>
      </c>
      <c r="B1370" s="121">
        <v>63802415</v>
      </c>
      <c r="C1370" s="121">
        <v>1</v>
      </c>
      <c r="D1370" s="122"/>
      <c r="E1370" s="123" t="s">
        <v>1958</v>
      </c>
      <c r="F1370" s="124" t="s">
        <v>1475</v>
      </c>
      <c r="G1370" s="125">
        <f t="shared" si="218"/>
        <v>32.199999999999996</v>
      </c>
      <c r="H1370" s="125">
        <f t="shared" si="213"/>
        <v>32.199999999999996</v>
      </c>
      <c r="I1370" s="121" t="s">
        <v>0</v>
      </c>
      <c r="J1370" s="155">
        <v>28</v>
      </c>
      <c r="K1370" s="155">
        <f t="shared" si="215"/>
        <v>28</v>
      </c>
      <c r="L1370" s="156">
        <f t="shared" si="216"/>
        <v>210</v>
      </c>
      <c r="M1370" s="156">
        <f t="shared" si="219"/>
        <v>210</v>
      </c>
      <c r="N1370" s="157" t="s">
        <v>1917</v>
      </c>
      <c r="O1370" s="130">
        <v>0.85</v>
      </c>
      <c r="P1370" s="130">
        <f t="shared" si="211"/>
        <v>0.85</v>
      </c>
      <c r="Q1370" s="131"/>
      <c r="R1370" s="131"/>
      <c r="S1370" s="131"/>
      <c r="T1370" s="131"/>
      <c r="W1370" s="139"/>
    </row>
    <row r="1371" spans="1:27" x14ac:dyDescent="0.25">
      <c r="A1371" s="134">
        <v>195538</v>
      </c>
      <c r="B1371" s="121">
        <v>63802415</v>
      </c>
      <c r="C1371" s="121">
        <v>1</v>
      </c>
      <c r="D1371" s="161"/>
      <c r="E1371" s="123" t="s">
        <v>1958</v>
      </c>
      <c r="F1371" s="124" t="s">
        <v>1475</v>
      </c>
      <c r="G1371" s="125">
        <f t="shared" si="218"/>
        <v>32.199999999999996</v>
      </c>
      <c r="H1371" s="125">
        <f t="shared" si="213"/>
        <v>32.199999999999996</v>
      </c>
      <c r="I1371" s="121" t="s">
        <v>0</v>
      </c>
      <c r="J1371" s="155">
        <v>28</v>
      </c>
      <c r="K1371" s="155">
        <f t="shared" si="215"/>
        <v>28</v>
      </c>
      <c r="L1371" s="156">
        <f t="shared" si="216"/>
        <v>210</v>
      </c>
      <c r="M1371" s="156">
        <f t="shared" si="219"/>
        <v>210</v>
      </c>
      <c r="N1371" s="157" t="s">
        <v>1917</v>
      </c>
      <c r="O1371" s="130">
        <v>0.85</v>
      </c>
      <c r="P1371" s="130">
        <f t="shared" si="211"/>
        <v>0.85</v>
      </c>
      <c r="Q1371" s="131"/>
      <c r="R1371" s="131"/>
      <c r="S1371" s="131"/>
      <c r="T1371" s="131"/>
    </row>
    <row r="1372" spans="1:27" x14ac:dyDescent="0.25">
      <c r="A1372" s="6">
        <v>96155</v>
      </c>
      <c r="B1372" s="6">
        <v>63802416</v>
      </c>
      <c r="C1372" s="6">
        <v>1</v>
      </c>
      <c r="D1372" s="6"/>
      <c r="E1372" s="30" t="s">
        <v>1147</v>
      </c>
      <c r="F1372" s="20" t="s">
        <v>4177</v>
      </c>
      <c r="G1372" s="53">
        <f t="shared" si="218"/>
        <v>113.85</v>
      </c>
      <c r="H1372" s="55">
        <f t="shared" si="213"/>
        <v>113.85</v>
      </c>
      <c r="I1372" s="15" t="s">
        <v>152</v>
      </c>
      <c r="J1372" s="55">
        <v>99</v>
      </c>
      <c r="K1372" s="55">
        <f t="shared" si="215"/>
        <v>99</v>
      </c>
      <c r="L1372" s="56">
        <f t="shared" si="216"/>
        <v>742.5</v>
      </c>
      <c r="M1372" s="56">
        <f t="shared" si="219"/>
        <v>742.5</v>
      </c>
      <c r="N1372" s="38"/>
      <c r="O1372" s="48">
        <v>33.340000000000003</v>
      </c>
      <c r="P1372" s="48">
        <f t="shared" si="211"/>
        <v>33.340000000000003</v>
      </c>
      <c r="R1372" s="102">
        <f t="shared" ref="R1372:R1379" si="220">Q1372*1.025</f>
        <v>0</v>
      </c>
      <c r="S1372" s="120" t="s">
        <v>2884</v>
      </c>
      <c r="V1372" s="131"/>
    </row>
    <row r="1373" spans="1:27" x14ac:dyDescent="0.25">
      <c r="A1373" s="6">
        <v>140536</v>
      </c>
      <c r="B1373" s="6">
        <v>63802417</v>
      </c>
      <c r="C1373" s="6">
        <v>4</v>
      </c>
      <c r="D1373" s="39"/>
      <c r="E1373" s="30" t="s">
        <v>793</v>
      </c>
      <c r="F1373" s="20" t="s">
        <v>4151</v>
      </c>
      <c r="G1373" s="53">
        <f t="shared" si="218"/>
        <v>162.14999999999998</v>
      </c>
      <c r="H1373" s="55">
        <f t="shared" si="213"/>
        <v>648.59999999999991</v>
      </c>
      <c r="I1373" s="15" t="s">
        <v>152</v>
      </c>
      <c r="J1373" s="55">
        <v>141</v>
      </c>
      <c r="K1373" s="55">
        <f t="shared" si="215"/>
        <v>564</v>
      </c>
      <c r="L1373" s="56">
        <f t="shared" si="216"/>
        <v>1057.5</v>
      </c>
      <c r="M1373" s="56">
        <f t="shared" si="219"/>
        <v>4230</v>
      </c>
      <c r="N1373" s="38"/>
      <c r="O1373" s="48"/>
      <c r="P1373" s="48">
        <f t="shared" si="211"/>
        <v>0</v>
      </c>
      <c r="Q1373" s="103"/>
      <c r="R1373" s="102">
        <f t="shared" si="220"/>
        <v>0</v>
      </c>
      <c r="S1373" s="120" t="s">
        <v>3310</v>
      </c>
      <c r="U1373" s="139"/>
      <c r="V1373" s="336"/>
      <c r="W1373" s="230"/>
      <c r="X1373" s="139"/>
      <c r="Y1373" s="139"/>
      <c r="AA1373" s="131"/>
    </row>
    <row r="1374" spans="1:27" ht="409.6" hidden="1" customHeight="1" x14ac:dyDescent="0.25">
      <c r="A1374" s="5">
        <v>390</v>
      </c>
      <c r="B1374" s="1" t="s">
        <v>340</v>
      </c>
      <c r="C1374" s="1">
        <v>1</v>
      </c>
      <c r="E1374" s="30" t="s">
        <v>528</v>
      </c>
      <c r="F1374" s="20" t="s">
        <v>529</v>
      </c>
      <c r="G1374" s="76">
        <f t="shared" si="218"/>
        <v>181.7</v>
      </c>
      <c r="H1374" s="55">
        <f t="shared" si="213"/>
        <v>181.7</v>
      </c>
      <c r="I1374" s="15" t="s">
        <v>0</v>
      </c>
      <c r="J1374" s="55">
        <v>158</v>
      </c>
      <c r="K1374" s="55">
        <f t="shared" si="215"/>
        <v>158</v>
      </c>
      <c r="L1374" s="56">
        <f t="shared" si="216"/>
        <v>1185</v>
      </c>
      <c r="M1374" s="56">
        <f t="shared" si="219"/>
        <v>1185</v>
      </c>
      <c r="N1374" s="38"/>
      <c r="O1374" s="48"/>
      <c r="P1374" s="48">
        <f t="shared" si="211"/>
        <v>0</v>
      </c>
      <c r="R1374" s="102">
        <f t="shared" si="220"/>
        <v>0</v>
      </c>
    </row>
    <row r="1375" spans="1:27" x14ac:dyDescent="0.25">
      <c r="A1375" s="6">
        <v>1160</v>
      </c>
      <c r="B1375" s="6">
        <v>63802418</v>
      </c>
      <c r="C1375" s="6">
        <v>1</v>
      </c>
      <c r="D1375" s="6"/>
      <c r="E1375" s="30" t="s">
        <v>60</v>
      </c>
      <c r="F1375" s="124" t="s">
        <v>4785</v>
      </c>
      <c r="G1375" s="53">
        <f t="shared" si="218"/>
        <v>86.25</v>
      </c>
      <c r="H1375" s="55">
        <f t="shared" si="213"/>
        <v>86.25</v>
      </c>
      <c r="I1375" s="15" t="s">
        <v>0</v>
      </c>
      <c r="J1375" s="55">
        <v>75</v>
      </c>
      <c r="K1375" s="55">
        <f t="shared" si="215"/>
        <v>75</v>
      </c>
      <c r="L1375" s="56">
        <f t="shared" si="216"/>
        <v>562.5</v>
      </c>
      <c r="M1375" s="57">
        <f t="shared" si="219"/>
        <v>562.5</v>
      </c>
      <c r="N1375" s="38"/>
      <c r="O1375" s="48"/>
      <c r="P1375" s="48">
        <f t="shared" si="211"/>
        <v>0</v>
      </c>
      <c r="Q1375" s="103"/>
      <c r="R1375" s="102">
        <f t="shared" si="220"/>
        <v>0</v>
      </c>
      <c r="S1375" s="120" t="s">
        <v>3311</v>
      </c>
      <c r="U1375" s="131"/>
    </row>
    <row r="1376" spans="1:27" x14ac:dyDescent="0.25">
      <c r="A1376" s="6">
        <v>140536</v>
      </c>
      <c r="B1376" s="6">
        <v>63802419</v>
      </c>
      <c r="C1376" s="6">
        <v>2</v>
      </c>
      <c r="D1376" s="39"/>
      <c r="E1376" s="30" t="s">
        <v>1189</v>
      </c>
      <c r="F1376" s="124" t="s">
        <v>4788</v>
      </c>
      <c r="G1376" s="53">
        <f t="shared" si="218"/>
        <v>109.24999999999999</v>
      </c>
      <c r="H1376" s="55">
        <f t="shared" si="213"/>
        <v>218.49999999999997</v>
      </c>
      <c r="I1376" s="15" t="s">
        <v>0</v>
      </c>
      <c r="J1376" s="55">
        <v>95</v>
      </c>
      <c r="K1376" s="55">
        <f t="shared" si="215"/>
        <v>190</v>
      </c>
      <c r="L1376" s="56">
        <f t="shared" si="216"/>
        <v>712.5</v>
      </c>
      <c r="M1376" s="57">
        <f t="shared" si="219"/>
        <v>1425</v>
      </c>
      <c r="N1376" s="38"/>
      <c r="O1376" s="48"/>
      <c r="P1376" s="48">
        <f t="shared" si="211"/>
        <v>0</v>
      </c>
      <c r="Q1376" s="103"/>
      <c r="R1376" s="102">
        <f t="shared" si="220"/>
        <v>0</v>
      </c>
      <c r="S1376" s="120" t="s">
        <v>3313</v>
      </c>
      <c r="U1376" s="131"/>
      <c r="V1376" s="131"/>
      <c r="W1376" s="139"/>
    </row>
    <row r="1377" spans="1:27" x14ac:dyDescent="0.25">
      <c r="A1377" s="6">
        <v>1170</v>
      </c>
      <c r="B1377" s="6">
        <v>63802419</v>
      </c>
      <c r="C1377" s="6">
        <v>1</v>
      </c>
      <c r="D1377" s="6"/>
      <c r="E1377" s="30" t="s">
        <v>61</v>
      </c>
      <c r="F1377" s="20" t="s">
        <v>4789</v>
      </c>
      <c r="G1377" s="53">
        <f t="shared" si="218"/>
        <v>109.24999999999999</v>
      </c>
      <c r="H1377" s="55">
        <f t="shared" si="213"/>
        <v>109.24999999999999</v>
      </c>
      <c r="I1377" s="15" t="s">
        <v>0</v>
      </c>
      <c r="J1377" s="55">
        <v>95</v>
      </c>
      <c r="K1377" s="55">
        <f t="shared" si="215"/>
        <v>95</v>
      </c>
      <c r="L1377" s="56">
        <f t="shared" si="216"/>
        <v>712.5</v>
      </c>
      <c r="M1377" s="57">
        <f t="shared" si="219"/>
        <v>712.5</v>
      </c>
      <c r="N1377" s="38"/>
      <c r="O1377" s="48"/>
      <c r="P1377" s="48">
        <f t="shared" si="211"/>
        <v>0</v>
      </c>
      <c r="Q1377" s="103"/>
      <c r="R1377" s="102">
        <f t="shared" si="220"/>
        <v>0</v>
      </c>
      <c r="S1377" s="120" t="s">
        <v>3312</v>
      </c>
      <c r="U1377" s="131"/>
      <c r="V1377" s="131"/>
      <c r="Z1377" s="139"/>
    </row>
    <row r="1378" spans="1:27" x14ac:dyDescent="0.25">
      <c r="A1378" s="6">
        <v>630</v>
      </c>
      <c r="B1378" s="6">
        <v>63802420</v>
      </c>
      <c r="C1378" s="6">
        <v>1</v>
      </c>
      <c r="D1378" s="6"/>
      <c r="E1378" s="30" t="s">
        <v>59</v>
      </c>
      <c r="F1378" s="20" t="s">
        <v>4022</v>
      </c>
      <c r="G1378" s="53">
        <f t="shared" si="218"/>
        <v>155.25</v>
      </c>
      <c r="H1378" s="55">
        <f t="shared" si="213"/>
        <v>155.25</v>
      </c>
      <c r="I1378" s="15" t="s">
        <v>0</v>
      </c>
      <c r="J1378" s="55">
        <v>135</v>
      </c>
      <c r="K1378" s="55">
        <f t="shared" si="215"/>
        <v>135</v>
      </c>
      <c r="L1378" s="56">
        <f t="shared" si="216"/>
        <v>1012.5</v>
      </c>
      <c r="M1378" s="56">
        <f t="shared" si="219"/>
        <v>1012.5</v>
      </c>
      <c r="N1378" s="157" t="s">
        <v>1917</v>
      </c>
      <c r="O1378" s="48">
        <v>9.8699999999999992</v>
      </c>
      <c r="P1378" s="48">
        <f t="shared" si="211"/>
        <v>9.8699999999999992</v>
      </c>
      <c r="R1378" s="102">
        <f t="shared" si="220"/>
        <v>0</v>
      </c>
      <c r="S1378" s="120" t="s">
        <v>3268</v>
      </c>
      <c r="Z1378" s="202"/>
      <c r="AA1378" s="202"/>
    </row>
    <row r="1379" spans="1:27" x14ac:dyDescent="0.25">
      <c r="A1379" s="6">
        <v>182941</v>
      </c>
      <c r="B1379" s="121">
        <v>63802420</v>
      </c>
      <c r="C1379" s="121">
        <v>1</v>
      </c>
      <c r="D1379" s="122"/>
      <c r="E1379" s="123" t="s">
        <v>1955</v>
      </c>
      <c r="F1379" s="124" t="s">
        <v>4022</v>
      </c>
      <c r="G1379" s="187">
        <f t="shared" si="218"/>
        <v>155.25</v>
      </c>
      <c r="H1379" s="162">
        <f t="shared" si="213"/>
        <v>155.25</v>
      </c>
      <c r="I1379" s="166" t="s">
        <v>0</v>
      </c>
      <c r="J1379" s="162">
        <v>135</v>
      </c>
      <c r="K1379" s="162">
        <f t="shared" si="215"/>
        <v>135</v>
      </c>
      <c r="L1379" s="167">
        <f t="shared" si="216"/>
        <v>1012.5</v>
      </c>
      <c r="M1379" s="167">
        <f t="shared" si="219"/>
        <v>1012.5</v>
      </c>
      <c r="N1379" s="157" t="s">
        <v>1917</v>
      </c>
      <c r="O1379" s="130">
        <v>9.8699999999999992</v>
      </c>
      <c r="P1379" s="130">
        <f t="shared" si="211"/>
        <v>9.8699999999999992</v>
      </c>
      <c r="Q1379" s="103"/>
      <c r="R1379" s="102">
        <f t="shared" si="220"/>
        <v>0</v>
      </c>
      <c r="S1379" s="120" t="s">
        <v>3269</v>
      </c>
      <c r="W1379" s="139"/>
      <c r="AA1379" s="131"/>
    </row>
    <row r="1380" spans="1:27" x14ac:dyDescent="0.25">
      <c r="A1380" s="121">
        <v>182941</v>
      </c>
      <c r="B1380" s="121">
        <v>63802420</v>
      </c>
      <c r="C1380" s="121">
        <v>1</v>
      </c>
      <c r="D1380" s="122"/>
      <c r="E1380" s="123" t="s">
        <v>1955</v>
      </c>
      <c r="F1380" s="124" t="s">
        <v>4022</v>
      </c>
      <c r="G1380" s="125">
        <f t="shared" si="218"/>
        <v>155.25</v>
      </c>
      <c r="H1380" s="125">
        <f t="shared" si="213"/>
        <v>155.25</v>
      </c>
      <c r="I1380" s="121" t="s">
        <v>0</v>
      </c>
      <c r="J1380" s="155">
        <v>135</v>
      </c>
      <c r="K1380" s="155">
        <f t="shared" si="215"/>
        <v>135</v>
      </c>
      <c r="L1380" s="156">
        <f t="shared" si="216"/>
        <v>1012.5</v>
      </c>
      <c r="M1380" s="156">
        <f t="shared" si="219"/>
        <v>1012.5</v>
      </c>
      <c r="N1380" s="157" t="s">
        <v>1917</v>
      </c>
      <c r="O1380" s="130">
        <v>9.8699999999999992</v>
      </c>
      <c r="P1380" s="130">
        <f t="shared" si="211"/>
        <v>9.8699999999999992</v>
      </c>
      <c r="Q1380" s="131"/>
      <c r="R1380" s="131"/>
      <c r="S1380" s="131"/>
      <c r="T1380" s="131"/>
      <c r="W1380" s="40"/>
      <c r="X1380" s="131"/>
      <c r="Y1380" s="131"/>
      <c r="Z1380" s="131"/>
    </row>
    <row r="1381" spans="1:27" x14ac:dyDescent="0.25">
      <c r="A1381" s="134">
        <v>195538</v>
      </c>
      <c r="B1381" s="121">
        <v>63802420</v>
      </c>
      <c r="C1381" s="121">
        <v>1</v>
      </c>
      <c r="D1381" s="161"/>
      <c r="E1381" s="123" t="s">
        <v>1955</v>
      </c>
      <c r="F1381" s="20" t="s">
        <v>4022</v>
      </c>
      <c r="G1381" s="125">
        <f t="shared" si="218"/>
        <v>155.25</v>
      </c>
      <c r="H1381" s="125">
        <f t="shared" si="213"/>
        <v>155.25</v>
      </c>
      <c r="I1381" s="121" t="s">
        <v>0</v>
      </c>
      <c r="J1381" s="155">
        <v>135</v>
      </c>
      <c r="K1381" s="155">
        <f t="shared" si="215"/>
        <v>135</v>
      </c>
      <c r="L1381" s="156">
        <f t="shared" si="216"/>
        <v>1012.5</v>
      </c>
      <c r="M1381" s="156">
        <f t="shared" si="219"/>
        <v>1012.5</v>
      </c>
      <c r="N1381" s="157" t="s">
        <v>1917</v>
      </c>
      <c r="O1381" s="130">
        <v>9.8699999999999992</v>
      </c>
      <c r="P1381" s="130">
        <f t="shared" si="211"/>
        <v>9.8699999999999992</v>
      </c>
      <c r="Q1381" s="139"/>
      <c r="R1381" s="139"/>
      <c r="S1381" s="139"/>
      <c r="T1381" s="131"/>
      <c r="Z1381" s="40"/>
    </row>
    <row r="1382" spans="1:27" x14ac:dyDescent="0.25">
      <c r="A1382" s="6">
        <v>710</v>
      </c>
      <c r="B1382" s="6">
        <v>63802421</v>
      </c>
      <c r="C1382" s="6">
        <v>1</v>
      </c>
      <c r="D1382" s="6"/>
      <c r="E1382" s="30" t="s">
        <v>174</v>
      </c>
      <c r="F1382" s="20" t="s">
        <v>1107</v>
      </c>
      <c r="G1382" s="53">
        <f t="shared" si="218"/>
        <v>86.25</v>
      </c>
      <c r="H1382" s="55">
        <f t="shared" si="213"/>
        <v>86.25</v>
      </c>
      <c r="I1382" s="15" t="s">
        <v>152</v>
      </c>
      <c r="J1382" s="55">
        <v>75</v>
      </c>
      <c r="K1382" s="55">
        <f t="shared" si="215"/>
        <v>75</v>
      </c>
      <c r="L1382" s="56">
        <f t="shared" si="216"/>
        <v>562.5</v>
      </c>
      <c r="M1382" s="57">
        <f t="shared" si="219"/>
        <v>562.5</v>
      </c>
      <c r="N1382" s="38"/>
      <c r="O1382" s="48"/>
      <c r="P1382" s="48">
        <f t="shared" si="211"/>
        <v>0</v>
      </c>
      <c r="R1382" s="102">
        <f t="shared" ref="R1382:R1395" si="221">Q1382*1.025</f>
        <v>0</v>
      </c>
      <c r="S1382" s="120" t="s">
        <v>3314</v>
      </c>
      <c r="V1382" s="202"/>
      <c r="Z1382" s="40"/>
    </row>
    <row r="1383" spans="1:27" x14ac:dyDescent="0.25">
      <c r="A1383" s="6">
        <v>109857</v>
      </c>
      <c r="B1383" s="6">
        <v>63802422</v>
      </c>
      <c r="C1383" s="6">
        <v>4</v>
      </c>
      <c r="D1383" s="39"/>
      <c r="E1383" s="30" t="s">
        <v>1823</v>
      </c>
      <c r="F1383" s="20" t="s">
        <v>4781</v>
      </c>
      <c r="G1383" s="53">
        <f t="shared" si="218"/>
        <v>216.2</v>
      </c>
      <c r="H1383" s="55">
        <f t="shared" si="213"/>
        <v>864.8</v>
      </c>
      <c r="I1383" s="15" t="s">
        <v>152</v>
      </c>
      <c r="J1383" s="55">
        <v>188</v>
      </c>
      <c r="K1383" s="55">
        <f t="shared" si="215"/>
        <v>752</v>
      </c>
      <c r="L1383" s="56">
        <f t="shared" si="216"/>
        <v>1410</v>
      </c>
      <c r="M1383" s="56">
        <f t="shared" si="219"/>
        <v>5640</v>
      </c>
      <c r="N1383" s="38"/>
      <c r="O1383" s="48">
        <v>43</v>
      </c>
      <c r="P1383" s="48">
        <f t="shared" si="211"/>
        <v>172</v>
      </c>
      <c r="R1383" s="102">
        <f t="shared" si="221"/>
        <v>0</v>
      </c>
      <c r="S1383" s="120" t="s">
        <v>2882</v>
      </c>
      <c r="U1383" s="139"/>
      <c r="Z1383" s="131"/>
    </row>
    <row r="1384" spans="1:27" x14ac:dyDescent="0.25">
      <c r="A1384" s="6">
        <v>96155</v>
      </c>
      <c r="B1384" s="6">
        <v>63802422</v>
      </c>
      <c r="C1384" s="6">
        <v>2</v>
      </c>
      <c r="D1384" s="6"/>
      <c r="E1384" s="30" t="s">
        <v>1822</v>
      </c>
      <c r="F1384" s="20" t="s">
        <v>4782</v>
      </c>
      <c r="G1384" s="53">
        <f t="shared" si="218"/>
        <v>206.99999999999997</v>
      </c>
      <c r="H1384" s="55">
        <f t="shared" si="213"/>
        <v>413.99999999999994</v>
      </c>
      <c r="I1384" s="15" t="s">
        <v>152</v>
      </c>
      <c r="J1384" s="55">
        <v>180</v>
      </c>
      <c r="K1384" s="55">
        <f t="shared" si="215"/>
        <v>360</v>
      </c>
      <c r="L1384" s="56">
        <f t="shared" si="216"/>
        <v>1350</v>
      </c>
      <c r="M1384" s="56">
        <f t="shared" si="219"/>
        <v>2700</v>
      </c>
      <c r="N1384" s="38"/>
      <c r="O1384" s="48">
        <v>43</v>
      </c>
      <c r="P1384" s="48">
        <f t="shared" si="211"/>
        <v>86</v>
      </c>
      <c r="R1384" s="102">
        <f t="shared" si="221"/>
        <v>0</v>
      </c>
      <c r="S1384" s="120" t="s">
        <v>2881</v>
      </c>
      <c r="U1384" s="139"/>
      <c r="Z1384" s="131"/>
    </row>
    <row r="1385" spans="1:27" x14ac:dyDescent="0.25">
      <c r="A1385" s="6">
        <v>96155</v>
      </c>
      <c r="B1385" s="6">
        <v>63802423</v>
      </c>
      <c r="C1385" s="6">
        <v>1</v>
      </c>
      <c r="D1385" s="6"/>
      <c r="E1385" s="30" t="s">
        <v>1824</v>
      </c>
      <c r="F1385" s="20" t="s">
        <v>4176</v>
      </c>
      <c r="G1385" s="53">
        <f t="shared" si="218"/>
        <v>225.39999999999998</v>
      </c>
      <c r="H1385" s="55">
        <f t="shared" si="213"/>
        <v>225.39999999999998</v>
      </c>
      <c r="I1385" s="15" t="s">
        <v>152</v>
      </c>
      <c r="J1385" s="55">
        <v>196</v>
      </c>
      <c r="K1385" s="55">
        <f t="shared" si="215"/>
        <v>196</v>
      </c>
      <c r="L1385" s="56">
        <f t="shared" si="216"/>
        <v>1470</v>
      </c>
      <c r="M1385" s="56">
        <f t="shared" si="219"/>
        <v>1470</v>
      </c>
      <c r="N1385" s="38"/>
      <c r="O1385" s="48"/>
      <c r="P1385" s="48">
        <f t="shared" si="211"/>
        <v>0</v>
      </c>
      <c r="R1385" s="102">
        <f t="shared" si="221"/>
        <v>0</v>
      </c>
      <c r="S1385" s="120" t="s">
        <v>2883</v>
      </c>
      <c r="U1385" s="131"/>
      <c r="W1385" s="131"/>
      <c r="Z1385" s="131"/>
    </row>
    <row r="1386" spans="1:27" s="40" customFormat="1" x14ac:dyDescent="0.25">
      <c r="A1386" s="6">
        <v>96155</v>
      </c>
      <c r="B1386" s="6">
        <v>63802424</v>
      </c>
      <c r="C1386" s="6">
        <v>1</v>
      </c>
      <c r="D1386" s="6"/>
      <c r="E1386" s="30" t="s">
        <v>1148</v>
      </c>
      <c r="F1386" s="20" t="s">
        <v>4178</v>
      </c>
      <c r="G1386" s="53">
        <f t="shared" si="218"/>
        <v>152.94999999999999</v>
      </c>
      <c r="H1386" s="55">
        <f t="shared" si="213"/>
        <v>152.94999999999999</v>
      </c>
      <c r="I1386" s="15" t="s">
        <v>152</v>
      </c>
      <c r="J1386" s="55">
        <v>133</v>
      </c>
      <c r="K1386" s="55">
        <f t="shared" si="215"/>
        <v>133</v>
      </c>
      <c r="L1386" s="56">
        <f t="shared" si="216"/>
        <v>997.5</v>
      </c>
      <c r="M1386" s="56">
        <f t="shared" si="219"/>
        <v>997.5</v>
      </c>
      <c r="N1386" s="38"/>
      <c r="O1386" s="48">
        <v>34.47</v>
      </c>
      <c r="P1386" s="48">
        <f t="shared" si="211"/>
        <v>34.47</v>
      </c>
      <c r="Q1386" s="104"/>
      <c r="R1386" s="102">
        <f t="shared" si="221"/>
        <v>0</v>
      </c>
      <c r="S1386" s="120" t="s">
        <v>2885</v>
      </c>
      <c r="T1386" s="37"/>
      <c r="U1386" s="37"/>
      <c r="V1386" s="37"/>
      <c r="W1386" s="37"/>
      <c r="X1386" s="37"/>
      <c r="Y1386" s="37"/>
      <c r="Z1386" s="131"/>
      <c r="AA1386" s="37"/>
    </row>
    <row r="1387" spans="1:27" s="36" customFormat="1" x14ac:dyDescent="0.25">
      <c r="A1387" s="6">
        <v>96155</v>
      </c>
      <c r="B1387" s="6">
        <v>63802426</v>
      </c>
      <c r="C1387" s="6">
        <v>1</v>
      </c>
      <c r="D1387" s="6"/>
      <c r="E1387" s="30" t="s">
        <v>53</v>
      </c>
      <c r="F1387" s="20" t="s">
        <v>731</v>
      </c>
      <c r="G1387" s="53">
        <f t="shared" si="218"/>
        <v>52.9</v>
      </c>
      <c r="H1387" s="55">
        <f t="shared" si="213"/>
        <v>52.9</v>
      </c>
      <c r="I1387" s="15" t="s">
        <v>0</v>
      </c>
      <c r="J1387" s="55">
        <v>46</v>
      </c>
      <c r="K1387" s="55">
        <f t="shared" si="215"/>
        <v>46</v>
      </c>
      <c r="L1387" s="56">
        <f t="shared" si="216"/>
        <v>345</v>
      </c>
      <c r="M1387" s="56">
        <f t="shared" si="219"/>
        <v>345</v>
      </c>
      <c r="N1387" s="38"/>
      <c r="O1387" s="48">
        <v>6.5</v>
      </c>
      <c r="P1387" s="48">
        <f t="shared" si="211"/>
        <v>6.5</v>
      </c>
      <c r="Q1387" s="104"/>
      <c r="R1387" s="102">
        <f t="shared" si="221"/>
        <v>0</v>
      </c>
      <c r="S1387" s="120" t="s">
        <v>2942</v>
      </c>
      <c r="T1387" s="37"/>
      <c r="U1387" s="37"/>
      <c r="V1387" s="40"/>
      <c r="W1387" s="37"/>
      <c r="X1387" s="37"/>
      <c r="Y1387" s="37"/>
      <c r="Z1387" s="37"/>
      <c r="AA1387" s="139"/>
    </row>
    <row r="1388" spans="1:27" x14ac:dyDescent="0.25">
      <c r="A1388" s="6">
        <v>96155</v>
      </c>
      <c r="B1388" s="6">
        <v>63802431</v>
      </c>
      <c r="C1388" s="6">
        <v>1</v>
      </c>
      <c r="D1388" s="6"/>
      <c r="E1388" s="30" t="s">
        <v>377</v>
      </c>
      <c r="F1388" s="20" t="s">
        <v>268</v>
      </c>
      <c r="G1388" s="53">
        <f t="shared" si="218"/>
        <v>62.099999999999994</v>
      </c>
      <c r="H1388" s="55">
        <f t="shared" si="213"/>
        <v>62.099999999999994</v>
      </c>
      <c r="I1388" s="15" t="s">
        <v>152</v>
      </c>
      <c r="J1388" s="55">
        <v>54</v>
      </c>
      <c r="K1388" s="55">
        <f t="shared" si="215"/>
        <v>54</v>
      </c>
      <c r="L1388" s="56">
        <f t="shared" si="216"/>
        <v>405</v>
      </c>
      <c r="M1388" s="56">
        <f t="shared" si="219"/>
        <v>405</v>
      </c>
      <c r="N1388" s="38"/>
      <c r="O1388" s="48"/>
      <c r="P1388" s="48">
        <f t="shared" si="211"/>
        <v>0</v>
      </c>
      <c r="R1388" s="102">
        <f t="shared" si="221"/>
        <v>0</v>
      </c>
      <c r="S1388" s="120" t="s">
        <v>2940</v>
      </c>
      <c r="U1388" s="230"/>
      <c r="X1388" s="131"/>
      <c r="Y1388" s="131"/>
    </row>
    <row r="1389" spans="1:27" x14ac:dyDescent="0.25">
      <c r="A1389" s="6">
        <v>96155</v>
      </c>
      <c r="B1389" s="6">
        <v>63802432</v>
      </c>
      <c r="C1389" s="6">
        <v>1</v>
      </c>
      <c r="D1389" s="6"/>
      <c r="E1389" s="30" t="s">
        <v>378</v>
      </c>
      <c r="F1389" s="124" t="s">
        <v>268</v>
      </c>
      <c r="G1389" s="53">
        <f t="shared" si="218"/>
        <v>62.099999999999994</v>
      </c>
      <c r="H1389" s="55">
        <f t="shared" si="213"/>
        <v>62.099999999999994</v>
      </c>
      <c r="I1389" s="15" t="s">
        <v>152</v>
      </c>
      <c r="J1389" s="55">
        <v>54</v>
      </c>
      <c r="K1389" s="55">
        <f t="shared" si="215"/>
        <v>54</v>
      </c>
      <c r="L1389" s="56">
        <f t="shared" si="216"/>
        <v>405</v>
      </c>
      <c r="M1389" s="56">
        <f t="shared" si="219"/>
        <v>405</v>
      </c>
      <c r="N1389" s="38"/>
      <c r="O1389" s="48"/>
      <c r="P1389" s="48">
        <f t="shared" si="211"/>
        <v>0</v>
      </c>
      <c r="R1389" s="102">
        <f t="shared" si="221"/>
        <v>0</v>
      </c>
      <c r="S1389" s="120" t="s">
        <v>2941</v>
      </c>
      <c r="U1389" s="217"/>
      <c r="X1389" s="131"/>
      <c r="Y1389" s="131"/>
    </row>
    <row r="1390" spans="1:27" x14ac:dyDescent="0.25">
      <c r="A1390" s="6">
        <v>96155</v>
      </c>
      <c r="B1390" s="6">
        <v>63802436</v>
      </c>
      <c r="C1390" s="6">
        <v>1</v>
      </c>
      <c r="D1390" s="6"/>
      <c r="E1390" s="30" t="s">
        <v>87</v>
      </c>
      <c r="F1390" s="20" t="s">
        <v>1596</v>
      </c>
      <c r="G1390" s="53">
        <f t="shared" si="218"/>
        <v>86.25</v>
      </c>
      <c r="H1390" s="55">
        <f t="shared" si="213"/>
        <v>86.25</v>
      </c>
      <c r="I1390" s="15" t="s">
        <v>67</v>
      </c>
      <c r="J1390" s="55">
        <v>75</v>
      </c>
      <c r="K1390" s="55">
        <f t="shared" si="215"/>
        <v>75</v>
      </c>
      <c r="L1390" s="56">
        <f t="shared" si="216"/>
        <v>562.5</v>
      </c>
      <c r="M1390" s="56">
        <f t="shared" si="219"/>
        <v>562.5</v>
      </c>
      <c r="N1390" s="38"/>
      <c r="O1390" s="48"/>
      <c r="P1390" s="48">
        <f t="shared" si="211"/>
        <v>0</v>
      </c>
      <c r="R1390" s="102">
        <f t="shared" si="221"/>
        <v>0</v>
      </c>
      <c r="V1390" s="40"/>
      <c r="Z1390" s="139"/>
      <c r="AA1390" s="217"/>
    </row>
    <row r="1391" spans="1:27" x14ac:dyDescent="0.25">
      <c r="A1391" s="6">
        <v>96155</v>
      </c>
      <c r="B1391" s="6">
        <v>63802450</v>
      </c>
      <c r="C1391" s="6">
        <v>1</v>
      </c>
      <c r="D1391" s="6"/>
      <c r="E1391" s="30" t="s">
        <v>383</v>
      </c>
      <c r="F1391" s="20" t="s">
        <v>1108</v>
      </c>
      <c r="G1391" s="53">
        <f t="shared" si="218"/>
        <v>211.6</v>
      </c>
      <c r="H1391" s="55">
        <f t="shared" si="213"/>
        <v>211.6</v>
      </c>
      <c r="I1391" s="15" t="s">
        <v>152</v>
      </c>
      <c r="J1391" s="55">
        <v>184</v>
      </c>
      <c r="K1391" s="55">
        <f t="shared" si="215"/>
        <v>184</v>
      </c>
      <c r="L1391" s="56">
        <f t="shared" si="216"/>
        <v>1380</v>
      </c>
      <c r="M1391" s="56">
        <f t="shared" si="219"/>
        <v>1380</v>
      </c>
      <c r="N1391" s="38"/>
      <c r="O1391" s="48"/>
      <c r="P1391" s="48">
        <f t="shared" si="211"/>
        <v>0</v>
      </c>
      <c r="R1391" s="102">
        <f t="shared" si="221"/>
        <v>0</v>
      </c>
      <c r="S1391" s="120" t="s">
        <v>3059</v>
      </c>
      <c r="W1391" s="131"/>
      <c r="Z1391" s="139"/>
      <c r="AA1391" s="217"/>
    </row>
    <row r="1392" spans="1:27" x14ac:dyDescent="0.25">
      <c r="A1392" s="6">
        <v>96155</v>
      </c>
      <c r="B1392" s="6">
        <v>63802451</v>
      </c>
      <c r="C1392" s="6">
        <v>1</v>
      </c>
      <c r="D1392" s="6"/>
      <c r="E1392" s="30" t="s">
        <v>380</v>
      </c>
      <c r="F1392" s="20" t="s">
        <v>1906</v>
      </c>
      <c r="G1392" s="53">
        <f t="shared" si="218"/>
        <v>822.24999999999989</v>
      </c>
      <c r="H1392" s="55">
        <f t="shared" si="213"/>
        <v>822.24999999999989</v>
      </c>
      <c r="I1392" s="15" t="s">
        <v>299</v>
      </c>
      <c r="J1392" s="55">
        <v>715</v>
      </c>
      <c r="K1392" s="55">
        <f t="shared" si="215"/>
        <v>715</v>
      </c>
      <c r="L1392" s="56">
        <f t="shared" si="216"/>
        <v>5362.5</v>
      </c>
      <c r="M1392" s="56">
        <f t="shared" si="219"/>
        <v>5362.5</v>
      </c>
      <c r="N1392" s="38"/>
      <c r="O1392" s="48"/>
      <c r="P1392" s="48">
        <f t="shared" si="211"/>
        <v>0</v>
      </c>
      <c r="R1392" s="102">
        <f t="shared" si="221"/>
        <v>0</v>
      </c>
      <c r="S1392" s="120" t="s">
        <v>3060</v>
      </c>
      <c r="Z1392" s="40"/>
    </row>
    <row r="1393" spans="1:27" x14ac:dyDescent="0.25">
      <c r="A1393" s="6">
        <v>96155</v>
      </c>
      <c r="B1393" s="6">
        <v>63802459</v>
      </c>
      <c r="C1393" s="6">
        <v>1</v>
      </c>
      <c r="D1393" s="6"/>
      <c r="E1393" s="30" t="s">
        <v>56</v>
      </c>
      <c r="F1393" s="20" t="s">
        <v>4138</v>
      </c>
      <c r="G1393" s="53">
        <f t="shared" si="218"/>
        <v>82.8</v>
      </c>
      <c r="H1393" s="55">
        <f t="shared" si="213"/>
        <v>82.8</v>
      </c>
      <c r="I1393" s="15" t="s">
        <v>0</v>
      </c>
      <c r="J1393" s="55">
        <v>72</v>
      </c>
      <c r="K1393" s="55">
        <f t="shared" si="215"/>
        <v>72</v>
      </c>
      <c r="L1393" s="56">
        <f t="shared" si="216"/>
        <v>540</v>
      </c>
      <c r="M1393" s="56">
        <f t="shared" si="219"/>
        <v>540</v>
      </c>
      <c r="N1393" s="38"/>
      <c r="O1393" s="48"/>
      <c r="P1393" s="48">
        <f t="shared" si="211"/>
        <v>0</v>
      </c>
      <c r="R1393" s="102">
        <f t="shared" si="221"/>
        <v>0</v>
      </c>
      <c r="S1393" s="120" t="s">
        <v>3192</v>
      </c>
      <c r="V1393" s="131"/>
      <c r="W1393" s="139"/>
    </row>
    <row r="1394" spans="1:27" x14ac:dyDescent="0.25">
      <c r="A1394" s="6">
        <v>96155</v>
      </c>
      <c r="B1394" s="6">
        <v>63802467</v>
      </c>
      <c r="C1394" s="6">
        <v>4</v>
      </c>
      <c r="D1394" s="6"/>
      <c r="E1394" s="30" t="s">
        <v>135</v>
      </c>
      <c r="F1394" s="20" t="s">
        <v>4011</v>
      </c>
      <c r="G1394" s="53">
        <f t="shared" si="218"/>
        <v>5.9799999999999995</v>
      </c>
      <c r="H1394" s="55">
        <f t="shared" si="213"/>
        <v>23.919999999999998</v>
      </c>
      <c r="I1394" s="15" t="s">
        <v>67</v>
      </c>
      <c r="J1394" s="55">
        <v>5.2</v>
      </c>
      <c r="K1394" s="55">
        <f t="shared" si="215"/>
        <v>20.8</v>
      </c>
      <c r="L1394" s="56">
        <f t="shared" si="216"/>
        <v>39</v>
      </c>
      <c r="M1394" s="56">
        <f t="shared" si="219"/>
        <v>156</v>
      </c>
      <c r="N1394" s="38"/>
      <c r="O1394" s="48">
        <v>0.17</v>
      </c>
      <c r="P1394" s="48">
        <f t="shared" si="211"/>
        <v>0.68</v>
      </c>
      <c r="R1394" s="102">
        <f t="shared" si="221"/>
        <v>0</v>
      </c>
      <c r="S1394" s="120" t="s">
        <v>3418</v>
      </c>
      <c r="T1394" s="40"/>
      <c r="U1394" s="139"/>
      <c r="Z1394" s="131"/>
    </row>
    <row r="1395" spans="1:27" x14ac:dyDescent="0.25">
      <c r="A1395" s="6">
        <v>175232</v>
      </c>
      <c r="B1395" s="6">
        <v>63802467</v>
      </c>
      <c r="C1395" s="6">
        <v>4</v>
      </c>
      <c r="D1395" s="39"/>
      <c r="E1395" s="30" t="s">
        <v>135</v>
      </c>
      <c r="F1395" s="8" t="s">
        <v>4011</v>
      </c>
      <c r="G1395" s="55">
        <f t="shared" si="218"/>
        <v>5.9799999999999995</v>
      </c>
      <c r="H1395" s="55">
        <f t="shared" si="213"/>
        <v>23.919999999999998</v>
      </c>
      <c r="I1395" s="15" t="s">
        <v>974</v>
      </c>
      <c r="J1395" s="55">
        <v>5.2</v>
      </c>
      <c r="K1395" s="55">
        <f t="shared" si="215"/>
        <v>20.8</v>
      </c>
      <c r="L1395" s="56">
        <f t="shared" si="216"/>
        <v>39</v>
      </c>
      <c r="M1395" s="56">
        <f t="shared" si="219"/>
        <v>156</v>
      </c>
      <c r="N1395" s="38"/>
      <c r="O1395" s="48">
        <v>0.17</v>
      </c>
      <c r="P1395" s="48">
        <f t="shared" si="211"/>
        <v>0.68</v>
      </c>
      <c r="R1395" s="102">
        <f t="shared" si="221"/>
        <v>0</v>
      </c>
      <c r="S1395" s="120" t="s">
        <v>3418</v>
      </c>
      <c r="T1395" s="40"/>
      <c r="U1395" s="139"/>
      <c r="Z1395" s="139"/>
    </row>
    <row r="1396" spans="1:27" x14ac:dyDescent="0.25">
      <c r="A1396" s="134">
        <v>233595</v>
      </c>
      <c r="B1396" s="134">
        <v>63802467</v>
      </c>
      <c r="C1396" s="134">
        <v>4</v>
      </c>
      <c r="D1396" s="161"/>
      <c r="E1396" s="123" t="s">
        <v>135</v>
      </c>
      <c r="F1396" s="132" t="s">
        <v>4011</v>
      </c>
      <c r="G1396" s="366">
        <f>J1396*1.2+O1396*2.5</f>
        <v>6.665</v>
      </c>
      <c r="H1396" s="162">
        <f t="shared" si="213"/>
        <v>26.66</v>
      </c>
      <c r="I1396" s="163" t="s">
        <v>974</v>
      </c>
      <c r="J1396" s="164">
        <v>5.2</v>
      </c>
      <c r="K1396" s="164">
        <f t="shared" si="215"/>
        <v>20.8</v>
      </c>
      <c r="L1396" s="165">
        <f t="shared" si="216"/>
        <v>39</v>
      </c>
      <c r="M1396" s="165">
        <f t="shared" si="219"/>
        <v>156</v>
      </c>
      <c r="N1396" s="129" t="s">
        <v>1973</v>
      </c>
      <c r="O1396" s="130">
        <v>0.17</v>
      </c>
      <c r="P1396" s="130">
        <f t="shared" ref="P1396:P1459" si="222">O1396*C1396</f>
        <v>0.68</v>
      </c>
      <c r="Q1396" s="188"/>
      <c r="R1396" s="139"/>
      <c r="S1396" s="131"/>
      <c r="V1396" s="131"/>
      <c r="W1396" s="40"/>
      <c r="Z1396" s="40"/>
    </row>
    <row r="1397" spans="1:27" x14ac:dyDescent="0.25">
      <c r="A1397" s="6">
        <v>20</v>
      </c>
      <c r="B1397" s="6">
        <v>63802493</v>
      </c>
      <c r="C1397" s="6">
        <v>2</v>
      </c>
      <c r="D1397" s="6"/>
      <c r="E1397" s="30" t="s">
        <v>492</v>
      </c>
      <c r="F1397" s="124" t="s">
        <v>3991</v>
      </c>
      <c r="G1397" s="53">
        <f t="shared" ref="G1397:G1408" si="223">J1397*1.15</f>
        <v>18.859999999999996</v>
      </c>
      <c r="H1397" s="55">
        <f t="shared" si="213"/>
        <v>37.719999999999992</v>
      </c>
      <c r="I1397" s="15" t="s">
        <v>67</v>
      </c>
      <c r="J1397" s="55">
        <v>16.399999999999999</v>
      </c>
      <c r="K1397" s="55">
        <f t="shared" si="215"/>
        <v>32.799999999999997</v>
      </c>
      <c r="L1397" s="56">
        <f t="shared" si="216"/>
        <v>122.99999999999999</v>
      </c>
      <c r="M1397" s="56">
        <f t="shared" si="219"/>
        <v>245.99999999999997</v>
      </c>
      <c r="N1397" s="122" t="s">
        <v>2028</v>
      </c>
      <c r="O1397" s="48">
        <v>1.95</v>
      </c>
      <c r="P1397" s="48">
        <f t="shared" si="222"/>
        <v>3.9</v>
      </c>
      <c r="R1397" s="102">
        <f t="shared" ref="R1397:R1408" si="224">Q1397*1.025</f>
        <v>0</v>
      </c>
      <c r="S1397" s="120"/>
      <c r="V1397" s="139"/>
      <c r="X1397" s="131"/>
      <c r="Y1397" s="131"/>
    </row>
    <row r="1398" spans="1:27" x14ac:dyDescent="0.25">
      <c r="A1398" s="6">
        <v>166449</v>
      </c>
      <c r="B1398" s="6">
        <v>63802493</v>
      </c>
      <c r="C1398" s="6">
        <v>2</v>
      </c>
      <c r="D1398" s="39"/>
      <c r="E1398" s="30" t="s">
        <v>492</v>
      </c>
      <c r="F1398" s="124" t="s">
        <v>3991</v>
      </c>
      <c r="G1398" s="53">
        <f t="shared" si="223"/>
        <v>18.859999999999996</v>
      </c>
      <c r="H1398" s="55">
        <f t="shared" si="213"/>
        <v>37.719999999999992</v>
      </c>
      <c r="I1398" s="15" t="s">
        <v>152</v>
      </c>
      <c r="J1398" s="55">
        <v>16.399999999999999</v>
      </c>
      <c r="K1398" s="55">
        <f t="shared" si="215"/>
        <v>32.799999999999997</v>
      </c>
      <c r="L1398" s="56">
        <f t="shared" si="216"/>
        <v>122.99999999999999</v>
      </c>
      <c r="M1398" s="56">
        <f t="shared" si="219"/>
        <v>245.99999999999997</v>
      </c>
      <c r="N1398" s="122" t="s">
        <v>2028</v>
      </c>
      <c r="O1398" s="48">
        <v>1.95</v>
      </c>
      <c r="P1398" s="48">
        <f t="shared" si="222"/>
        <v>3.9</v>
      </c>
      <c r="R1398" s="102">
        <f t="shared" si="224"/>
        <v>0</v>
      </c>
      <c r="S1398" s="120"/>
      <c r="V1398" s="139"/>
      <c r="X1398" s="139"/>
      <c r="Y1398" s="139"/>
    </row>
    <row r="1399" spans="1:27" x14ac:dyDescent="0.25">
      <c r="A1399" s="6">
        <v>183112</v>
      </c>
      <c r="B1399" s="6">
        <v>63802493</v>
      </c>
      <c r="C1399" s="6">
        <v>2</v>
      </c>
      <c r="D1399" s="39"/>
      <c r="E1399" s="30" t="s">
        <v>492</v>
      </c>
      <c r="F1399" s="124" t="s">
        <v>3991</v>
      </c>
      <c r="G1399" s="53">
        <f t="shared" si="223"/>
        <v>18.859999999999996</v>
      </c>
      <c r="H1399" s="55">
        <f t="shared" si="213"/>
        <v>37.719999999999992</v>
      </c>
      <c r="I1399" s="15" t="s">
        <v>152</v>
      </c>
      <c r="J1399" s="55">
        <v>16.399999999999999</v>
      </c>
      <c r="K1399" s="55">
        <f t="shared" si="215"/>
        <v>32.799999999999997</v>
      </c>
      <c r="L1399" s="56">
        <f t="shared" si="216"/>
        <v>122.99999999999999</v>
      </c>
      <c r="M1399" s="56">
        <f t="shared" si="219"/>
        <v>245.99999999999997</v>
      </c>
      <c r="N1399" s="122" t="s">
        <v>2028</v>
      </c>
      <c r="O1399" s="48">
        <v>1.95</v>
      </c>
      <c r="P1399" s="48">
        <f t="shared" si="222"/>
        <v>3.9</v>
      </c>
      <c r="R1399" s="102">
        <f t="shared" si="224"/>
        <v>0</v>
      </c>
      <c r="S1399" s="120" t="s">
        <v>2187</v>
      </c>
      <c r="U1399" s="40"/>
      <c r="W1399" s="131"/>
    </row>
    <row r="1400" spans="1:27" ht="17.25" customHeight="1" x14ac:dyDescent="0.25">
      <c r="A1400" s="6">
        <v>10</v>
      </c>
      <c r="B1400" s="6">
        <v>63802494</v>
      </c>
      <c r="C1400" s="6">
        <v>2</v>
      </c>
      <c r="D1400" s="6"/>
      <c r="E1400" s="30" t="s">
        <v>493</v>
      </c>
      <c r="F1400" s="124" t="s">
        <v>3991</v>
      </c>
      <c r="G1400" s="53">
        <f t="shared" si="223"/>
        <v>18.859999999999996</v>
      </c>
      <c r="H1400" s="55">
        <f t="shared" si="213"/>
        <v>37.719999999999992</v>
      </c>
      <c r="I1400" s="15" t="s">
        <v>67</v>
      </c>
      <c r="J1400" s="55">
        <v>16.399999999999999</v>
      </c>
      <c r="K1400" s="55">
        <f t="shared" si="215"/>
        <v>32.799999999999997</v>
      </c>
      <c r="L1400" s="56">
        <f t="shared" si="216"/>
        <v>122.99999999999999</v>
      </c>
      <c r="M1400" s="56">
        <f t="shared" si="219"/>
        <v>245.99999999999997</v>
      </c>
      <c r="N1400" s="122" t="s">
        <v>2028</v>
      </c>
      <c r="O1400" s="48">
        <v>1.95</v>
      </c>
      <c r="P1400" s="48">
        <f t="shared" si="222"/>
        <v>3.9</v>
      </c>
      <c r="R1400" s="102">
        <f t="shared" si="224"/>
        <v>0</v>
      </c>
      <c r="S1400" s="120"/>
      <c r="W1400" s="139"/>
      <c r="X1400" s="40"/>
      <c r="Y1400" s="40"/>
    </row>
    <row r="1401" spans="1:27" ht="17.25" customHeight="1" x14ac:dyDescent="0.25">
      <c r="A1401" s="6">
        <v>166449</v>
      </c>
      <c r="B1401" s="6">
        <v>63802494</v>
      </c>
      <c r="C1401" s="6">
        <v>2</v>
      </c>
      <c r="D1401" s="39"/>
      <c r="E1401" s="30" t="s">
        <v>493</v>
      </c>
      <c r="F1401" s="124" t="s">
        <v>3991</v>
      </c>
      <c r="G1401" s="53">
        <f t="shared" si="223"/>
        <v>18.859999999999996</v>
      </c>
      <c r="H1401" s="55">
        <f t="shared" si="213"/>
        <v>37.719999999999992</v>
      </c>
      <c r="I1401" s="15" t="s">
        <v>152</v>
      </c>
      <c r="J1401" s="55">
        <v>16.399999999999999</v>
      </c>
      <c r="K1401" s="55">
        <f t="shared" si="215"/>
        <v>32.799999999999997</v>
      </c>
      <c r="L1401" s="56">
        <f t="shared" si="216"/>
        <v>122.99999999999999</v>
      </c>
      <c r="M1401" s="56">
        <f t="shared" si="219"/>
        <v>245.99999999999997</v>
      </c>
      <c r="N1401" s="122" t="s">
        <v>2028</v>
      </c>
      <c r="O1401" s="48">
        <v>1.95</v>
      </c>
      <c r="P1401" s="48">
        <f t="shared" si="222"/>
        <v>3.9</v>
      </c>
      <c r="R1401" s="102">
        <f t="shared" si="224"/>
        <v>0</v>
      </c>
      <c r="S1401" s="120"/>
      <c r="U1401" s="40"/>
      <c r="V1401" s="40"/>
      <c r="Z1401" s="131"/>
      <c r="AA1401" s="131"/>
    </row>
    <row r="1402" spans="1:27" x14ac:dyDescent="0.25">
      <c r="A1402" s="6">
        <v>183112</v>
      </c>
      <c r="B1402" s="6">
        <v>63802494</v>
      </c>
      <c r="C1402" s="6">
        <v>2</v>
      </c>
      <c r="D1402" s="39"/>
      <c r="E1402" s="30" t="s">
        <v>493</v>
      </c>
      <c r="F1402" s="124" t="s">
        <v>3991</v>
      </c>
      <c r="G1402" s="53">
        <f t="shared" si="223"/>
        <v>18.859999999999996</v>
      </c>
      <c r="H1402" s="55">
        <f t="shared" si="213"/>
        <v>37.719999999999992</v>
      </c>
      <c r="I1402" s="15" t="s">
        <v>152</v>
      </c>
      <c r="J1402" s="55">
        <v>16.399999999999999</v>
      </c>
      <c r="K1402" s="55">
        <f t="shared" si="215"/>
        <v>32.799999999999997</v>
      </c>
      <c r="L1402" s="56">
        <f t="shared" si="216"/>
        <v>122.99999999999999</v>
      </c>
      <c r="M1402" s="56">
        <f t="shared" si="219"/>
        <v>245.99999999999997</v>
      </c>
      <c r="N1402" s="122" t="s">
        <v>2028</v>
      </c>
      <c r="O1402" s="48">
        <v>1.95</v>
      </c>
      <c r="P1402" s="48">
        <f t="shared" si="222"/>
        <v>3.9</v>
      </c>
      <c r="R1402" s="102">
        <f t="shared" si="224"/>
        <v>0</v>
      </c>
      <c r="S1402" s="120" t="s">
        <v>2186</v>
      </c>
      <c r="V1402" s="131"/>
      <c r="X1402" s="131"/>
      <c r="Y1402" s="131"/>
      <c r="Z1402" s="131"/>
      <c r="AA1402" s="131"/>
    </row>
    <row r="1403" spans="1:27" x14ac:dyDescent="0.25">
      <c r="A1403" s="6">
        <v>730</v>
      </c>
      <c r="B1403" s="6">
        <v>63802512</v>
      </c>
      <c r="C1403" s="6">
        <v>2</v>
      </c>
      <c r="D1403" s="6"/>
      <c r="E1403" s="30" t="s">
        <v>175</v>
      </c>
      <c r="F1403" s="20" t="s">
        <v>176</v>
      </c>
      <c r="G1403" s="53">
        <f t="shared" si="223"/>
        <v>78.199999999999989</v>
      </c>
      <c r="H1403" s="55">
        <f t="shared" si="213"/>
        <v>156.39999999999998</v>
      </c>
      <c r="I1403" s="15" t="s">
        <v>152</v>
      </c>
      <c r="J1403" s="55">
        <v>68</v>
      </c>
      <c r="K1403" s="55">
        <f t="shared" si="215"/>
        <v>136</v>
      </c>
      <c r="L1403" s="56">
        <f t="shared" si="216"/>
        <v>510</v>
      </c>
      <c r="M1403" s="56">
        <f t="shared" si="219"/>
        <v>1020</v>
      </c>
      <c r="N1403" s="38"/>
      <c r="O1403" s="48"/>
      <c r="P1403" s="48">
        <f t="shared" si="222"/>
        <v>0</v>
      </c>
      <c r="R1403" s="102">
        <f t="shared" si="224"/>
        <v>0</v>
      </c>
      <c r="S1403" s="120" t="s">
        <v>3305</v>
      </c>
      <c r="U1403" s="131"/>
      <c r="W1403" s="139"/>
      <c r="AA1403" s="131"/>
    </row>
    <row r="1404" spans="1:27" ht="14.25" customHeight="1" x14ac:dyDescent="0.25">
      <c r="A1404" s="6">
        <v>650</v>
      </c>
      <c r="B1404" s="6">
        <v>63802513</v>
      </c>
      <c r="C1404" s="6">
        <v>1</v>
      </c>
      <c r="D1404" s="6"/>
      <c r="E1404" s="30" t="s">
        <v>172</v>
      </c>
      <c r="F1404" s="20" t="s">
        <v>4786</v>
      </c>
      <c r="G1404" s="53">
        <f t="shared" si="223"/>
        <v>89.699999999999989</v>
      </c>
      <c r="H1404" s="55">
        <f t="shared" si="213"/>
        <v>89.699999999999989</v>
      </c>
      <c r="I1404" s="15" t="s">
        <v>152</v>
      </c>
      <c r="J1404" s="55">
        <v>78</v>
      </c>
      <c r="K1404" s="55">
        <f t="shared" si="215"/>
        <v>78</v>
      </c>
      <c r="L1404" s="56">
        <f t="shared" si="216"/>
        <v>585</v>
      </c>
      <c r="M1404" s="56">
        <f t="shared" si="219"/>
        <v>585</v>
      </c>
      <c r="N1404" s="38"/>
      <c r="O1404" s="48"/>
      <c r="P1404" s="48">
        <f t="shared" si="222"/>
        <v>0</v>
      </c>
      <c r="R1404" s="102">
        <f t="shared" si="224"/>
        <v>0</v>
      </c>
      <c r="S1404" s="120" t="s">
        <v>3320</v>
      </c>
      <c r="V1404" s="139"/>
    </row>
    <row r="1405" spans="1:27" x14ac:dyDescent="0.25">
      <c r="A1405" s="6">
        <v>142778</v>
      </c>
      <c r="B1405" s="6">
        <v>63802513</v>
      </c>
      <c r="C1405" s="6">
        <v>1</v>
      </c>
      <c r="D1405" s="39"/>
      <c r="E1405" s="30" t="s">
        <v>1190</v>
      </c>
      <c r="F1405" s="20" t="s">
        <v>4787</v>
      </c>
      <c r="G1405" s="53">
        <f t="shared" si="223"/>
        <v>89.699999999999989</v>
      </c>
      <c r="H1405" s="55">
        <f t="shared" si="213"/>
        <v>89.699999999999989</v>
      </c>
      <c r="I1405" s="15" t="s">
        <v>152</v>
      </c>
      <c r="J1405" s="55">
        <v>78</v>
      </c>
      <c r="K1405" s="55">
        <f t="shared" si="215"/>
        <v>78</v>
      </c>
      <c r="L1405" s="56">
        <f t="shared" si="216"/>
        <v>585</v>
      </c>
      <c r="M1405" s="56">
        <f t="shared" si="219"/>
        <v>585</v>
      </c>
      <c r="N1405" s="38"/>
      <c r="O1405" s="48"/>
      <c r="P1405" s="48">
        <f t="shared" si="222"/>
        <v>0</v>
      </c>
      <c r="R1405" s="102">
        <f t="shared" si="224"/>
        <v>0</v>
      </c>
      <c r="S1405" s="120" t="s">
        <v>3321</v>
      </c>
      <c r="V1405" s="131"/>
      <c r="X1405" s="139"/>
      <c r="Y1405" s="139"/>
      <c r="AA1405" s="230"/>
    </row>
    <row r="1406" spans="1:27" x14ac:dyDescent="0.25">
      <c r="A1406" s="6">
        <v>470</v>
      </c>
      <c r="B1406" s="6">
        <v>63802514</v>
      </c>
      <c r="C1406" s="6">
        <v>1</v>
      </c>
      <c r="D1406" s="6"/>
      <c r="E1406" s="30" t="s">
        <v>170</v>
      </c>
      <c r="F1406" s="20" t="s">
        <v>4784</v>
      </c>
      <c r="G1406" s="53">
        <f t="shared" si="223"/>
        <v>77.05</v>
      </c>
      <c r="H1406" s="55">
        <f t="shared" si="213"/>
        <v>77.05</v>
      </c>
      <c r="I1406" s="15" t="s">
        <v>152</v>
      </c>
      <c r="J1406" s="55">
        <v>67</v>
      </c>
      <c r="K1406" s="55">
        <f t="shared" si="215"/>
        <v>67</v>
      </c>
      <c r="L1406" s="56">
        <f t="shared" si="216"/>
        <v>502.5</v>
      </c>
      <c r="M1406" s="57">
        <f t="shared" si="219"/>
        <v>502.5</v>
      </c>
      <c r="N1406" s="38"/>
      <c r="O1406" s="48"/>
      <c r="P1406" s="48">
        <f t="shared" si="222"/>
        <v>0</v>
      </c>
      <c r="R1406" s="102">
        <f t="shared" si="224"/>
        <v>0</v>
      </c>
      <c r="S1406" s="120" t="s">
        <v>3319</v>
      </c>
      <c r="U1406" s="139"/>
    </row>
    <row r="1407" spans="1:27" x14ac:dyDescent="0.25">
      <c r="A1407" s="6">
        <v>440</v>
      </c>
      <c r="B1407" s="6">
        <v>63802516</v>
      </c>
      <c r="C1407" s="6">
        <v>1</v>
      </c>
      <c r="D1407" s="6"/>
      <c r="E1407" s="30" t="s">
        <v>169</v>
      </c>
      <c r="F1407" s="20" t="s">
        <v>4151</v>
      </c>
      <c r="G1407" s="53">
        <f t="shared" si="223"/>
        <v>162.14999999999998</v>
      </c>
      <c r="H1407" s="55">
        <f t="shared" si="213"/>
        <v>162.14999999999998</v>
      </c>
      <c r="I1407" s="15" t="s">
        <v>152</v>
      </c>
      <c r="J1407" s="55">
        <v>141</v>
      </c>
      <c r="K1407" s="55">
        <f t="shared" si="215"/>
        <v>141</v>
      </c>
      <c r="L1407" s="56">
        <f t="shared" si="216"/>
        <v>1057.5</v>
      </c>
      <c r="M1407" s="57">
        <f t="shared" si="219"/>
        <v>1057.5</v>
      </c>
      <c r="N1407" s="38"/>
      <c r="O1407" s="130"/>
      <c r="P1407" s="48">
        <f t="shared" si="222"/>
        <v>0</v>
      </c>
      <c r="R1407" s="102">
        <f t="shared" si="224"/>
        <v>0</v>
      </c>
      <c r="S1407" s="120" t="s">
        <v>3318</v>
      </c>
      <c r="V1407" s="131"/>
      <c r="AA1407" s="40"/>
    </row>
    <row r="1408" spans="1:27" x14ac:dyDescent="0.25">
      <c r="A1408" s="6">
        <v>96550</v>
      </c>
      <c r="B1408" s="6">
        <v>63802518</v>
      </c>
      <c r="C1408" s="6">
        <v>2</v>
      </c>
      <c r="D1408" s="6"/>
      <c r="E1408" s="30" t="s">
        <v>157</v>
      </c>
      <c r="F1408" s="20" t="s">
        <v>1063</v>
      </c>
      <c r="G1408" s="53">
        <f t="shared" si="223"/>
        <v>3.9099999999999997</v>
      </c>
      <c r="H1408" s="55">
        <f t="shared" si="213"/>
        <v>7.8199999999999994</v>
      </c>
      <c r="I1408" s="15" t="s">
        <v>67</v>
      </c>
      <c r="J1408" s="55">
        <v>3.4</v>
      </c>
      <c r="K1408" s="55">
        <f t="shared" si="215"/>
        <v>6.8</v>
      </c>
      <c r="L1408" s="56">
        <f t="shared" si="216"/>
        <v>25.5</v>
      </c>
      <c r="M1408" s="56">
        <f t="shared" si="219"/>
        <v>51</v>
      </c>
      <c r="N1408" s="38"/>
      <c r="O1408" s="48"/>
      <c r="P1408" s="48">
        <f t="shared" si="222"/>
        <v>0</v>
      </c>
      <c r="R1408" s="102">
        <f t="shared" si="224"/>
        <v>0</v>
      </c>
      <c r="S1408" s="120" t="s">
        <v>3011</v>
      </c>
      <c r="V1408" s="131"/>
      <c r="W1408" s="131"/>
      <c r="X1408" s="230"/>
      <c r="Y1408" s="230"/>
      <c r="Z1408" s="230"/>
    </row>
    <row r="1409" spans="1:27" x14ac:dyDescent="0.25">
      <c r="A1409" s="134">
        <v>289067</v>
      </c>
      <c r="B1409" s="134">
        <v>63802518</v>
      </c>
      <c r="C1409" s="134">
        <v>2</v>
      </c>
      <c r="D1409" s="161">
        <v>1374604</v>
      </c>
      <c r="E1409" s="123" t="s">
        <v>157</v>
      </c>
      <c r="F1409" s="329" t="s">
        <v>1063</v>
      </c>
      <c r="G1409" s="448">
        <f>J1409*1.15+O1409*2.5</f>
        <v>4.335</v>
      </c>
      <c r="H1409" s="448">
        <f t="shared" si="213"/>
        <v>8.67</v>
      </c>
      <c r="I1409" s="203" t="s">
        <v>974</v>
      </c>
      <c r="J1409" s="439">
        <v>3.4</v>
      </c>
      <c r="K1409" s="439">
        <f t="shared" si="215"/>
        <v>6.8</v>
      </c>
      <c r="L1409" s="453">
        <f t="shared" si="216"/>
        <v>25.5</v>
      </c>
      <c r="M1409" s="453">
        <f t="shared" si="219"/>
        <v>51</v>
      </c>
      <c r="N1409" s="129" t="s">
        <v>1973</v>
      </c>
      <c r="O1409" s="130">
        <v>0.17</v>
      </c>
      <c r="P1409" s="130">
        <f t="shared" si="222"/>
        <v>0.34</v>
      </c>
      <c r="Q1409" s="188"/>
      <c r="R1409" s="447"/>
      <c r="S1409" s="447"/>
      <c r="T1409" s="480"/>
      <c r="U1409" s="480"/>
      <c r="W1409" s="139"/>
      <c r="Z1409" s="131"/>
      <c r="AA1409" s="131"/>
    </row>
    <row r="1410" spans="1:27" x14ac:dyDescent="0.25">
      <c r="A1410" s="134">
        <v>289067</v>
      </c>
      <c r="B1410" s="134">
        <v>63802518</v>
      </c>
      <c r="C1410" s="134">
        <v>2</v>
      </c>
      <c r="D1410" s="161">
        <v>1374604</v>
      </c>
      <c r="E1410" s="123" t="s">
        <v>157</v>
      </c>
      <c r="F1410" s="329" t="s">
        <v>1063</v>
      </c>
      <c r="G1410" s="448">
        <f>J1410*1.15+O1410*2.5</f>
        <v>4.335</v>
      </c>
      <c r="H1410" s="448">
        <f t="shared" ref="H1410:H1473" si="225">C1410*G1410</f>
        <v>8.67</v>
      </c>
      <c r="I1410" s="203" t="s">
        <v>974</v>
      </c>
      <c r="J1410" s="439">
        <v>3.4</v>
      </c>
      <c r="K1410" s="439">
        <f t="shared" si="215"/>
        <v>6.8</v>
      </c>
      <c r="L1410" s="453">
        <f t="shared" si="216"/>
        <v>25.5</v>
      </c>
      <c r="M1410" s="453">
        <f t="shared" si="219"/>
        <v>51</v>
      </c>
      <c r="N1410" s="129" t="s">
        <v>1973</v>
      </c>
      <c r="O1410" s="130">
        <v>0.17</v>
      </c>
      <c r="P1410" s="130">
        <f t="shared" si="222"/>
        <v>0.34</v>
      </c>
      <c r="Q1410" s="188"/>
      <c r="R1410" s="447"/>
      <c r="S1410" s="447"/>
      <c r="T1410" s="480"/>
      <c r="U1410" s="480"/>
      <c r="AA1410" s="131"/>
    </row>
    <row r="1411" spans="1:27" x14ac:dyDescent="0.25">
      <c r="A1411" s="197">
        <v>289067</v>
      </c>
      <c r="B1411" s="197">
        <v>63802518</v>
      </c>
      <c r="C1411" s="197">
        <v>2</v>
      </c>
      <c r="D1411" s="208">
        <v>1374604</v>
      </c>
      <c r="E1411" s="236" t="s">
        <v>157</v>
      </c>
      <c r="F1411" s="313" t="s">
        <v>1063</v>
      </c>
      <c r="G1411" s="448">
        <f>J1411*1.15+O1411*2.5</f>
        <v>4.335</v>
      </c>
      <c r="H1411" s="448">
        <f t="shared" si="225"/>
        <v>8.67</v>
      </c>
      <c r="I1411" s="203" t="s">
        <v>974</v>
      </c>
      <c r="J1411" s="439">
        <v>3.4</v>
      </c>
      <c r="K1411" s="439">
        <f t="shared" si="215"/>
        <v>6.8</v>
      </c>
      <c r="L1411" s="453">
        <f t="shared" si="216"/>
        <v>25.5</v>
      </c>
      <c r="M1411" s="453">
        <f t="shared" si="219"/>
        <v>51</v>
      </c>
      <c r="N1411" s="129" t="s">
        <v>1973</v>
      </c>
      <c r="O1411" s="130">
        <v>0.17</v>
      </c>
      <c r="P1411" s="130">
        <f t="shared" si="222"/>
        <v>0.34</v>
      </c>
      <c r="Q1411" s="188"/>
      <c r="R1411" s="451"/>
      <c r="S1411" s="447"/>
      <c r="T1411" s="480"/>
      <c r="U1411" s="480"/>
      <c r="W1411" s="40"/>
      <c r="X1411" s="139"/>
      <c r="Y1411" s="139"/>
      <c r="Z1411" s="139"/>
    </row>
    <row r="1412" spans="1:27" x14ac:dyDescent="0.25">
      <c r="A1412" s="197">
        <v>289067</v>
      </c>
      <c r="B1412" s="197">
        <v>63802518</v>
      </c>
      <c r="C1412" s="197">
        <v>2</v>
      </c>
      <c r="D1412" s="208">
        <v>1374604</v>
      </c>
      <c r="E1412" s="236" t="s">
        <v>157</v>
      </c>
      <c r="F1412" s="313" t="s">
        <v>1063</v>
      </c>
      <c r="G1412" s="448">
        <f>J1412*1.15+O1412*2.5</f>
        <v>4.335</v>
      </c>
      <c r="H1412" s="448">
        <f t="shared" si="225"/>
        <v>8.67</v>
      </c>
      <c r="I1412" s="203" t="s">
        <v>974</v>
      </c>
      <c r="J1412" s="439">
        <v>3.4</v>
      </c>
      <c r="K1412" s="439">
        <f t="shared" si="215"/>
        <v>6.8</v>
      </c>
      <c r="L1412" s="453">
        <f t="shared" si="216"/>
        <v>25.5</v>
      </c>
      <c r="M1412" s="453">
        <f t="shared" si="219"/>
        <v>51</v>
      </c>
      <c r="N1412" s="129" t="s">
        <v>1973</v>
      </c>
      <c r="O1412" s="130">
        <v>0.17</v>
      </c>
      <c r="P1412" s="130">
        <f t="shared" si="222"/>
        <v>0.34</v>
      </c>
      <c r="Q1412" s="188"/>
      <c r="R1412" s="447"/>
      <c r="S1412" s="447"/>
      <c r="T1412" s="480"/>
      <c r="U1412" s="480"/>
      <c r="V1412" s="139"/>
      <c r="X1412" s="230"/>
      <c r="Y1412" s="230"/>
    </row>
    <row r="1413" spans="1:27" x14ac:dyDescent="0.25">
      <c r="A1413" s="6">
        <v>96029</v>
      </c>
      <c r="B1413" s="6">
        <v>63802520</v>
      </c>
      <c r="C1413" s="6">
        <v>1</v>
      </c>
      <c r="D1413" s="6"/>
      <c r="E1413" s="30" t="s">
        <v>164</v>
      </c>
      <c r="F1413" s="20" t="s">
        <v>1582</v>
      </c>
      <c r="G1413" s="53">
        <f>J1413*1.15</f>
        <v>70.61</v>
      </c>
      <c r="H1413" s="55">
        <f t="shared" si="225"/>
        <v>70.61</v>
      </c>
      <c r="I1413" s="15" t="s">
        <v>67</v>
      </c>
      <c r="J1413" s="55">
        <v>61.4</v>
      </c>
      <c r="K1413" s="55">
        <f t="shared" si="215"/>
        <v>61.4</v>
      </c>
      <c r="L1413" s="56">
        <f t="shared" si="216"/>
        <v>460.5</v>
      </c>
      <c r="M1413" s="56">
        <f t="shared" si="219"/>
        <v>460.5</v>
      </c>
      <c r="N1413" s="38"/>
      <c r="O1413" s="48">
        <v>31.77</v>
      </c>
      <c r="P1413" s="48">
        <f t="shared" si="222"/>
        <v>31.77</v>
      </c>
      <c r="Q1413" s="103"/>
      <c r="R1413" s="102">
        <f>Q1413*1.025</f>
        <v>0</v>
      </c>
      <c r="S1413" s="120" t="s">
        <v>3172</v>
      </c>
      <c r="U1413" s="40"/>
      <c r="V1413" s="40"/>
      <c r="W1413" s="131"/>
    </row>
    <row r="1414" spans="1:27" x14ac:dyDescent="0.25">
      <c r="A1414" s="6">
        <v>165725</v>
      </c>
      <c r="B1414" s="6">
        <v>63802520</v>
      </c>
      <c r="C1414" s="6">
        <v>2</v>
      </c>
      <c r="D1414" s="39"/>
      <c r="E1414" s="30" t="s">
        <v>164</v>
      </c>
      <c r="F1414" s="8" t="s">
        <v>1582</v>
      </c>
      <c r="G1414" s="55">
        <f>J1414*1.15</f>
        <v>70.61</v>
      </c>
      <c r="H1414" s="55">
        <f t="shared" si="225"/>
        <v>141.22</v>
      </c>
      <c r="I1414" s="15" t="s">
        <v>974</v>
      </c>
      <c r="J1414" s="55">
        <v>61.4</v>
      </c>
      <c r="K1414" s="55">
        <f t="shared" si="215"/>
        <v>122.8</v>
      </c>
      <c r="L1414" s="56">
        <f t="shared" si="216"/>
        <v>460.5</v>
      </c>
      <c r="M1414" s="56">
        <f t="shared" si="219"/>
        <v>921</v>
      </c>
      <c r="N1414" s="38"/>
      <c r="O1414" s="48">
        <v>31.77</v>
      </c>
      <c r="P1414" s="48">
        <f t="shared" si="222"/>
        <v>63.54</v>
      </c>
      <c r="R1414" s="102">
        <f>Q1414*1.025</f>
        <v>0</v>
      </c>
      <c r="S1414" s="120" t="s">
        <v>3172</v>
      </c>
      <c r="V1414" s="131"/>
      <c r="Z1414" s="230"/>
      <c r="AA1414" s="217"/>
    </row>
    <row r="1415" spans="1:27" x14ac:dyDescent="0.25">
      <c r="A1415" s="6">
        <v>179498</v>
      </c>
      <c r="B1415" s="6">
        <v>63802520</v>
      </c>
      <c r="C1415" s="6">
        <v>2</v>
      </c>
      <c r="D1415" s="39"/>
      <c r="E1415" s="30" t="s">
        <v>164</v>
      </c>
      <c r="F1415" s="43" t="s">
        <v>1582</v>
      </c>
      <c r="G1415" s="74">
        <f>J1415*1</f>
        <v>70.61</v>
      </c>
      <c r="H1415" s="55">
        <f t="shared" si="225"/>
        <v>141.22</v>
      </c>
      <c r="I1415" s="15" t="s">
        <v>152</v>
      </c>
      <c r="J1415" s="53">
        <v>70.61</v>
      </c>
      <c r="K1415" s="55">
        <f t="shared" si="215"/>
        <v>141.22</v>
      </c>
      <c r="L1415" s="56">
        <f t="shared" si="216"/>
        <v>529.57500000000005</v>
      </c>
      <c r="M1415" s="56">
        <f t="shared" si="219"/>
        <v>1059.1500000000001</v>
      </c>
      <c r="N1415" s="38"/>
      <c r="O1415" s="48">
        <v>31.77</v>
      </c>
      <c r="P1415" s="48">
        <f t="shared" si="222"/>
        <v>63.54</v>
      </c>
      <c r="R1415" s="102">
        <f>Q1415*1.025</f>
        <v>0</v>
      </c>
      <c r="S1415" s="120" t="s">
        <v>3172</v>
      </c>
      <c r="V1415" s="139"/>
      <c r="X1415" s="131"/>
      <c r="Y1415" s="131"/>
    </row>
    <row r="1416" spans="1:27" x14ac:dyDescent="0.25">
      <c r="A1416" s="6">
        <v>173614</v>
      </c>
      <c r="B1416" s="6">
        <v>63802524</v>
      </c>
      <c r="C1416" s="6">
        <v>4</v>
      </c>
      <c r="D1416" s="39"/>
      <c r="E1416" s="30" t="s">
        <v>138</v>
      </c>
      <c r="F1416" s="20" t="s">
        <v>3981</v>
      </c>
      <c r="G1416" s="53">
        <f>J1416*1.15</f>
        <v>14.202499999999999</v>
      </c>
      <c r="H1416" s="55">
        <f t="shared" si="225"/>
        <v>56.809999999999995</v>
      </c>
      <c r="I1416" s="15" t="s">
        <v>0</v>
      </c>
      <c r="J1416" s="55">
        <v>12.35</v>
      </c>
      <c r="K1416" s="55">
        <f t="shared" si="215"/>
        <v>49.4</v>
      </c>
      <c r="L1416" s="56">
        <f t="shared" si="216"/>
        <v>92.625</v>
      </c>
      <c r="M1416" s="56">
        <f t="shared" si="219"/>
        <v>370.5</v>
      </c>
      <c r="N1416" s="38"/>
      <c r="O1416" s="48">
        <v>1.55</v>
      </c>
      <c r="P1416" s="48">
        <f t="shared" si="222"/>
        <v>6.2</v>
      </c>
      <c r="R1416" s="102">
        <f>Q1416*1.025</f>
        <v>0</v>
      </c>
      <c r="S1416" s="120" t="s">
        <v>2566</v>
      </c>
      <c r="W1416" s="139"/>
      <c r="Z1416" s="139"/>
    </row>
    <row r="1417" spans="1:27" x14ac:dyDescent="0.25">
      <c r="A1417" s="6">
        <v>186141</v>
      </c>
      <c r="B1417" s="6">
        <v>63802524</v>
      </c>
      <c r="C1417" s="6">
        <v>4</v>
      </c>
      <c r="D1417" s="39"/>
      <c r="E1417" s="30" t="s">
        <v>138</v>
      </c>
      <c r="F1417" s="20" t="s">
        <v>3981</v>
      </c>
      <c r="G1417" s="53">
        <f>J1417*1.15</f>
        <v>14.202499999999999</v>
      </c>
      <c r="H1417" s="53">
        <f t="shared" si="225"/>
        <v>56.809999999999995</v>
      </c>
      <c r="I1417" s="15" t="s">
        <v>0</v>
      </c>
      <c r="J1417" s="55">
        <v>12.35</v>
      </c>
      <c r="K1417" s="55">
        <f t="shared" si="215"/>
        <v>49.4</v>
      </c>
      <c r="L1417" s="56">
        <f t="shared" si="216"/>
        <v>92.625</v>
      </c>
      <c r="M1417" s="56">
        <f t="shared" si="219"/>
        <v>370.5</v>
      </c>
      <c r="N1417" s="38"/>
      <c r="O1417" s="48">
        <v>1.55</v>
      </c>
      <c r="P1417" s="48">
        <f t="shared" si="222"/>
        <v>6.2</v>
      </c>
      <c r="R1417" s="102">
        <f>Q1417*1.025</f>
        <v>0</v>
      </c>
      <c r="S1417" s="120" t="s">
        <v>2566</v>
      </c>
      <c r="V1417" s="131"/>
      <c r="X1417" s="139"/>
      <c r="Y1417" s="139"/>
      <c r="AA1417" s="131"/>
    </row>
    <row r="1418" spans="1:27" x14ac:dyDescent="0.25">
      <c r="A1418" s="280">
        <v>210121</v>
      </c>
      <c r="B1418" s="134">
        <v>63802524</v>
      </c>
      <c r="C1418" s="134">
        <v>4</v>
      </c>
      <c r="D1418" s="161"/>
      <c r="E1418" s="123" t="s">
        <v>138</v>
      </c>
      <c r="F1418" s="20" t="s">
        <v>3981</v>
      </c>
      <c r="G1418" s="187">
        <f>J1418*1.15</f>
        <v>14.202499999999999</v>
      </c>
      <c r="H1418" s="218">
        <f t="shared" si="225"/>
        <v>56.809999999999995</v>
      </c>
      <c r="I1418" s="166" t="s">
        <v>0</v>
      </c>
      <c r="J1418" s="162">
        <v>12.35</v>
      </c>
      <c r="K1418" s="162">
        <f t="shared" ref="K1418:K1481" si="226">C1418*J1418</f>
        <v>49.4</v>
      </c>
      <c r="L1418" s="167">
        <f t="shared" ref="L1418:L1481" si="227">J1418*7.5</f>
        <v>92.625</v>
      </c>
      <c r="M1418" s="167">
        <f t="shared" si="219"/>
        <v>370.5</v>
      </c>
      <c r="N1418" s="122" t="s">
        <v>2028</v>
      </c>
      <c r="O1418" s="130">
        <v>1.55</v>
      </c>
      <c r="P1418" s="130">
        <f t="shared" si="222"/>
        <v>6.2</v>
      </c>
      <c r="Q1418" s="188"/>
      <c r="R1418" s="139"/>
      <c r="S1418" s="139"/>
      <c r="T1418" s="139"/>
      <c r="V1418" s="139"/>
      <c r="AA1418" s="139"/>
    </row>
    <row r="1419" spans="1:27" x14ac:dyDescent="0.25">
      <c r="A1419" s="134">
        <v>219633</v>
      </c>
      <c r="B1419" s="134">
        <v>63802524</v>
      </c>
      <c r="C1419" s="134">
        <v>4</v>
      </c>
      <c r="D1419" s="161"/>
      <c r="E1419" s="123" t="s">
        <v>3818</v>
      </c>
      <c r="F1419" s="329" t="s">
        <v>3981</v>
      </c>
      <c r="G1419" s="330">
        <f>J1419*1.15+O1419*2.5</f>
        <v>18.052499999999998</v>
      </c>
      <c r="H1419" s="330">
        <f t="shared" si="225"/>
        <v>72.209999999999994</v>
      </c>
      <c r="I1419" s="126" t="s">
        <v>0</v>
      </c>
      <c r="J1419" s="137">
        <v>12.35</v>
      </c>
      <c r="K1419" s="137">
        <f t="shared" si="226"/>
        <v>49.4</v>
      </c>
      <c r="L1419" s="138">
        <f t="shared" si="227"/>
        <v>92.625</v>
      </c>
      <c r="M1419" s="138">
        <f t="shared" si="219"/>
        <v>370.5</v>
      </c>
      <c r="N1419" s="129" t="s">
        <v>1973</v>
      </c>
      <c r="O1419" s="130">
        <v>1.54</v>
      </c>
      <c r="P1419" s="130">
        <f t="shared" si="222"/>
        <v>6.16</v>
      </c>
      <c r="Q1419" s="139"/>
      <c r="R1419" s="139"/>
      <c r="S1419" s="139"/>
      <c r="T1419" s="139"/>
      <c r="U1419" s="139"/>
      <c r="V1419" s="131"/>
      <c r="W1419" s="230"/>
      <c r="X1419" s="40"/>
      <c r="Y1419" s="40"/>
      <c r="AA1419" s="139"/>
    </row>
    <row r="1420" spans="1:27" x14ac:dyDescent="0.25">
      <c r="A1420" s="178">
        <v>314535</v>
      </c>
      <c r="B1420" s="134">
        <v>63802524</v>
      </c>
      <c r="C1420" s="134">
        <v>4</v>
      </c>
      <c r="D1420" s="122">
        <v>1403627</v>
      </c>
      <c r="E1420" s="123" t="s">
        <v>3818</v>
      </c>
      <c r="F1420" s="329" t="s">
        <v>3981</v>
      </c>
      <c r="G1420" s="563">
        <f>J1420*1.15+O1420*2.5</f>
        <v>18.052499999999998</v>
      </c>
      <c r="H1420" s="563">
        <f t="shared" si="225"/>
        <v>72.209999999999994</v>
      </c>
      <c r="I1420" s="126" t="s">
        <v>0</v>
      </c>
      <c r="J1420" s="164">
        <v>12.35</v>
      </c>
      <c r="K1420" s="164">
        <f t="shared" si="226"/>
        <v>49.4</v>
      </c>
      <c r="L1420" s="138">
        <f t="shared" si="227"/>
        <v>92.625</v>
      </c>
      <c r="M1420" s="138">
        <f t="shared" si="219"/>
        <v>370.5</v>
      </c>
      <c r="N1420" s="129" t="s">
        <v>1973</v>
      </c>
      <c r="O1420" s="306">
        <v>1.54</v>
      </c>
      <c r="P1420" s="306">
        <f t="shared" si="222"/>
        <v>6.16</v>
      </c>
      <c r="Q1420" s="139"/>
      <c r="R1420" s="131"/>
      <c r="S1420" s="131"/>
      <c r="U1420" s="40"/>
      <c r="V1420" s="131"/>
    </row>
    <row r="1421" spans="1:27" x14ac:dyDescent="0.25">
      <c r="A1421" s="6">
        <v>96029</v>
      </c>
      <c r="B1421" s="6">
        <v>63802526</v>
      </c>
      <c r="C1421" s="6">
        <v>1</v>
      </c>
      <c r="D1421" s="6"/>
      <c r="E1421" s="30" t="s">
        <v>159</v>
      </c>
      <c r="F1421" s="124" t="s">
        <v>1863</v>
      </c>
      <c r="G1421" s="53">
        <f>J1421*1.15</f>
        <v>793.49999999999989</v>
      </c>
      <c r="H1421" s="55">
        <f t="shared" si="225"/>
        <v>793.49999999999989</v>
      </c>
      <c r="I1421" s="15" t="s">
        <v>152</v>
      </c>
      <c r="J1421" s="55">
        <v>690</v>
      </c>
      <c r="K1421" s="55">
        <f t="shared" si="226"/>
        <v>690</v>
      </c>
      <c r="L1421" s="56">
        <f t="shared" si="227"/>
        <v>5175</v>
      </c>
      <c r="M1421" s="56">
        <f t="shared" si="219"/>
        <v>5175</v>
      </c>
      <c r="N1421" s="38"/>
      <c r="O1421" s="48"/>
      <c r="P1421" s="48">
        <f t="shared" si="222"/>
        <v>0</v>
      </c>
      <c r="R1421" s="102">
        <f t="shared" ref="R1421:R1428" si="228">Q1421*1.025</f>
        <v>0</v>
      </c>
      <c r="S1421" s="120" t="s">
        <v>3089</v>
      </c>
      <c r="Z1421" s="131"/>
    </row>
    <row r="1422" spans="1:27" x14ac:dyDescent="0.25">
      <c r="A1422" s="6">
        <v>96029</v>
      </c>
      <c r="B1422" s="6">
        <v>63802527</v>
      </c>
      <c r="C1422" s="6">
        <v>1</v>
      </c>
      <c r="D1422" s="6"/>
      <c r="E1422" s="30" t="s">
        <v>375</v>
      </c>
      <c r="F1422" s="20" t="s">
        <v>1906</v>
      </c>
      <c r="G1422" s="53">
        <f>J1422*1.15</f>
        <v>822.24999999999989</v>
      </c>
      <c r="H1422" s="55">
        <f t="shared" si="225"/>
        <v>822.24999999999989</v>
      </c>
      <c r="I1422" s="15" t="s">
        <v>299</v>
      </c>
      <c r="J1422" s="55">
        <v>715</v>
      </c>
      <c r="K1422" s="55">
        <f t="shared" si="226"/>
        <v>715</v>
      </c>
      <c r="L1422" s="56">
        <f t="shared" si="227"/>
        <v>5362.5</v>
      </c>
      <c r="M1422" s="56">
        <f t="shared" si="219"/>
        <v>5362.5</v>
      </c>
      <c r="N1422" s="38"/>
      <c r="O1422" s="48"/>
      <c r="P1422" s="48">
        <f t="shared" si="222"/>
        <v>0</v>
      </c>
      <c r="R1422" s="102">
        <f t="shared" si="228"/>
        <v>0</v>
      </c>
      <c r="S1422" s="120" t="s">
        <v>3061</v>
      </c>
      <c r="W1422" s="139"/>
    </row>
    <row r="1423" spans="1:27" x14ac:dyDescent="0.25">
      <c r="A1423" s="6">
        <v>96029</v>
      </c>
      <c r="B1423" s="6">
        <v>63802530</v>
      </c>
      <c r="C1423" s="6">
        <v>1</v>
      </c>
      <c r="D1423" s="6"/>
      <c r="E1423" s="30" t="s">
        <v>161</v>
      </c>
      <c r="F1423" s="124" t="s">
        <v>1597</v>
      </c>
      <c r="G1423" s="53">
        <f>J1423*1.15</f>
        <v>90.734999999999999</v>
      </c>
      <c r="H1423" s="55">
        <f t="shared" si="225"/>
        <v>90.734999999999999</v>
      </c>
      <c r="I1423" s="15" t="s">
        <v>67</v>
      </c>
      <c r="J1423" s="55">
        <v>78.900000000000006</v>
      </c>
      <c r="K1423" s="55">
        <f t="shared" si="226"/>
        <v>78.900000000000006</v>
      </c>
      <c r="L1423" s="56">
        <f t="shared" si="227"/>
        <v>591.75</v>
      </c>
      <c r="M1423" s="56">
        <f t="shared" si="219"/>
        <v>591.75</v>
      </c>
      <c r="N1423" s="38"/>
      <c r="O1423" s="48"/>
      <c r="P1423" s="48">
        <f t="shared" si="222"/>
        <v>0</v>
      </c>
      <c r="Q1423" s="103"/>
      <c r="R1423" s="102">
        <f t="shared" si="228"/>
        <v>0</v>
      </c>
      <c r="S1423" s="120" t="s">
        <v>3160</v>
      </c>
      <c r="W1423" s="230"/>
      <c r="Z1423" s="139"/>
    </row>
    <row r="1424" spans="1:27" x14ac:dyDescent="0.25">
      <c r="A1424" s="6">
        <v>107937</v>
      </c>
      <c r="B1424" s="6">
        <v>63802530</v>
      </c>
      <c r="C1424" s="6">
        <v>2</v>
      </c>
      <c r="D1424" s="39"/>
      <c r="E1424" s="30" t="s">
        <v>161</v>
      </c>
      <c r="F1424" s="20" t="s">
        <v>1597</v>
      </c>
      <c r="G1424" s="53">
        <f>J1424*1.15</f>
        <v>90.734999999999999</v>
      </c>
      <c r="H1424" s="55">
        <f t="shared" si="225"/>
        <v>181.47</v>
      </c>
      <c r="I1424" s="15" t="s">
        <v>152</v>
      </c>
      <c r="J1424" s="53">
        <v>78.900000000000006</v>
      </c>
      <c r="K1424" s="55">
        <f t="shared" si="226"/>
        <v>157.80000000000001</v>
      </c>
      <c r="L1424" s="56">
        <f t="shared" si="227"/>
        <v>591.75</v>
      </c>
      <c r="M1424" s="56">
        <f t="shared" si="219"/>
        <v>1183.5</v>
      </c>
      <c r="N1424" s="38"/>
      <c r="O1424" s="48">
        <v>33.479999999999997</v>
      </c>
      <c r="P1424" s="48">
        <f t="shared" si="222"/>
        <v>66.959999999999994</v>
      </c>
      <c r="Q1424" s="103"/>
      <c r="R1424" s="102">
        <f t="shared" si="228"/>
        <v>0</v>
      </c>
      <c r="S1424" s="120" t="s">
        <v>3160</v>
      </c>
      <c r="T1424" s="40"/>
      <c r="V1424" s="139"/>
    </row>
    <row r="1425" spans="1:27" x14ac:dyDescent="0.25">
      <c r="A1425" s="10">
        <v>165725</v>
      </c>
      <c r="B1425" s="10">
        <v>63802530</v>
      </c>
      <c r="C1425" s="10">
        <v>2</v>
      </c>
      <c r="D1425" s="42"/>
      <c r="E1425" s="30" t="s">
        <v>1183</v>
      </c>
      <c r="F1425" s="43" t="s">
        <v>1597</v>
      </c>
      <c r="G1425" s="74">
        <v>90.74</v>
      </c>
      <c r="H1425" s="55">
        <f t="shared" si="225"/>
        <v>181.48</v>
      </c>
      <c r="I1425" s="15" t="s">
        <v>152</v>
      </c>
      <c r="J1425" s="53">
        <v>119</v>
      </c>
      <c r="K1425" s="55">
        <f t="shared" si="226"/>
        <v>238</v>
      </c>
      <c r="L1425" s="56">
        <f t="shared" si="227"/>
        <v>892.5</v>
      </c>
      <c r="M1425" s="56">
        <f t="shared" si="219"/>
        <v>1785</v>
      </c>
      <c r="N1425" s="38"/>
      <c r="O1425" s="48">
        <v>33.49</v>
      </c>
      <c r="P1425" s="48">
        <f t="shared" si="222"/>
        <v>66.98</v>
      </c>
      <c r="Q1425" s="103"/>
      <c r="R1425" s="102">
        <f t="shared" si="228"/>
        <v>0</v>
      </c>
      <c r="S1425" s="120" t="s">
        <v>3161</v>
      </c>
      <c r="V1425" s="139"/>
      <c r="Z1425" s="139"/>
      <c r="AA1425" s="131"/>
    </row>
    <row r="1426" spans="1:27" x14ac:dyDescent="0.25">
      <c r="A1426" s="6">
        <v>96029</v>
      </c>
      <c r="B1426" s="6">
        <v>63802546</v>
      </c>
      <c r="C1426" s="6">
        <v>1</v>
      </c>
      <c r="D1426" s="6"/>
      <c r="E1426" s="30" t="s">
        <v>154</v>
      </c>
      <c r="F1426" s="20" t="s">
        <v>1076</v>
      </c>
      <c r="G1426" s="53">
        <f t="shared" ref="G1426:G1434" si="229">J1426*1.15</f>
        <v>43.699999999999996</v>
      </c>
      <c r="H1426" s="55">
        <f t="shared" si="225"/>
        <v>43.699999999999996</v>
      </c>
      <c r="I1426" s="15" t="s">
        <v>152</v>
      </c>
      <c r="J1426" s="55">
        <v>38</v>
      </c>
      <c r="K1426" s="55">
        <f t="shared" si="226"/>
        <v>38</v>
      </c>
      <c r="L1426" s="56">
        <f t="shared" si="227"/>
        <v>285</v>
      </c>
      <c r="M1426" s="56">
        <f t="shared" si="219"/>
        <v>285</v>
      </c>
      <c r="N1426" s="38"/>
      <c r="O1426" s="48"/>
      <c r="P1426" s="48">
        <f t="shared" si="222"/>
        <v>0</v>
      </c>
      <c r="Q1426" s="103"/>
      <c r="R1426" s="102">
        <f t="shared" si="228"/>
        <v>0</v>
      </c>
      <c r="S1426" s="120" t="s">
        <v>2993</v>
      </c>
      <c r="U1426" s="202"/>
      <c r="Z1426" s="139"/>
    </row>
    <row r="1427" spans="1:27" x14ac:dyDescent="0.25">
      <c r="A1427" s="6">
        <v>10</v>
      </c>
      <c r="B1427" s="6">
        <v>63802562</v>
      </c>
      <c r="C1427" s="6">
        <v>2</v>
      </c>
      <c r="D1427" s="6"/>
      <c r="E1427" s="30" t="s">
        <v>494</v>
      </c>
      <c r="F1427" s="124" t="s">
        <v>3828</v>
      </c>
      <c r="G1427" s="53">
        <f t="shared" si="229"/>
        <v>431.24999999999994</v>
      </c>
      <c r="H1427" s="55">
        <f t="shared" si="225"/>
        <v>862.49999999999989</v>
      </c>
      <c r="I1427" s="15" t="s">
        <v>0</v>
      </c>
      <c r="J1427" s="55">
        <v>375</v>
      </c>
      <c r="K1427" s="55">
        <f t="shared" si="226"/>
        <v>750</v>
      </c>
      <c r="L1427" s="56">
        <f t="shared" si="227"/>
        <v>2812.5</v>
      </c>
      <c r="M1427" s="56">
        <f t="shared" si="219"/>
        <v>5625</v>
      </c>
      <c r="N1427" s="105" t="s">
        <v>1917</v>
      </c>
      <c r="O1427" s="48">
        <v>52</v>
      </c>
      <c r="P1427" s="48">
        <f t="shared" si="222"/>
        <v>104</v>
      </c>
      <c r="R1427" s="102">
        <f t="shared" si="228"/>
        <v>0</v>
      </c>
      <c r="S1427" s="120" t="s">
        <v>2316</v>
      </c>
    </row>
    <row r="1428" spans="1:27" x14ac:dyDescent="0.25">
      <c r="A1428" s="6">
        <v>20</v>
      </c>
      <c r="B1428" s="6">
        <v>63802569</v>
      </c>
      <c r="C1428" s="6">
        <v>42</v>
      </c>
      <c r="D1428" s="6"/>
      <c r="E1428" s="30" t="s">
        <v>495</v>
      </c>
      <c r="F1428" s="124" t="s">
        <v>3790</v>
      </c>
      <c r="G1428" s="53">
        <f t="shared" si="229"/>
        <v>70.149999999999991</v>
      </c>
      <c r="H1428" s="55">
        <f t="shared" si="225"/>
        <v>2946.2999999999997</v>
      </c>
      <c r="I1428" s="15" t="s">
        <v>152</v>
      </c>
      <c r="J1428" s="55">
        <v>61</v>
      </c>
      <c r="K1428" s="55">
        <f t="shared" si="226"/>
        <v>2562</v>
      </c>
      <c r="L1428" s="56">
        <f t="shared" si="227"/>
        <v>457.5</v>
      </c>
      <c r="M1428" s="56">
        <f t="shared" si="219"/>
        <v>19215</v>
      </c>
      <c r="N1428" s="105" t="s">
        <v>1917</v>
      </c>
      <c r="O1428" s="48">
        <v>2.85</v>
      </c>
      <c r="P1428" s="48">
        <f t="shared" si="222"/>
        <v>119.7</v>
      </c>
      <c r="R1428" s="102">
        <f t="shared" si="228"/>
        <v>0</v>
      </c>
      <c r="S1428" s="120" t="s">
        <v>2337</v>
      </c>
      <c r="W1428" s="131"/>
      <c r="AA1428" s="139"/>
    </row>
    <row r="1429" spans="1:27" x14ac:dyDescent="0.25">
      <c r="A1429" s="333">
        <v>224671</v>
      </c>
      <c r="B1429" s="134">
        <v>63802569</v>
      </c>
      <c r="C1429" s="134">
        <v>42</v>
      </c>
      <c r="D1429" s="161"/>
      <c r="E1429" s="123" t="s">
        <v>4064</v>
      </c>
      <c r="F1429" s="124" t="s">
        <v>3790</v>
      </c>
      <c r="G1429" s="187">
        <f t="shared" si="229"/>
        <v>70.149999999999991</v>
      </c>
      <c r="H1429" s="162">
        <f t="shared" si="225"/>
        <v>2946.2999999999997</v>
      </c>
      <c r="I1429" s="166" t="s">
        <v>152</v>
      </c>
      <c r="J1429" s="162">
        <v>61</v>
      </c>
      <c r="K1429" s="162">
        <f t="shared" si="226"/>
        <v>2562</v>
      </c>
      <c r="L1429" s="167">
        <f t="shared" si="227"/>
        <v>457.5</v>
      </c>
      <c r="M1429" s="167">
        <f t="shared" si="219"/>
        <v>19215</v>
      </c>
      <c r="N1429" s="122" t="s">
        <v>1917</v>
      </c>
      <c r="O1429" s="130">
        <v>2.85</v>
      </c>
      <c r="P1429" s="130">
        <f t="shared" si="222"/>
        <v>119.7</v>
      </c>
      <c r="X1429" s="131"/>
      <c r="Y1429" s="131"/>
    </row>
    <row r="1430" spans="1:27" x14ac:dyDescent="0.25">
      <c r="A1430" s="6">
        <v>165725</v>
      </c>
      <c r="B1430" s="6">
        <v>63802570</v>
      </c>
      <c r="C1430" s="6">
        <v>2</v>
      </c>
      <c r="D1430" s="39"/>
      <c r="E1430" s="30" t="s">
        <v>671</v>
      </c>
      <c r="F1430" s="8" t="s">
        <v>1276</v>
      </c>
      <c r="G1430" s="55">
        <f t="shared" si="229"/>
        <v>43.699999999999996</v>
      </c>
      <c r="H1430" s="55">
        <f t="shared" si="225"/>
        <v>87.399999999999991</v>
      </c>
      <c r="I1430" s="15" t="s">
        <v>974</v>
      </c>
      <c r="J1430" s="55">
        <v>38</v>
      </c>
      <c r="K1430" s="55">
        <f t="shared" si="226"/>
        <v>76</v>
      </c>
      <c r="L1430" s="56">
        <f t="shared" si="227"/>
        <v>285</v>
      </c>
      <c r="M1430" s="56">
        <f t="shared" si="219"/>
        <v>570</v>
      </c>
      <c r="N1430" s="38"/>
      <c r="O1430" s="50">
        <v>15.378</v>
      </c>
      <c r="P1430" s="48">
        <f t="shared" si="222"/>
        <v>30.756</v>
      </c>
      <c r="R1430" s="102">
        <f>Q1430*1.025</f>
        <v>0</v>
      </c>
      <c r="S1430" s="120" t="s">
        <v>3193</v>
      </c>
      <c r="V1430" s="139"/>
    </row>
    <row r="1431" spans="1:27" x14ac:dyDescent="0.25">
      <c r="A1431" s="6">
        <v>107937</v>
      </c>
      <c r="B1431" s="6">
        <v>63802570</v>
      </c>
      <c r="C1431" s="6">
        <v>2</v>
      </c>
      <c r="D1431" s="39"/>
      <c r="E1431" s="30" t="s">
        <v>671</v>
      </c>
      <c r="F1431" s="124" t="s">
        <v>1047</v>
      </c>
      <c r="G1431" s="53">
        <f t="shared" si="229"/>
        <v>43.699999999999996</v>
      </c>
      <c r="H1431" s="55">
        <f t="shared" si="225"/>
        <v>87.399999999999991</v>
      </c>
      <c r="I1431" s="15" t="s">
        <v>67</v>
      </c>
      <c r="J1431" s="55">
        <v>38</v>
      </c>
      <c r="K1431" s="55">
        <f t="shared" si="226"/>
        <v>76</v>
      </c>
      <c r="L1431" s="56">
        <f t="shared" si="227"/>
        <v>285</v>
      </c>
      <c r="M1431" s="56">
        <f t="shared" si="219"/>
        <v>570</v>
      </c>
      <c r="N1431" s="38"/>
      <c r="O1431" s="50">
        <v>15.378</v>
      </c>
      <c r="P1431" s="48">
        <f t="shared" si="222"/>
        <v>30.756</v>
      </c>
      <c r="R1431" s="102">
        <f>Q1431*1.025</f>
        <v>0</v>
      </c>
      <c r="S1431" s="120" t="s">
        <v>3193</v>
      </c>
      <c r="U1431" s="139"/>
      <c r="V1431" s="139"/>
    </row>
    <row r="1432" spans="1:27" x14ac:dyDescent="0.25">
      <c r="A1432" s="6">
        <v>30</v>
      </c>
      <c r="B1432" s="6">
        <v>63802581</v>
      </c>
      <c r="C1432" s="6">
        <v>2</v>
      </c>
      <c r="D1432" s="6"/>
      <c r="E1432" s="30" t="s">
        <v>496</v>
      </c>
      <c r="F1432" s="124" t="s">
        <v>3795</v>
      </c>
      <c r="G1432" s="53">
        <f t="shared" si="229"/>
        <v>86.25</v>
      </c>
      <c r="H1432" s="55">
        <f t="shared" si="225"/>
        <v>172.5</v>
      </c>
      <c r="I1432" s="15" t="s">
        <v>152</v>
      </c>
      <c r="J1432" s="55">
        <v>75</v>
      </c>
      <c r="K1432" s="55">
        <f t="shared" si="226"/>
        <v>150</v>
      </c>
      <c r="L1432" s="56">
        <f t="shared" si="227"/>
        <v>562.5</v>
      </c>
      <c r="M1432" s="56">
        <f t="shared" si="219"/>
        <v>1125</v>
      </c>
      <c r="N1432" s="105" t="s">
        <v>1917</v>
      </c>
      <c r="O1432" s="48">
        <v>3.1</v>
      </c>
      <c r="P1432" s="48">
        <f t="shared" si="222"/>
        <v>6.2</v>
      </c>
      <c r="R1432" s="102">
        <f>Q1432*1.025</f>
        <v>0</v>
      </c>
      <c r="S1432" s="120" t="s">
        <v>2344</v>
      </c>
      <c r="X1432" s="139"/>
      <c r="Y1432" s="139"/>
      <c r="Z1432" s="139"/>
    </row>
    <row r="1433" spans="1:27" x14ac:dyDescent="0.25">
      <c r="A1433" s="333">
        <v>224671</v>
      </c>
      <c r="B1433" s="134">
        <v>63802581</v>
      </c>
      <c r="C1433" s="134">
        <v>2</v>
      </c>
      <c r="D1433" s="161"/>
      <c r="E1433" s="123" t="s">
        <v>4065</v>
      </c>
      <c r="F1433" s="124" t="s">
        <v>3795</v>
      </c>
      <c r="G1433" s="187">
        <f t="shared" si="229"/>
        <v>86.25</v>
      </c>
      <c r="H1433" s="162">
        <f t="shared" si="225"/>
        <v>172.5</v>
      </c>
      <c r="I1433" s="166" t="s">
        <v>152</v>
      </c>
      <c r="J1433" s="162">
        <v>75</v>
      </c>
      <c r="K1433" s="162">
        <f t="shared" si="226"/>
        <v>150</v>
      </c>
      <c r="L1433" s="167">
        <f t="shared" si="227"/>
        <v>562.5</v>
      </c>
      <c r="M1433" s="167">
        <f t="shared" ref="M1433:M1496" si="230">C1433*L1433</f>
        <v>1125</v>
      </c>
      <c r="N1433" s="122" t="s">
        <v>1917</v>
      </c>
      <c r="O1433" s="130">
        <v>3.1</v>
      </c>
      <c r="P1433" s="130">
        <f t="shared" si="222"/>
        <v>6.2</v>
      </c>
      <c r="X1433" s="230"/>
      <c r="Y1433" s="230"/>
    </row>
    <row r="1434" spans="1:27" x14ac:dyDescent="0.25">
      <c r="A1434" s="6">
        <v>40</v>
      </c>
      <c r="B1434" s="6">
        <v>63802585</v>
      </c>
      <c r="C1434" s="6">
        <v>2</v>
      </c>
      <c r="D1434" s="6"/>
      <c r="E1434" s="30" t="s">
        <v>497</v>
      </c>
      <c r="F1434" s="20" t="s">
        <v>2041</v>
      </c>
      <c r="G1434" s="53">
        <f t="shared" si="229"/>
        <v>73.599999999999994</v>
      </c>
      <c r="H1434" s="55">
        <f t="shared" si="225"/>
        <v>147.19999999999999</v>
      </c>
      <c r="I1434" s="15" t="s">
        <v>152</v>
      </c>
      <c r="J1434" s="55">
        <v>64</v>
      </c>
      <c r="K1434" s="55">
        <f t="shared" si="226"/>
        <v>128</v>
      </c>
      <c r="L1434" s="56">
        <f t="shared" si="227"/>
        <v>480</v>
      </c>
      <c r="M1434" s="56">
        <f t="shared" si="230"/>
        <v>960</v>
      </c>
      <c r="N1434" s="105" t="s">
        <v>1973</v>
      </c>
      <c r="O1434" s="48">
        <v>5.84</v>
      </c>
      <c r="P1434" s="48">
        <f t="shared" si="222"/>
        <v>11.68</v>
      </c>
      <c r="R1434" s="102">
        <f>Q1434*1.025</f>
        <v>0</v>
      </c>
      <c r="S1434" s="120" t="s">
        <v>2342</v>
      </c>
    </row>
    <row r="1435" spans="1:27" x14ac:dyDescent="0.25">
      <c r="A1435" s="333">
        <v>224671</v>
      </c>
      <c r="B1435" s="134">
        <v>63802585</v>
      </c>
      <c r="C1435" s="134">
        <v>2</v>
      </c>
      <c r="D1435" s="161"/>
      <c r="E1435" s="123" t="s">
        <v>497</v>
      </c>
      <c r="F1435" s="124" t="s">
        <v>2041</v>
      </c>
      <c r="G1435" s="187">
        <f>J1435*1.15+O1435*2.5</f>
        <v>88.199999999999989</v>
      </c>
      <c r="H1435" s="162">
        <f t="shared" si="225"/>
        <v>176.39999999999998</v>
      </c>
      <c r="I1435" s="163" t="s">
        <v>0</v>
      </c>
      <c r="J1435" s="164">
        <v>64</v>
      </c>
      <c r="K1435" s="164">
        <f t="shared" si="226"/>
        <v>128</v>
      </c>
      <c r="L1435" s="165">
        <f t="shared" si="227"/>
        <v>480</v>
      </c>
      <c r="M1435" s="165">
        <f t="shared" si="230"/>
        <v>960</v>
      </c>
      <c r="N1435" s="129" t="s">
        <v>1973</v>
      </c>
      <c r="O1435" s="130">
        <v>5.84</v>
      </c>
      <c r="P1435" s="130">
        <f t="shared" si="222"/>
        <v>11.68</v>
      </c>
      <c r="R1435" s="37"/>
      <c r="X1435" s="139"/>
      <c r="Y1435" s="139"/>
      <c r="AA1435" s="131"/>
    </row>
    <row r="1436" spans="1:27" ht="14.25" customHeight="1" x14ac:dyDescent="0.25">
      <c r="A1436" s="6">
        <v>50</v>
      </c>
      <c r="B1436" s="6">
        <v>63802594</v>
      </c>
      <c r="C1436" s="6">
        <v>2</v>
      </c>
      <c r="D1436" s="6"/>
      <c r="E1436" s="30" t="s">
        <v>341</v>
      </c>
      <c r="F1436" s="124" t="s">
        <v>342</v>
      </c>
      <c r="G1436" s="53">
        <f>J1436*1.15</f>
        <v>52.9</v>
      </c>
      <c r="H1436" s="55">
        <f t="shared" si="225"/>
        <v>105.8</v>
      </c>
      <c r="I1436" s="15" t="s">
        <v>152</v>
      </c>
      <c r="J1436" s="55">
        <v>46</v>
      </c>
      <c r="K1436" s="55">
        <f t="shared" si="226"/>
        <v>92</v>
      </c>
      <c r="L1436" s="56">
        <f t="shared" si="227"/>
        <v>345</v>
      </c>
      <c r="M1436" s="56">
        <f t="shared" si="230"/>
        <v>690</v>
      </c>
      <c r="N1436" s="38"/>
      <c r="O1436" s="48">
        <v>0.77</v>
      </c>
      <c r="P1436" s="48">
        <f t="shared" si="222"/>
        <v>1.54</v>
      </c>
      <c r="R1436" s="102">
        <f>Q1436*1.025</f>
        <v>0</v>
      </c>
      <c r="S1436" s="120" t="s">
        <v>2343</v>
      </c>
      <c r="U1436" s="139"/>
      <c r="V1436" s="139"/>
      <c r="W1436" s="139"/>
      <c r="X1436" s="139"/>
      <c r="Y1436" s="139"/>
    </row>
    <row r="1437" spans="1:27" x14ac:dyDescent="0.25">
      <c r="A1437" s="204">
        <v>193825</v>
      </c>
      <c r="B1437" s="197">
        <v>63802594</v>
      </c>
      <c r="C1437" s="197">
        <v>2</v>
      </c>
      <c r="D1437" s="208"/>
      <c r="E1437" s="236" t="s">
        <v>341</v>
      </c>
      <c r="F1437" s="210" t="s">
        <v>342</v>
      </c>
      <c r="G1437" s="218">
        <f>J1437*1.15+O1437*2.45</f>
        <v>54.786499999999997</v>
      </c>
      <c r="H1437" s="220">
        <f t="shared" si="225"/>
        <v>109.57299999999999</v>
      </c>
      <c r="I1437" s="163" t="s">
        <v>152</v>
      </c>
      <c r="J1437" s="164">
        <v>46</v>
      </c>
      <c r="K1437" s="164">
        <f t="shared" si="226"/>
        <v>92</v>
      </c>
      <c r="L1437" s="165">
        <f t="shared" si="227"/>
        <v>345</v>
      </c>
      <c r="M1437" s="165">
        <f t="shared" si="230"/>
        <v>690</v>
      </c>
      <c r="N1437" s="129" t="s">
        <v>2677</v>
      </c>
      <c r="O1437" s="207">
        <v>0.77</v>
      </c>
      <c r="P1437" s="207">
        <f t="shared" si="222"/>
        <v>1.54</v>
      </c>
      <c r="Q1437" s="227"/>
      <c r="R1437" s="228">
        <f>Q1437*1.025</f>
        <v>0</v>
      </c>
      <c r="S1437" s="229"/>
      <c r="T1437" s="230"/>
      <c r="V1437" s="131"/>
    </row>
    <row r="1438" spans="1:27" x14ac:dyDescent="0.25">
      <c r="A1438" s="333">
        <v>224671</v>
      </c>
      <c r="B1438" s="134">
        <v>63802594</v>
      </c>
      <c r="C1438" s="134">
        <v>2</v>
      </c>
      <c r="D1438" s="161"/>
      <c r="E1438" s="123" t="s">
        <v>341</v>
      </c>
      <c r="F1438" s="124" t="s">
        <v>342</v>
      </c>
      <c r="G1438" s="187">
        <f>J1438*1.15+O1438*2.45</f>
        <v>54.786499999999997</v>
      </c>
      <c r="H1438" s="162">
        <f t="shared" si="225"/>
        <v>109.57299999999999</v>
      </c>
      <c r="I1438" s="163" t="s">
        <v>152</v>
      </c>
      <c r="J1438" s="164">
        <v>46</v>
      </c>
      <c r="K1438" s="164">
        <f t="shared" si="226"/>
        <v>92</v>
      </c>
      <c r="L1438" s="165">
        <f t="shared" si="227"/>
        <v>345</v>
      </c>
      <c r="M1438" s="165">
        <f t="shared" si="230"/>
        <v>690</v>
      </c>
      <c r="N1438" s="129" t="s">
        <v>1973</v>
      </c>
      <c r="O1438" s="130">
        <v>0.77</v>
      </c>
      <c r="P1438" s="130">
        <f t="shared" si="222"/>
        <v>1.54</v>
      </c>
      <c r="R1438" s="37"/>
      <c r="T1438" s="40"/>
      <c r="V1438" s="230"/>
    </row>
    <row r="1439" spans="1:27" x14ac:dyDescent="0.25">
      <c r="A1439" s="197">
        <v>234659</v>
      </c>
      <c r="B1439" s="134">
        <v>63802594</v>
      </c>
      <c r="C1439" s="134">
        <v>2</v>
      </c>
      <c r="D1439" s="161"/>
      <c r="E1439" s="123" t="s">
        <v>4066</v>
      </c>
      <c r="F1439" s="124" t="s">
        <v>342</v>
      </c>
      <c r="G1439" s="125">
        <f>J1439*1.15+O1439*2.45</f>
        <v>54.786499999999997</v>
      </c>
      <c r="H1439" s="125">
        <f t="shared" si="225"/>
        <v>109.57299999999999</v>
      </c>
      <c r="I1439" s="163" t="s">
        <v>152</v>
      </c>
      <c r="J1439" s="164">
        <v>46</v>
      </c>
      <c r="K1439" s="164">
        <f t="shared" si="226"/>
        <v>92</v>
      </c>
      <c r="L1439" s="165">
        <f t="shared" si="227"/>
        <v>345</v>
      </c>
      <c r="M1439" s="165">
        <f t="shared" si="230"/>
        <v>690</v>
      </c>
      <c r="N1439" s="129" t="s">
        <v>1973</v>
      </c>
      <c r="O1439" s="130">
        <v>0.77</v>
      </c>
      <c r="P1439" s="130">
        <f t="shared" si="222"/>
        <v>1.54</v>
      </c>
      <c r="Q1439" s="188"/>
      <c r="R1439" s="131"/>
      <c r="S1439" s="131"/>
      <c r="T1439" s="131"/>
      <c r="U1439" s="131"/>
      <c r="V1439" s="131"/>
    </row>
    <row r="1440" spans="1:27" x14ac:dyDescent="0.25">
      <c r="A1440" s="197">
        <v>234659</v>
      </c>
      <c r="B1440" s="134">
        <v>63802594</v>
      </c>
      <c r="C1440" s="134">
        <v>2</v>
      </c>
      <c r="D1440" s="161"/>
      <c r="E1440" s="123" t="s">
        <v>4127</v>
      </c>
      <c r="F1440" s="124" t="s">
        <v>342</v>
      </c>
      <c r="G1440" s="125">
        <f>J1440*1.15+O1440*2.45</f>
        <v>54.786499999999997</v>
      </c>
      <c r="H1440" s="125">
        <f t="shared" si="225"/>
        <v>109.57299999999999</v>
      </c>
      <c r="I1440" s="203" t="s">
        <v>974</v>
      </c>
      <c r="J1440" s="164">
        <v>46</v>
      </c>
      <c r="K1440" s="164">
        <f t="shared" si="226"/>
        <v>92</v>
      </c>
      <c r="L1440" s="165">
        <f t="shared" si="227"/>
        <v>345</v>
      </c>
      <c r="M1440" s="165">
        <f t="shared" si="230"/>
        <v>690</v>
      </c>
      <c r="N1440" s="129" t="s">
        <v>1973</v>
      </c>
      <c r="O1440" s="130">
        <v>0.77</v>
      </c>
      <c r="P1440" s="130">
        <f t="shared" si="222"/>
        <v>1.54</v>
      </c>
      <c r="R1440" s="102">
        <f>Q1440*1.025</f>
        <v>0</v>
      </c>
      <c r="S1440" s="131"/>
      <c r="T1440" s="131"/>
      <c r="U1440" s="131"/>
      <c r="W1440" s="131"/>
    </row>
    <row r="1441" spans="1:27" x14ac:dyDescent="0.25">
      <c r="A1441" s="6">
        <v>60</v>
      </c>
      <c r="B1441" s="6">
        <v>63802600</v>
      </c>
      <c r="C1441" s="6">
        <v>1</v>
      </c>
      <c r="D1441" s="6"/>
      <c r="E1441" s="30" t="s">
        <v>1119</v>
      </c>
      <c r="F1441" s="124" t="s">
        <v>3732</v>
      </c>
      <c r="G1441" s="53">
        <f>J1441*1.15</f>
        <v>455.4</v>
      </c>
      <c r="H1441" s="55">
        <f t="shared" si="225"/>
        <v>455.4</v>
      </c>
      <c r="I1441" s="15" t="s">
        <v>0</v>
      </c>
      <c r="J1441" s="55">
        <v>396</v>
      </c>
      <c r="K1441" s="55">
        <f t="shared" si="226"/>
        <v>396</v>
      </c>
      <c r="L1441" s="56">
        <f t="shared" si="227"/>
        <v>2970</v>
      </c>
      <c r="M1441" s="56">
        <f t="shared" si="230"/>
        <v>2970</v>
      </c>
      <c r="N1441" s="38"/>
      <c r="O1441" s="48"/>
      <c r="P1441" s="48">
        <f t="shared" si="222"/>
        <v>0</v>
      </c>
      <c r="R1441" s="102">
        <f>Q1441*1.025</f>
        <v>0</v>
      </c>
      <c r="S1441" s="120" t="s">
        <v>2531</v>
      </c>
      <c r="X1441" s="131"/>
      <c r="Y1441" s="131"/>
      <c r="AA1441" s="139"/>
    </row>
    <row r="1442" spans="1:27" x14ac:dyDescent="0.25">
      <c r="A1442" s="197">
        <v>209317</v>
      </c>
      <c r="B1442" s="134">
        <v>63802600</v>
      </c>
      <c r="C1442" s="134">
        <v>1</v>
      </c>
      <c r="D1442" s="161"/>
      <c r="E1442" s="123" t="s">
        <v>1119</v>
      </c>
      <c r="F1442" s="124" t="s">
        <v>3732</v>
      </c>
      <c r="G1442" s="187">
        <f>J1442*1.15</f>
        <v>455.4</v>
      </c>
      <c r="H1442" s="162">
        <f t="shared" si="225"/>
        <v>455.4</v>
      </c>
      <c r="I1442" s="166" t="s">
        <v>0</v>
      </c>
      <c r="J1442" s="162">
        <v>396</v>
      </c>
      <c r="K1442" s="162">
        <f t="shared" si="226"/>
        <v>396</v>
      </c>
      <c r="L1442" s="167">
        <f t="shared" si="227"/>
        <v>2970</v>
      </c>
      <c r="M1442" s="167">
        <f t="shared" si="230"/>
        <v>2970</v>
      </c>
      <c r="N1442" s="303" t="s">
        <v>1917</v>
      </c>
      <c r="O1442" s="130">
        <v>53.3</v>
      </c>
      <c r="P1442" s="130">
        <f t="shared" si="222"/>
        <v>53.3</v>
      </c>
      <c r="Q1442" s="188"/>
      <c r="R1442" s="131"/>
      <c r="S1442" s="131"/>
      <c r="T1442" s="131"/>
    </row>
    <row r="1443" spans="1:27" x14ac:dyDescent="0.25">
      <c r="A1443" s="6">
        <v>164330</v>
      </c>
      <c r="B1443" s="6">
        <v>63802632</v>
      </c>
      <c r="C1443" s="6">
        <v>1</v>
      </c>
      <c r="D1443" s="39"/>
      <c r="E1443" s="30" t="s">
        <v>1132</v>
      </c>
      <c r="F1443" s="20" t="s">
        <v>1581</v>
      </c>
      <c r="G1443" s="53">
        <f>J1443*1.15</f>
        <v>55.199999999999996</v>
      </c>
      <c r="H1443" s="55">
        <f t="shared" si="225"/>
        <v>55.199999999999996</v>
      </c>
      <c r="I1443" s="15" t="s">
        <v>152</v>
      </c>
      <c r="J1443" s="55">
        <v>48</v>
      </c>
      <c r="K1443" s="55">
        <f t="shared" si="226"/>
        <v>48</v>
      </c>
      <c r="L1443" s="56">
        <f t="shared" si="227"/>
        <v>360</v>
      </c>
      <c r="M1443" s="56">
        <f t="shared" si="230"/>
        <v>360</v>
      </c>
      <c r="N1443" s="38"/>
      <c r="O1443" s="48"/>
      <c r="P1443" s="48">
        <f t="shared" si="222"/>
        <v>0</v>
      </c>
      <c r="R1443" s="102">
        <f>Q1443*1.025</f>
        <v>0</v>
      </c>
      <c r="S1443" s="120" t="s">
        <v>2555</v>
      </c>
      <c r="U1443" s="40"/>
      <c r="W1443" s="139"/>
      <c r="Z1443" s="202"/>
    </row>
    <row r="1444" spans="1:27" x14ac:dyDescent="0.25">
      <c r="A1444" s="204">
        <v>191215</v>
      </c>
      <c r="B1444" s="134">
        <v>63802632</v>
      </c>
      <c r="C1444" s="134">
        <v>1</v>
      </c>
      <c r="D1444" s="161"/>
      <c r="E1444" s="123" t="s">
        <v>1132</v>
      </c>
      <c r="F1444" s="124" t="s">
        <v>1581</v>
      </c>
      <c r="G1444" s="125">
        <f>J1444*1.15+O1444*1.9</f>
        <v>68.575999999999993</v>
      </c>
      <c r="H1444" s="125">
        <f t="shared" si="225"/>
        <v>68.575999999999993</v>
      </c>
      <c r="I1444" s="163" t="s">
        <v>152</v>
      </c>
      <c r="J1444" s="164">
        <v>48</v>
      </c>
      <c r="K1444" s="164">
        <f t="shared" si="226"/>
        <v>48</v>
      </c>
      <c r="L1444" s="165">
        <f t="shared" si="227"/>
        <v>360</v>
      </c>
      <c r="M1444" s="165">
        <f t="shared" si="230"/>
        <v>360</v>
      </c>
      <c r="N1444" s="129" t="s">
        <v>1973</v>
      </c>
      <c r="O1444" s="130">
        <v>7.04</v>
      </c>
      <c r="P1444" s="130">
        <f t="shared" si="222"/>
        <v>7.04</v>
      </c>
      <c r="Q1444" s="188"/>
      <c r="R1444" s="139"/>
      <c r="S1444" s="139"/>
      <c r="T1444" s="139"/>
      <c r="U1444" s="131"/>
      <c r="Z1444" s="139"/>
      <c r="AA1444" s="40"/>
    </row>
    <row r="1445" spans="1:27" x14ac:dyDescent="0.25">
      <c r="A1445" s="197">
        <v>197808</v>
      </c>
      <c r="B1445" s="121">
        <v>63802632</v>
      </c>
      <c r="C1445" s="121">
        <v>1</v>
      </c>
      <c r="D1445" s="161"/>
      <c r="E1445" s="123" t="s">
        <v>1132</v>
      </c>
      <c r="F1445" s="124" t="s">
        <v>1581</v>
      </c>
      <c r="G1445" s="168">
        <f>J1445*1.2+O1445*2.5</f>
        <v>68</v>
      </c>
      <c r="H1445" s="125">
        <f t="shared" si="225"/>
        <v>68</v>
      </c>
      <c r="I1445" s="163" t="s">
        <v>152</v>
      </c>
      <c r="J1445" s="164">
        <v>42</v>
      </c>
      <c r="K1445" s="164">
        <f t="shared" si="226"/>
        <v>42</v>
      </c>
      <c r="L1445" s="165">
        <f t="shared" si="227"/>
        <v>315</v>
      </c>
      <c r="M1445" s="165">
        <f t="shared" si="230"/>
        <v>315</v>
      </c>
      <c r="N1445" s="129" t="s">
        <v>1973</v>
      </c>
      <c r="O1445" s="130">
        <v>7.04</v>
      </c>
      <c r="P1445" s="130">
        <f t="shared" si="222"/>
        <v>7.04</v>
      </c>
      <c r="Q1445" s="188"/>
      <c r="R1445" s="131"/>
      <c r="S1445" s="131"/>
      <c r="T1445" s="131"/>
      <c r="V1445" s="131"/>
      <c r="AA1445" s="202"/>
    </row>
    <row r="1446" spans="1:27" x14ac:dyDescent="0.25">
      <c r="A1446" s="197">
        <v>225825</v>
      </c>
      <c r="B1446" s="121">
        <v>63802632</v>
      </c>
      <c r="C1446" s="121">
        <v>1</v>
      </c>
      <c r="D1446" s="161"/>
      <c r="E1446" s="123" t="s">
        <v>4067</v>
      </c>
      <c r="F1446" s="124" t="s">
        <v>1581</v>
      </c>
      <c r="G1446" s="168">
        <f>J1446*1.2+O1446*2.5</f>
        <v>68</v>
      </c>
      <c r="H1446" s="125">
        <f t="shared" si="225"/>
        <v>68</v>
      </c>
      <c r="I1446" s="163" t="s">
        <v>152</v>
      </c>
      <c r="J1446" s="164">
        <v>42</v>
      </c>
      <c r="K1446" s="164">
        <f t="shared" si="226"/>
        <v>42</v>
      </c>
      <c r="L1446" s="165">
        <f t="shared" si="227"/>
        <v>315</v>
      </c>
      <c r="M1446" s="165">
        <f t="shared" si="230"/>
        <v>315</v>
      </c>
      <c r="N1446" s="129" t="s">
        <v>1973</v>
      </c>
      <c r="O1446" s="130">
        <v>7.04</v>
      </c>
      <c r="P1446" s="130">
        <f t="shared" si="222"/>
        <v>7.04</v>
      </c>
      <c r="Q1446" s="188"/>
      <c r="R1446" s="131"/>
      <c r="S1446" s="131"/>
      <c r="T1446" s="131"/>
      <c r="U1446" s="131"/>
      <c r="W1446" s="202"/>
      <c r="Z1446" s="139"/>
      <c r="AA1446" s="139"/>
    </row>
    <row r="1447" spans="1:27" x14ac:dyDescent="0.25">
      <c r="A1447" s="197">
        <v>274515</v>
      </c>
      <c r="B1447" s="121">
        <v>63802632</v>
      </c>
      <c r="C1447" s="121">
        <v>1</v>
      </c>
      <c r="D1447" s="122">
        <v>1354605</v>
      </c>
      <c r="E1447" s="123" t="s">
        <v>4067</v>
      </c>
      <c r="F1447" s="124" t="s">
        <v>4446</v>
      </c>
      <c r="G1447" s="125">
        <f>J1447*1.15</f>
        <v>69</v>
      </c>
      <c r="H1447" s="125">
        <f t="shared" si="225"/>
        <v>69</v>
      </c>
      <c r="I1447" s="166" t="s">
        <v>152</v>
      </c>
      <c r="J1447" s="281">
        <v>60</v>
      </c>
      <c r="K1447" s="162">
        <f t="shared" si="226"/>
        <v>60</v>
      </c>
      <c r="L1447" s="167">
        <f t="shared" si="227"/>
        <v>450</v>
      </c>
      <c r="M1447" s="167">
        <f t="shared" si="230"/>
        <v>450</v>
      </c>
      <c r="N1447" s="122" t="s">
        <v>2028</v>
      </c>
      <c r="O1447" s="130">
        <v>7.04</v>
      </c>
      <c r="P1447" s="130">
        <f t="shared" si="222"/>
        <v>7.04</v>
      </c>
      <c r="Q1447" s="188"/>
      <c r="R1447" s="131"/>
      <c r="S1447" s="131"/>
      <c r="T1447" s="131"/>
      <c r="U1447" s="131"/>
      <c r="W1447" s="139"/>
      <c r="X1447" s="131"/>
      <c r="Y1447" s="131"/>
      <c r="Z1447" s="139"/>
      <c r="AA1447" s="139"/>
    </row>
    <row r="1448" spans="1:27" x14ac:dyDescent="0.25">
      <c r="A1448" s="134">
        <v>277206</v>
      </c>
      <c r="B1448" s="121">
        <v>63802632</v>
      </c>
      <c r="C1448" s="121">
        <v>1</v>
      </c>
      <c r="D1448" s="122">
        <v>1359407</v>
      </c>
      <c r="E1448" s="123" t="s">
        <v>4067</v>
      </c>
      <c r="F1448" s="124" t="s">
        <v>4457</v>
      </c>
      <c r="G1448" s="168">
        <f>J1448*1.2</f>
        <v>72</v>
      </c>
      <c r="H1448" s="125">
        <f t="shared" si="225"/>
        <v>72</v>
      </c>
      <c r="I1448" s="166" t="s">
        <v>152</v>
      </c>
      <c r="J1448" s="162">
        <v>60</v>
      </c>
      <c r="K1448" s="162">
        <f t="shared" si="226"/>
        <v>60</v>
      </c>
      <c r="L1448" s="167">
        <f t="shared" si="227"/>
        <v>450</v>
      </c>
      <c r="M1448" s="167">
        <f t="shared" si="230"/>
        <v>450</v>
      </c>
      <c r="N1448" s="122" t="s">
        <v>1973</v>
      </c>
      <c r="O1448" s="130">
        <v>7.04</v>
      </c>
      <c r="P1448" s="130">
        <f t="shared" si="222"/>
        <v>7.04</v>
      </c>
      <c r="S1448" s="40"/>
      <c r="V1448" s="447"/>
      <c r="W1448" s="202"/>
      <c r="Z1448" s="131"/>
      <c r="AA1448" s="139"/>
    </row>
    <row r="1449" spans="1:27" x14ac:dyDescent="0.25">
      <c r="A1449" s="197">
        <v>289161</v>
      </c>
      <c r="B1449" s="121">
        <v>63802632</v>
      </c>
      <c r="C1449" s="121">
        <v>1</v>
      </c>
      <c r="D1449" s="122">
        <v>1374691</v>
      </c>
      <c r="E1449" s="123" t="s">
        <v>4067</v>
      </c>
      <c r="F1449" s="124" t="s">
        <v>4457</v>
      </c>
      <c r="G1449" s="125">
        <f>J1449*1.2</f>
        <v>72</v>
      </c>
      <c r="H1449" s="125">
        <f t="shared" si="225"/>
        <v>72</v>
      </c>
      <c r="I1449" s="203" t="s">
        <v>974</v>
      </c>
      <c r="J1449" s="162">
        <v>60</v>
      </c>
      <c r="K1449" s="162">
        <f t="shared" si="226"/>
        <v>60</v>
      </c>
      <c r="L1449" s="167">
        <f t="shared" si="227"/>
        <v>450</v>
      </c>
      <c r="M1449" s="167">
        <f t="shared" si="230"/>
        <v>450</v>
      </c>
      <c r="N1449" s="122" t="s">
        <v>2028</v>
      </c>
      <c r="O1449" s="130">
        <v>6.88</v>
      </c>
      <c r="P1449" s="130">
        <f t="shared" si="222"/>
        <v>6.88</v>
      </c>
      <c r="Q1449" s="131"/>
      <c r="R1449" s="131"/>
      <c r="S1449" s="483" t="s">
        <v>4577</v>
      </c>
      <c r="X1449" s="40"/>
      <c r="Y1449" s="40"/>
      <c r="AA1449" s="139"/>
    </row>
    <row r="1450" spans="1:27" x14ac:dyDescent="0.25">
      <c r="A1450" s="197">
        <v>296169</v>
      </c>
      <c r="B1450" s="280">
        <v>63802632</v>
      </c>
      <c r="C1450" s="280">
        <v>1</v>
      </c>
      <c r="D1450" s="208">
        <v>1384713</v>
      </c>
      <c r="E1450" s="236" t="s">
        <v>4067</v>
      </c>
      <c r="F1450" s="313" t="s">
        <v>4457</v>
      </c>
      <c r="G1450" s="495">
        <f>J1450*1.2</f>
        <v>72</v>
      </c>
      <c r="H1450" s="495">
        <f t="shared" si="225"/>
        <v>72</v>
      </c>
      <c r="I1450" s="219" t="s">
        <v>974</v>
      </c>
      <c r="J1450" s="291">
        <v>60</v>
      </c>
      <c r="K1450" s="291">
        <f t="shared" si="226"/>
        <v>60</v>
      </c>
      <c r="L1450" s="493">
        <f t="shared" si="227"/>
        <v>450</v>
      </c>
      <c r="M1450" s="493">
        <f t="shared" si="230"/>
        <v>450</v>
      </c>
      <c r="N1450" s="206" t="s">
        <v>2028</v>
      </c>
      <c r="O1450" s="311">
        <v>6.88</v>
      </c>
      <c r="P1450" s="311">
        <f t="shared" si="222"/>
        <v>6.88</v>
      </c>
      <c r="Q1450" s="480"/>
      <c r="R1450" s="474"/>
      <c r="S1450" s="480"/>
      <c r="T1450" s="480"/>
      <c r="U1450" s="480"/>
    </row>
    <row r="1451" spans="1:27" x14ac:dyDescent="0.25">
      <c r="A1451" s="6">
        <v>98510</v>
      </c>
      <c r="B1451" s="6">
        <v>63802632</v>
      </c>
      <c r="C1451" s="6">
        <v>1</v>
      </c>
      <c r="D1451" s="6"/>
      <c r="E1451" s="30" t="s">
        <v>1395</v>
      </c>
      <c r="F1451" s="20" t="s">
        <v>1595</v>
      </c>
      <c r="G1451" s="53">
        <f>J1451*1.15</f>
        <v>55.199999999999996</v>
      </c>
      <c r="H1451" s="55">
        <f t="shared" si="225"/>
        <v>55.199999999999996</v>
      </c>
      <c r="I1451" s="15" t="s">
        <v>67</v>
      </c>
      <c r="J1451" s="55">
        <v>48</v>
      </c>
      <c r="K1451" s="55">
        <f t="shared" si="226"/>
        <v>48</v>
      </c>
      <c r="L1451" s="56">
        <f t="shared" si="227"/>
        <v>360</v>
      </c>
      <c r="M1451" s="56">
        <f t="shared" si="230"/>
        <v>360</v>
      </c>
      <c r="N1451" s="38"/>
      <c r="O1451" s="48"/>
      <c r="P1451" s="48">
        <f t="shared" si="222"/>
        <v>0</v>
      </c>
      <c r="Q1451" s="103"/>
      <c r="R1451" s="102">
        <f>Q1451*1.025</f>
        <v>0</v>
      </c>
      <c r="U1451" s="40"/>
      <c r="W1451" s="40"/>
    </row>
    <row r="1452" spans="1:27" x14ac:dyDescent="0.25">
      <c r="A1452" s="6">
        <v>176703</v>
      </c>
      <c r="B1452" s="6">
        <v>63802634</v>
      </c>
      <c r="C1452" s="6">
        <v>1</v>
      </c>
      <c r="D1452" s="39"/>
      <c r="E1452" s="30" t="s">
        <v>1396</v>
      </c>
      <c r="F1452" s="20" t="s">
        <v>1812</v>
      </c>
      <c r="G1452" s="53">
        <f>J1452*1.15</f>
        <v>61.524999999999999</v>
      </c>
      <c r="H1452" s="55">
        <f t="shared" si="225"/>
        <v>61.524999999999999</v>
      </c>
      <c r="I1452" s="15" t="s">
        <v>152</v>
      </c>
      <c r="J1452" s="55">
        <v>53.5</v>
      </c>
      <c r="K1452" s="55">
        <f t="shared" si="226"/>
        <v>53.5</v>
      </c>
      <c r="L1452" s="56">
        <f t="shared" si="227"/>
        <v>401.25</v>
      </c>
      <c r="M1452" s="56">
        <f t="shared" si="230"/>
        <v>401.25</v>
      </c>
      <c r="N1452" s="38"/>
      <c r="O1452" s="48"/>
      <c r="P1452" s="48">
        <f t="shared" si="222"/>
        <v>0</v>
      </c>
      <c r="R1452" s="102">
        <f>Q1452*1.025</f>
        <v>0</v>
      </c>
      <c r="S1452" s="120" t="s">
        <v>2556</v>
      </c>
      <c r="U1452" s="131"/>
      <c r="W1452" s="131"/>
      <c r="Z1452" s="131"/>
      <c r="AA1452" s="139"/>
    </row>
    <row r="1453" spans="1:27" x14ac:dyDescent="0.25">
      <c r="A1453" s="197">
        <v>209317</v>
      </c>
      <c r="B1453" s="134">
        <v>63802634</v>
      </c>
      <c r="C1453" s="134">
        <v>1</v>
      </c>
      <c r="D1453" s="161"/>
      <c r="E1453" s="123" t="s">
        <v>1396</v>
      </c>
      <c r="F1453" s="124" t="s">
        <v>1812</v>
      </c>
      <c r="G1453" s="189">
        <f>J1453*1.2306+O1453*2.5</f>
        <v>83.462499999999991</v>
      </c>
      <c r="H1453" s="162">
        <f t="shared" si="225"/>
        <v>83.462499999999991</v>
      </c>
      <c r="I1453" s="163" t="s">
        <v>152</v>
      </c>
      <c r="J1453" s="164">
        <v>50</v>
      </c>
      <c r="K1453" s="164">
        <f t="shared" si="226"/>
        <v>50</v>
      </c>
      <c r="L1453" s="165">
        <f t="shared" si="227"/>
        <v>375</v>
      </c>
      <c r="M1453" s="165">
        <f t="shared" si="230"/>
        <v>375</v>
      </c>
      <c r="N1453" s="129" t="s">
        <v>1973</v>
      </c>
      <c r="O1453" s="130">
        <v>8.7729999999999997</v>
      </c>
      <c r="P1453" s="130">
        <f t="shared" si="222"/>
        <v>8.7729999999999997</v>
      </c>
      <c r="Q1453" s="188"/>
      <c r="R1453" s="131"/>
      <c r="S1453" s="131"/>
      <c r="T1453" s="131"/>
      <c r="U1453" s="40"/>
    </row>
    <row r="1454" spans="1:27" x14ac:dyDescent="0.25">
      <c r="A1454" s="197">
        <v>234659</v>
      </c>
      <c r="B1454" s="134">
        <v>63802634</v>
      </c>
      <c r="C1454" s="134">
        <v>1</v>
      </c>
      <c r="D1454" s="161"/>
      <c r="E1454" s="123" t="s">
        <v>4068</v>
      </c>
      <c r="F1454" s="124" t="s">
        <v>1812</v>
      </c>
      <c r="G1454" s="168">
        <f>J1454*1.2306+O1454*2.5</f>
        <v>83.462499999999991</v>
      </c>
      <c r="H1454" s="125">
        <f t="shared" si="225"/>
        <v>83.462499999999991</v>
      </c>
      <c r="I1454" s="163" t="s">
        <v>152</v>
      </c>
      <c r="J1454" s="164">
        <v>50</v>
      </c>
      <c r="K1454" s="164">
        <f t="shared" si="226"/>
        <v>50</v>
      </c>
      <c r="L1454" s="165">
        <f t="shared" si="227"/>
        <v>375</v>
      </c>
      <c r="M1454" s="165">
        <f t="shared" si="230"/>
        <v>375</v>
      </c>
      <c r="N1454" s="129" t="s">
        <v>1973</v>
      </c>
      <c r="O1454" s="130">
        <v>8.7729999999999997</v>
      </c>
      <c r="P1454" s="130">
        <f t="shared" si="222"/>
        <v>8.7729999999999997</v>
      </c>
      <c r="Q1454" s="188"/>
      <c r="R1454" s="139"/>
      <c r="S1454" s="131"/>
      <c r="T1454" s="131"/>
      <c r="U1454" s="131"/>
      <c r="V1454" s="139"/>
      <c r="X1454" s="131"/>
      <c r="Y1454" s="131"/>
    </row>
    <row r="1455" spans="1:27" x14ac:dyDescent="0.25">
      <c r="A1455" s="197">
        <v>302124</v>
      </c>
      <c r="B1455" s="134">
        <v>63802634</v>
      </c>
      <c r="C1455" s="134">
        <v>1</v>
      </c>
      <c r="D1455" s="122">
        <v>1391470</v>
      </c>
      <c r="E1455" s="123" t="s">
        <v>4068</v>
      </c>
      <c r="F1455" s="329" t="s">
        <v>4650</v>
      </c>
      <c r="G1455" s="444">
        <f>J1455*1.2</f>
        <v>100.8</v>
      </c>
      <c r="H1455" s="448">
        <f t="shared" si="225"/>
        <v>100.8</v>
      </c>
      <c r="I1455" s="166" t="s">
        <v>974</v>
      </c>
      <c r="J1455" s="288">
        <v>84</v>
      </c>
      <c r="K1455" s="288">
        <f t="shared" si="226"/>
        <v>84</v>
      </c>
      <c r="L1455" s="290">
        <f t="shared" si="227"/>
        <v>630</v>
      </c>
      <c r="M1455" s="290">
        <f t="shared" si="230"/>
        <v>630</v>
      </c>
      <c r="N1455" s="122"/>
      <c r="O1455" s="130">
        <v>8.7729999999999997</v>
      </c>
      <c r="P1455" s="130">
        <f t="shared" si="222"/>
        <v>8.7729999999999997</v>
      </c>
      <c r="R1455" s="474"/>
      <c r="S1455" s="480"/>
      <c r="T1455" s="474"/>
      <c r="U1455" s="480"/>
    </row>
    <row r="1456" spans="1:27" x14ac:dyDescent="0.25">
      <c r="A1456" s="197">
        <v>303243</v>
      </c>
      <c r="B1456" s="134">
        <v>63802634</v>
      </c>
      <c r="C1456" s="134">
        <v>1</v>
      </c>
      <c r="D1456" s="122">
        <v>1392923</v>
      </c>
      <c r="E1456" s="123" t="s">
        <v>4068</v>
      </c>
      <c r="F1456" s="329" t="s">
        <v>4650</v>
      </c>
      <c r="G1456" s="444">
        <f>J1456*1.2</f>
        <v>100.8</v>
      </c>
      <c r="H1456" s="448">
        <f t="shared" si="225"/>
        <v>100.8</v>
      </c>
      <c r="I1456" s="166" t="s">
        <v>974</v>
      </c>
      <c r="J1456" s="288">
        <v>84</v>
      </c>
      <c r="K1456" s="288">
        <f t="shared" si="226"/>
        <v>84</v>
      </c>
      <c r="L1456" s="290">
        <f t="shared" si="227"/>
        <v>630</v>
      </c>
      <c r="M1456" s="290">
        <f t="shared" si="230"/>
        <v>630</v>
      </c>
      <c r="N1456" s="122" t="s">
        <v>2028</v>
      </c>
      <c r="O1456" s="130">
        <v>8.7729999999999997</v>
      </c>
      <c r="P1456" s="130">
        <f t="shared" si="222"/>
        <v>8.7729999999999997</v>
      </c>
      <c r="Q1456" s="447"/>
      <c r="R1456" s="447"/>
      <c r="S1456" s="447"/>
      <c r="T1456" s="447"/>
      <c r="U1456" s="447"/>
      <c r="V1456" s="139"/>
    </row>
    <row r="1457" spans="1:27" x14ac:dyDescent="0.25">
      <c r="A1457" s="6">
        <v>153318</v>
      </c>
      <c r="B1457" s="6">
        <v>63802634</v>
      </c>
      <c r="C1457" s="6">
        <v>1</v>
      </c>
      <c r="D1457" s="39"/>
      <c r="E1457" s="30" t="s">
        <v>1396</v>
      </c>
      <c r="F1457" s="20" t="s">
        <v>1591</v>
      </c>
      <c r="G1457" s="53">
        <f>J1457*1.15</f>
        <v>61.524999999999999</v>
      </c>
      <c r="H1457" s="55">
        <f t="shared" si="225"/>
        <v>61.524999999999999</v>
      </c>
      <c r="I1457" s="15" t="s">
        <v>67</v>
      </c>
      <c r="J1457" s="55">
        <v>53.5</v>
      </c>
      <c r="K1457" s="55">
        <f t="shared" si="226"/>
        <v>53.5</v>
      </c>
      <c r="L1457" s="56">
        <f t="shared" si="227"/>
        <v>401.25</v>
      </c>
      <c r="M1457" s="56">
        <f t="shared" si="230"/>
        <v>401.25</v>
      </c>
      <c r="N1457" s="38"/>
      <c r="O1457" s="48"/>
      <c r="P1457" s="48">
        <f t="shared" si="222"/>
        <v>0</v>
      </c>
      <c r="R1457" s="102">
        <f>Q1457*1.025</f>
        <v>0</v>
      </c>
      <c r="S1457" s="120" t="s">
        <v>2556</v>
      </c>
      <c r="AA1457" s="131"/>
    </row>
    <row r="1458" spans="1:27" x14ac:dyDescent="0.25">
      <c r="A1458" s="6">
        <v>70</v>
      </c>
      <c r="B1458" s="6">
        <v>63802635</v>
      </c>
      <c r="C1458" s="6">
        <v>1</v>
      </c>
      <c r="D1458" s="6"/>
      <c r="E1458" s="30" t="s">
        <v>1397</v>
      </c>
      <c r="F1458" s="20" t="s">
        <v>1586</v>
      </c>
      <c r="G1458" s="53">
        <f>J1458*1.15</f>
        <v>59.8</v>
      </c>
      <c r="H1458" s="55">
        <f t="shared" si="225"/>
        <v>59.8</v>
      </c>
      <c r="I1458" s="15" t="s">
        <v>67</v>
      </c>
      <c r="J1458" s="55">
        <v>52</v>
      </c>
      <c r="K1458" s="55">
        <f t="shared" si="226"/>
        <v>52</v>
      </c>
      <c r="L1458" s="56">
        <f t="shared" si="227"/>
        <v>390</v>
      </c>
      <c r="M1458" s="56">
        <f t="shared" si="230"/>
        <v>390</v>
      </c>
      <c r="N1458" s="38"/>
      <c r="O1458" s="48"/>
      <c r="P1458" s="48">
        <f t="shared" si="222"/>
        <v>0</v>
      </c>
      <c r="R1458" s="102">
        <f>Q1458*1.025</f>
        <v>0</v>
      </c>
      <c r="S1458" s="120" t="s">
        <v>2557</v>
      </c>
      <c r="U1458" s="139"/>
      <c r="W1458" s="131"/>
    </row>
    <row r="1459" spans="1:27" x14ac:dyDescent="0.25">
      <c r="A1459" s="6">
        <v>90</v>
      </c>
      <c r="B1459" s="6">
        <v>63802640</v>
      </c>
      <c r="C1459" s="6">
        <v>4</v>
      </c>
      <c r="D1459" s="6"/>
      <c r="E1459" s="30" t="s">
        <v>498</v>
      </c>
      <c r="F1459" s="124" t="s">
        <v>994</v>
      </c>
      <c r="G1459" s="53">
        <f>J1459*1.15</f>
        <v>33.119999999999997</v>
      </c>
      <c r="H1459" s="55">
        <f t="shared" si="225"/>
        <v>132.47999999999999</v>
      </c>
      <c r="I1459" s="15" t="s">
        <v>67</v>
      </c>
      <c r="J1459" s="55">
        <v>28.8</v>
      </c>
      <c r="K1459" s="55">
        <f t="shared" si="226"/>
        <v>115.2</v>
      </c>
      <c r="L1459" s="56">
        <f t="shared" si="227"/>
        <v>216</v>
      </c>
      <c r="M1459" s="56">
        <f t="shared" si="230"/>
        <v>864</v>
      </c>
      <c r="N1459" s="38"/>
      <c r="O1459" s="48">
        <v>7.242</v>
      </c>
      <c r="P1459" s="48">
        <f t="shared" si="222"/>
        <v>28.968</v>
      </c>
      <c r="R1459" s="102">
        <f>Q1459*1.025</f>
        <v>0</v>
      </c>
      <c r="S1459" s="120" t="s">
        <v>2493</v>
      </c>
      <c r="X1459" s="139"/>
      <c r="Y1459" s="139"/>
    </row>
    <row r="1460" spans="1:27" x14ac:dyDescent="0.25">
      <c r="A1460" s="197">
        <v>218400</v>
      </c>
      <c r="B1460" s="134">
        <v>63802640</v>
      </c>
      <c r="C1460" s="134">
        <v>4</v>
      </c>
      <c r="D1460" s="161"/>
      <c r="E1460" s="123" t="s">
        <v>4069</v>
      </c>
      <c r="F1460" s="124" t="s">
        <v>3788</v>
      </c>
      <c r="G1460" s="189">
        <f>J1460*1.2+O1460*2.5</f>
        <v>56.504999999999995</v>
      </c>
      <c r="H1460" s="162">
        <f t="shared" si="225"/>
        <v>226.01999999999998</v>
      </c>
      <c r="I1460" s="163" t="s">
        <v>974</v>
      </c>
      <c r="J1460" s="164">
        <v>32</v>
      </c>
      <c r="K1460" s="164">
        <f t="shared" si="226"/>
        <v>128</v>
      </c>
      <c r="L1460" s="165">
        <f t="shared" si="227"/>
        <v>240</v>
      </c>
      <c r="M1460" s="165">
        <f t="shared" si="230"/>
        <v>960</v>
      </c>
      <c r="N1460" s="129" t="s">
        <v>1973</v>
      </c>
      <c r="O1460" s="130">
        <v>7.242</v>
      </c>
      <c r="P1460" s="130">
        <f t="shared" ref="P1460:P1523" si="231">O1460*C1460</f>
        <v>28.968</v>
      </c>
      <c r="Q1460" s="188"/>
      <c r="R1460" s="131"/>
      <c r="S1460" s="131"/>
      <c r="T1460" s="131"/>
      <c r="V1460" s="139"/>
      <c r="W1460" s="131"/>
    </row>
    <row r="1461" spans="1:27" x14ac:dyDescent="0.25">
      <c r="A1461" s="197">
        <v>302124</v>
      </c>
      <c r="B1461" s="134">
        <v>63802640</v>
      </c>
      <c r="C1461" s="134">
        <v>4</v>
      </c>
      <c r="D1461" s="122">
        <v>1391471</v>
      </c>
      <c r="E1461" s="123" t="s">
        <v>4642</v>
      </c>
      <c r="F1461" s="329" t="s">
        <v>3788</v>
      </c>
      <c r="G1461" s="444">
        <f>J1461*1.2+O1461*2.5</f>
        <v>56.504999999999995</v>
      </c>
      <c r="H1461" s="448">
        <f t="shared" si="225"/>
        <v>226.01999999999998</v>
      </c>
      <c r="I1461" s="163" t="s">
        <v>974</v>
      </c>
      <c r="J1461" s="439">
        <v>32</v>
      </c>
      <c r="K1461" s="439">
        <f t="shared" si="226"/>
        <v>128</v>
      </c>
      <c r="L1461" s="453">
        <f t="shared" si="227"/>
        <v>240</v>
      </c>
      <c r="M1461" s="453">
        <f t="shared" si="230"/>
        <v>960</v>
      </c>
      <c r="N1461" s="129" t="s">
        <v>1973</v>
      </c>
      <c r="O1461" s="130">
        <v>7.242</v>
      </c>
      <c r="P1461" s="130">
        <f t="shared" si="231"/>
        <v>28.968</v>
      </c>
      <c r="R1461" s="480"/>
      <c r="S1461" s="480"/>
      <c r="T1461" s="480"/>
      <c r="U1461" s="480"/>
      <c r="X1461" s="139"/>
      <c r="Y1461" s="139"/>
      <c r="Z1461" s="131"/>
    </row>
    <row r="1462" spans="1:27" x14ac:dyDescent="0.25">
      <c r="A1462" s="6">
        <v>80</v>
      </c>
      <c r="B1462" s="6">
        <v>63802645</v>
      </c>
      <c r="C1462" s="6">
        <v>4</v>
      </c>
      <c r="D1462" s="6"/>
      <c r="E1462" s="30" t="s">
        <v>499</v>
      </c>
      <c r="F1462" s="20" t="s">
        <v>995</v>
      </c>
      <c r="G1462" s="53">
        <f>J1462*1.15</f>
        <v>44.849999999999994</v>
      </c>
      <c r="H1462" s="55">
        <f t="shared" si="225"/>
        <v>179.39999999999998</v>
      </c>
      <c r="I1462" s="15" t="s">
        <v>67</v>
      </c>
      <c r="J1462" s="55">
        <v>39</v>
      </c>
      <c r="K1462" s="55">
        <f t="shared" si="226"/>
        <v>156</v>
      </c>
      <c r="L1462" s="56">
        <f t="shared" si="227"/>
        <v>292.5</v>
      </c>
      <c r="M1462" s="56">
        <f t="shared" si="230"/>
        <v>1170</v>
      </c>
      <c r="N1462" s="38"/>
      <c r="O1462" s="48">
        <v>4.3449999999999998</v>
      </c>
      <c r="P1462" s="48">
        <f t="shared" si="231"/>
        <v>17.38</v>
      </c>
      <c r="R1462" s="102">
        <f>Q1462*1.025</f>
        <v>0</v>
      </c>
      <c r="S1462" s="120" t="s">
        <v>2489</v>
      </c>
      <c r="U1462" s="139"/>
      <c r="V1462" s="139"/>
      <c r="AA1462" s="230"/>
    </row>
    <row r="1463" spans="1:27" x14ac:dyDescent="0.25">
      <c r="A1463" s="6">
        <v>190</v>
      </c>
      <c r="B1463" s="6">
        <v>63802648</v>
      </c>
      <c r="C1463" s="6">
        <v>2</v>
      </c>
      <c r="D1463" s="6"/>
      <c r="E1463" s="30" t="s">
        <v>500</v>
      </c>
      <c r="F1463" s="124" t="s">
        <v>4212</v>
      </c>
      <c r="G1463" s="53">
        <f>J1463*1.15</f>
        <v>196.64999999999998</v>
      </c>
      <c r="H1463" s="55">
        <f t="shared" si="225"/>
        <v>393.29999999999995</v>
      </c>
      <c r="I1463" s="15" t="s">
        <v>152</v>
      </c>
      <c r="J1463" s="55">
        <v>171</v>
      </c>
      <c r="K1463" s="55">
        <f t="shared" si="226"/>
        <v>342</v>
      </c>
      <c r="L1463" s="56">
        <f t="shared" si="227"/>
        <v>1282.5</v>
      </c>
      <c r="M1463" s="56">
        <f t="shared" si="230"/>
        <v>2565</v>
      </c>
      <c r="N1463" s="38"/>
      <c r="O1463" s="48"/>
      <c r="P1463" s="48">
        <f t="shared" si="231"/>
        <v>0</v>
      </c>
      <c r="R1463" s="102">
        <f>Q1463*1.025</f>
        <v>0</v>
      </c>
      <c r="S1463" s="120" t="s">
        <v>2539</v>
      </c>
      <c r="U1463" s="139"/>
    </row>
    <row r="1464" spans="1:27" x14ac:dyDescent="0.25">
      <c r="A1464" s="6">
        <v>153318</v>
      </c>
      <c r="B1464" s="6">
        <v>63802648</v>
      </c>
      <c r="C1464" s="6">
        <v>2</v>
      </c>
      <c r="D1464" s="39"/>
      <c r="E1464" s="30" t="s">
        <v>1398</v>
      </c>
      <c r="F1464" s="124" t="s">
        <v>4212</v>
      </c>
      <c r="G1464" s="53">
        <f>J1464*1.15</f>
        <v>196.64999999999998</v>
      </c>
      <c r="H1464" s="55">
        <f t="shared" si="225"/>
        <v>393.29999999999995</v>
      </c>
      <c r="I1464" s="15" t="s">
        <v>152</v>
      </c>
      <c r="J1464" s="55">
        <v>171</v>
      </c>
      <c r="K1464" s="55">
        <f t="shared" si="226"/>
        <v>342</v>
      </c>
      <c r="L1464" s="56">
        <f t="shared" si="227"/>
        <v>1282.5</v>
      </c>
      <c r="M1464" s="56">
        <f t="shared" si="230"/>
        <v>2565</v>
      </c>
      <c r="N1464" s="38"/>
      <c r="O1464" s="48"/>
      <c r="P1464" s="48">
        <f t="shared" si="231"/>
        <v>0</v>
      </c>
      <c r="R1464" s="102">
        <f>Q1464*1.025</f>
        <v>0</v>
      </c>
      <c r="S1464" s="120" t="s">
        <v>2540</v>
      </c>
      <c r="V1464" s="131"/>
      <c r="X1464" s="40"/>
      <c r="Y1464" s="40"/>
    </row>
    <row r="1465" spans="1:27" x14ac:dyDescent="0.25">
      <c r="A1465" s="197">
        <v>234659</v>
      </c>
      <c r="B1465" s="134">
        <v>63802648</v>
      </c>
      <c r="C1465" s="134">
        <v>2</v>
      </c>
      <c r="D1465" s="161"/>
      <c r="E1465" s="123" t="s">
        <v>4070</v>
      </c>
      <c r="F1465" s="124" t="s">
        <v>4212</v>
      </c>
      <c r="G1465" s="125">
        <f>J1465*1.15+O1465*2.5</f>
        <v>247.98999999999998</v>
      </c>
      <c r="H1465" s="125">
        <f t="shared" si="225"/>
        <v>495.97999999999996</v>
      </c>
      <c r="I1465" s="163" t="s">
        <v>152</v>
      </c>
      <c r="J1465" s="164">
        <v>171</v>
      </c>
      <c r="K1465" s="164">
        <f t="shared" si="226"/>
        <v>342</v>
      </c>
      <c r="L1465" s="165">
        <f t="shared" si="227"/>
        <v>1282.5</v>
      </c>
      <c r="M1465" s="165">
        <f t="shared" si="230"/>
        <v>2565</v>
      </c>
      <c r="N1465" s="129" t="s">
        <v>1973</v>
      </c>
      <c r="O1465" s="130">
        <v>20.536000000000001</v>
      </c>
      <c r="P1465" s="130">
        <f t="shared" si="231"/>
        <v>41.072000000000003</v>
      </c>
      <c r="Q1465" s="188"/>
      <c r="R1465" s="131"/>
      <c r="S1465" s="131"/>
      <c r="T1465" s="139"/>
      <c r="U1465" s="139"/>
      <c r="W1465" s="131"/>
      <c r="X1465" s="131"/>
      <c r="Y1465" s="131"/>
      <c r="AA1465" s="131"/>
    </row>
    <row r="1466" spans="1:27" x14ac:dyDescent="0.25">
      <c r="A1466" s="6">
        <v>70</v>
      </c>
      <c r="B1466" s="6">
        <v>63802650</v>
      </c>
      <c r="C1466" s="6">
        <v>2</v>
      </c>
      <c r="D1466" s="6"/>
      <c r="E1466" s="30" t="s">
        <v>177</v>
      </c>
      <c r="F1466" s="20" t="s">
        <v>4801</v>
      </c>
      <c r="G1466" s="53">
        <f t="shared" ref="G1466:G1471" si="232">J1466*1.15</f>
        <v>258.75</v>
      </c>
      <c r="H1466" s="55">
        <f t="shared" si="225"/>
        <v>517.5</v>
      </c>
      <c r="I1466" s="15" t="s">
        <v>152</v>
      </c>
      <c r="J1466" s="55">
        <v>225</v>
      </c>
      <c r="K1466" s="55">
        <f t="shared" si="226"/>
        <v>450</v>
      </c>
      <c r="L1466" s="56">
        <f t="shared" si="227"/>
        <v>1687.5</v>
      </c>
      <c r="M1466" s="56">
        <f t="shared" si="230"/>
        <v>3375</v>
      </c>
      <c r="N1466" s="38"/>
      <c r="O1466" s="48"/>
      <c r="P1466" s="48">
        <f t="shared" si="231"/>
        <v>0</v>
      </c>
      <c r="R1466" s="102">
        <f t="shared" ref="R1466:R1471" si="233">Q1466*1.025</f>
        <v>0</v>
      </c>
      <c r="S1466" s="120" t="s">
        <v>2886</v>
      </c>
      <c r="V1466" s="131"/>
      <c r="X1466" s="40"/>
      <c r="Y1466" s="40"/>
    </row>
    <row r="1467" spans="1:27" x14ac:dyDescent="0.25">
      <c r="A1467" s="6">
        <v>80</v>
      </c>
      <c r="B1467" s="6">
        <v>63802651</v>
      </c>
      <c r="C1467" s="6">
        <v>1</v>
      </c>
      <c r="D1467" s="6"/>
      <c r="E1467" s="30" t="s">
        <v>178</v>
      </c>
      <c r="F1467" s="20" t="s">
        <v>4159</v>
      </c>
      <c r="G1467" s="53">
        <f t="shared" si="232"/>
        <v>294.39999999999998</v>
      </c>
      <c r="H1467" s="55">
        <f t="shared" si="225"/>
        <v>294.39999999999998</v>
      </c>
      <c r="I1467" s="15" t="s">
        <v>152</v>
      </c>
      <c r="J1467" s="55">
        <v>256</v>
      </c>
      <c r="K1467" s="55">
        <f t="shared" si="226"/>
        <v>256</v>
      </c>
      <c r="L1467" s="56">
        <f t="shared" si="227"/>
        <v>1920</v>
      </c>
      <c r="M1467" s="56">
        <f t="shared" si="230"/>
        <v>1920</v>
      </c>
      <c r="N1467" s="38"/>
      <c r="O1467" s="48"/>
      <c r="P1467" s="48">
        <f t="shared" si="231"/>
        <v>0</v>
      </c>
      <c r="R1467" s="102">
        <f t="shared" si="233"/>
        <v>0</v>
      </c>
      <c r="S1467" s="120" t="s">
        <v>2887</v>
      </c>
      <c r="W1467" s="40"/>
      <c r="Z1467" s="40"/>
      <c r="AA1467" s="131"/>
    </row>
    <row r="1468" spans="1:27" x14ac:dyDescent="0.25">
      <c r="A1468" s="6">
        <v>90</v>
      </c>
      <c r="B1468" s="6">
        <v>63802652</v>
      </c>
      <c r="C1468" s="6">
        <v>1</v>
      </c>
      <c r="D1468" s="6"/>
      <c r="E1468" s="30" t="s">
        <v>1399</v>
      </c>
      <c r="F1468" s="20" t="s">
        <v>4161</v>
      </c>
      <c r="G1468" s="53">
        <f t="shared" si="232"/>
        <v>126.49999999999999</v>
      </c>
      <c r="H1468" s="55">
        <f t="shared" si="225"/>
        <v>126.49999999999999</v>
      </c>
      <c r="I1468" s="15" t="s">
        <v>152</v>
      </c>
      <c r="J1468" s="55">
        <v>110</v>
      </c>
      <c r="K1468" s="55">
        <f t="shared" si="226"/>
        <v>110</v>
      </c>
      <c r="L1468" s="56">
        <f t="shared" si="227"/>
        <v>825</v>
      </c>
      <c r="M1468" s="56">
        <f t="shared" si="230"/>
        <v>825</v>
      </c>
      <c r="N1468" s="38"/>
      <c r="O1468" s="48"/>
      <c r="P1468" s="48">
        <f t="shared" si="231"/>
        <v>0</v>
      </c>
      <c r="R1468" s="102">
        <f t="shared" si="233"/>
        <v>0</v>
      </c>
      <c r="S1468" s="120" t="s">
        <v>2888</v>
      </c>
      <c r="W1468" s="139"/>
      <c r="X1468" s="139"/>
      <c r="Y1468" s="139"/>
      <c r="AA1468" s="131"/>
    </row>
    <row r="1469" spans="1:27" x14ac:dyDescent="0.25">
      <c r="A1469" s="6">
        <v>100</v>
      </c>
      <c r="B1469" s="6">
        <v>63802653</v>
      </c>
      <c r="C1469" s="6">
        <v>1</v>
      </c>
      <c r="D1469" s="6"/>
      <c r="E1469" s="30" t="s">
        <v>179</v>
      </c>
      <c r="F1469" s="20" t="s">
        <v>4160</v>
      </c>
      <c r="G1469" s="53">
        <f t="shared" si="232"/>
        <v>164.45</v>
      </c>
      <c r="H1469" s="55">
        <f t="shared" si="225"/>
        <v>164.45</v>
      </c>
      <c r="I1469" s="15" t="s">
        <v>152</v>
      </c>
      <c r="J1469" s="55">
        <v>143</v>
      </c>
      <c r="K1469" s="55">
        <f t="shared" si="226"/>
        <v>143</v>
      </c>
      <c r="L1469" s="56">
        <f t="shared" si="227"/>
        <v>1072.5</v>
      </c>
      <c r="M1469" s="56">
        <f t="shared" si="230"/>
        <v>1072.5</v>
      </c>
      <c r="N1469" s="38"/>
      <c r="O1469" s="48"/>
      <c r="P1469" s="48">
        <f t="shared" si="231"/>
        <v>0</v>
      </c>
      <c r="Q1469" s="103"/>
      <c r="R1469" s="102">
        <f t="shared" si="233"/>
        <v>0</v>
      </c>
      <c r="S1469" s="120" t="s">
        <v>2889</v>
      </c>
      <c r="X1469" s="139"/>
      <c r="Y1469" s="139"/>
      <c r="Z1469" s="40"/>
    </row>
    <row r="1470" spans="1:27" x14ac:dyDescent="0.25">
      <c r="A1470" s="6">
        <v>720</v>
      </c>
      <c r="B1470" s="6">
        <v>63802654</v>
      </c>
      <c r="C1470" s="6">
        <v>1</v>
      </c>
      <c r="D1470" s="6"/>
      <c r="E1470" s="30" t="s">
        <v>186</v>
      </c>
      <c r="F1470" s="20" t="s">
        <v>732</v>
      </c>
      <c r="G1470" s="53">
        <f t="shared" si="232"/>
        <v>63.249999999999993</v>
      </c>
      <c r="H1470" s="55">
        <f t="shared" si="225"/>
        <v>63.249999999999993</v>
      </c>
      <c r="I1470" s="15" t="s">
        <v>0</v>
      </c>
      <c r="J1470" s="55">
        <v>55</v>
      </c>
      <c r="K1470" s="55">
        <f t="shared" si="226"/>
        <v>55</v>
      </c>
      <c r="L1470" s="56">
        <f t="shared" si="227"/>
        <v>412.5</v>
      </c>
      <c r="M1470" s="56">
        <f t="shared" si="230"/>
        <v>412.5</v>
      </c>
      <c r="N1470" s="38"/>
      <c r="O1470" s="48"/>
      <c r="P1470" s="48">
        <f t="shared" si="231"/>
        <v>0</v>
      </c>
      <c r="R1470" s="102">
        <f t="shared" si="233"/>
        <v>0</v>
      </c>
      <c r="S1470" s="120" t="s">
        <v>2943</v>
      </c>
      <c r="W1470" s="139"/>
      <c r="Z1470" s="40"/>
    </row>
    <row r="1471" spans="1:27" x14ac:dyDescent="0.25">
      <c r="A1471" s="6">
        <v>164330</v>
      </c>
      <c r="B1471" s="6">
        <v>63802656</v>
      </c>
      <c r="C1471" s="6">
        <v>1</v>
      </c>
      <c r="D1471" s="39"/>
      <c r="E1471" s="30" t="s">
        <v>1134</v>
      </c>
      <c r="F1471" s="20" t="s">
        <v>1580</v>
      </c>
      <c r="G1471" s="53">
        <f t="shared" si="232"/>
        <v>53.474999999999994</v>
      </c>
      <c r="H1471" s="55">
        <f t="shared" si="225"/>
        <v>53.474999999999994</v>
      </c>
      <c r="I1471" s="15" t="s">
        <v>152</v>
      </c>
      <c r="J1471" s="55">
        <v>46.5</v>
      </c>
      <c r="K1471" s="55">
        <f t="shared" si="226"/>
        <v>46.5</v>
      </c>
      <c r="L1471" s="56">
        <f t="shared" si="227"/>
        <v>348.75</v>
      </c>
      <c r="M1471" s="56">
        <f t="shared" si="230"/>
        <v>348.75</v>
      </c>
      <c r="N1471" s="38"/>
      <c r="O1471" s="48"/>
      <c r="P1471" s="48">
        <f t="shared" si="231"/>
        <v>0</v>
      </c>
      <c r="R1471" s="102">
        <f t="shared" si="233"/>
        <v>0</v>
      </c>
      <c r="S1471" s="120" t="s">
        <v>2550</v>
      </c>
      <c r="U1471" s="40"/>
      <c r="V1471" s="139"/>
    </row>
    <row r="1472" spans="1:27" x14ac:dyDescent="0.25">
      <c r="A1472" s="204">
        <v>191215</v>
      </c>
      <c r="B1472" s="134">
        <v>63802656</v>
      </c>
      <c r="C1472" s="134">
        <v>1</v>
      </c>
      <c r="D1472" s="161"/>
      <c r="E1472" s="123" t="s">
        <v>1134</v>
      </c>
      <c r="F1472" s="124" t="s">
        <v>1580</v>
      </c>
      <c r="G1472" s="125">
        <f>J1472*1.15+O1472*1.9</f>
        <v>61.454999999999991</v>
      </c>
      <c r="H1472" s="125">
        <f t="shared" si="225"/>
        <v>61.454999999999991</v>
      </c>
      <c r="I1472" s="163" t="s">
        <v>152</v>
      </c>
      <c r="J1472" s="164">
        <v>46.5</v>
      </c>
      <c r="K1472" s="164">
        <f t="shared" si="226"/>
        <v>46.5</v>
      </c>
      <c r="L1472" s="165">
        <f t="shared" si="227"/>
        <v>348.75</v>
      </c>
      <c r="M1472" s="165">
        <f t="shared" si="230"/>
        <v>348.75</v>
      </c>
      <c r="N1472" s="129" t="s">
        <v>1973</v>
      </c>
      <c r="O1472" s="130">
        <v>4.2</v>
      </c>
      <c r="P1472" s="130">
        <f t="shared" si="231"/>
        <v>4.2</v>
      </c>
      <c r="Q1472" s="188"/>
      <c r="R1472" s="139"/>
      <c r="S1472" s="139"/>
      <c r="T1472" s="139"/>
      <c r="V1472" s="131"/>
      <c r="W1472" s="139"/>
    </row>
    <row r="1473" spans="1:27" x14ac:dyDescent="0.25">
      <c r="A1473" s="197">
        <v>197808</v>
      </c>
      <c r="B1473" s="121">
        <v>63802656</v>
      </c>
      <c r="C1473" s="121">
        <v>1</v>
      </c>
      <c r="D1473" s="161"/>
      <c r="E1473" s="123" t="s">
        <v>1134</v>
      </c>
      <c r="F1473" s="124" t="s">
        <v>1580</v>
      </c>
      <c r="G1473" s="168">
        <f>J1473*1.2+O1473*2.5</f>
        <v>56.1</v>
      </c>
      <c r="H1473" s="125">
        <f t="shared" si="225"/>
        <v>56.1</v>
      </c>
      <c r="I1473" s="163" t="s">
        <v>152</v>
      </c>
      <c r="J1473" s="164">
        <v>38</v>
      </c>
      <c r="K1473" s="164">
        <f t="shared" si="226"/>
        <v>38</v>
      </c>
      <c r="L1473" s="165">
        <f t="shared" si="227"/>
        <v>285</v>
      </c>
      <c r="M1473" s="165">
        <f t="shared" si="230"/>
        <v>285</v>
      </c>
      <c r="N1473" s="129" t="s">
        <v>1973</v>
      </c>
      <c r="O1473" s="130">
        <v>4.2</v>
      </c>
      <c r="P1473" s="130">
        <f t="shared" si="231"/>
        <v>4.2</v>
      </c>
      <c r="Q1473" s="188"/>
      <c r="R1473" s="131"/>
      <c r="S1473" s="131"/>
      <c r="T1473" s="131"/>
      <c r="U1473" s="139"/>
    </row>
    <row r="1474" spans="1:27" x14ac:dyDescent="0.25">
      <c r="A1474" s="275" t="s">
        <v>3604</v>
      </c>
      <c r="B1474" s="134">
        <v>63802656</v>
      </c>
      <c r="C1474" s="134">
        <v>1</v>
      </c>
      <c r="D1474" s="161"/>
      <c r="E1474" s="123" t="s">
        <v>1134</v>
      </c>
      <c r="F1474" s="124" t="s">
        <v>1580</v>
      </c>
      <c r="G1474" s="125">
        <f>J1474*1.34+O1474*2.5</f>
        <v>61.42</v>
      </c>
      <c r="H1474" s="125">
        <f t="shared" ref="H1474:H1537" si="234">C1474*G1474</f>
        <v>61.42</v>
      </c>
      <c r="I1474" s="163" t="s">
        <v>152</v>
      </c>
      <c r="J1474" s="240">
        <v>38</v>
      </c>
      <c r="K1474" s="164">
        <f t="shared" si="226"/>
        <v>38</v>
      </c>
      <c r="L1474" s="165">
        <f t="shared" si="227"/>
        <v>285</v>
      </c>
      <c r="M1474" s="165">
        <f t="shared" si="230"/>
        <v>285</v>
      </c>
      <c r="N1474" s="129" t="s">
        <v>1973</v>
      </c>
      <c r="O1474" s="130">
        <v>4.2</v>
      </c>
      <c r="P1474" s="130">
        <f t="shared" si="231"/>
        <v>4.2</v>
      </c>
      <c r="Q1474" s="188"/>
      <c r="R1474" s="139"/>
      <c r="S1474" s="139"/>
      <c r="T1474" s="139"/>
    </row>
    <row r="1475" spans="1:27" x14ac:dyDescent="0.25">
      <c r="A1475" s="197">
        <v>225825</v>
      </c>
      <c r="B1475" s="121">
        <v>63802656</v>
      </c>
      <c r="C1475" s="121">
        <v>1</v>
      </c>
      <c r="D1475" s="161"/>
      <c r="E1475" s="123" t="s">
        <v>4071</v>
      </c>
      <c r="F1475" s="124" t="s">
        <v>1580</v>
      </c>
      <c r="G1475" s="168">
        <f>J1475*1.2+O1475*2.5</f>
        <v>56.1</v>
      </c>
      <c r="H1475" s="125">
        <f t="shared" si="234"/>
        <v>56.1</v>
      </c>
      <c r="I1475" s="163" t="s">
        <v>152</v>
      </c>
      <c r="J1475" s="164">
        <v>38</v>
      </c>
      <c r="K1475" s="164">
        <f t="shared" si="226"/>
        <v>38</v>
      </c>
      <c r="L1475" s="165">
        <f t="shared" si="227"/>
        <v>285</v>
      </c>
      <c r="M1475" s="165">
        <f t="shared" si="230"/>
        <v>285</v>
      </c>
      <c r="N1475" s="129" t="s">
        <v>1973</v>
      </c>
      <c r="O1475" s="130">
        <v>4.2</v>
      </c>
      <c r="P1475" s="130">
        <f t="shared" si="231"/>
        <v>4.2</v>
      </c>
      <c r="Q1475" s="188"/>
      <c r="R1475" s="131"/>
      <c r="S1475" s="131"/>
      <c r="T1475" s="139"/>
      <c r="U1475" s="131"/>
    </row>
    <row r="1476" spans="1:27" x14ac:dyDescent="0.25">
      <c r="A1476" s="6">
        <v>98510</v>
      </c>
      <c r="B1476" s="6">
        <v>63802656</v>
      </c>
      <c r="C1476" s="6">
        <v>1</v>
      </c>
      <c r="D1476" s="6"/>
      <c r="E1476" s="30" t="s">
        <v>439</v>
      </c>
      <c r="F1476" s="20" t="s">
        <v>1594</v>
      </c>
      <c r="G1476" s="53">
        <f>J1476*1.15</f>
        <v>53.474999999999994</v>
      </c>
      <c r="H1476" s="55">
        <f t="shared" si="234"/>
        <v>53.474999999999994</v>
      </c>
      <c r="I1476" s="15" t="s">
        <v>67</v>
      </c>
      <c r="J1476" s="55">
        <v>46.5</v>
      </c>
      <c r="K1476" s="55">
        <f t="shared" si="226"/>
        <v>46.5</v>
      </c>
      <c r="L1476" s="56">
        <f t="shared" si="227"/>
        <v>348.75</v>
      </c>
      <c r="M1476" s="56">
        <f t="shared" si="230"/>
        <v>348.75</v>
      </c>
      <c r="N1476" s="38"/>
      <c r="O1476" s="48"/>
      <c r="P1476" s="48">
        <f t="shared" si="231"/>
        <v>0</v>
      </c>
      <c r="R1476" s="102">
        <f>Q1476*1.025</f>
        <v>0</v>
      </c>
      <c r="U1476" s="40"/>
      <c r="V1476" s="139"/>
      <c r="W1476" s="131"/>
      <c r="Z1476" s="139"/>
    </row>
    <row r="1477" spans="1:27" ht="14.25" customHeight="1" x14ac:dyDescent="0.25">
      <c r="A1477" s="6">
        <v>120</v>
      </c>
      <c r="B1477" s="6">
        <v>63802658</v>
      </c>
      <c r="C1477" s="6">
        <v>1</v>
      </c>
      <c r="D1477" s="6"/>
      <c r="E1477" s="30" t="s">
        <v>501</v>
      </c>
      <c r="F1477" s="20" t="s">
        <v>1589</v>
      </c>
      <c r="G1477" s="53">
        <f>J1477*1.15</f>
        <v>54.624999999999993</v>
      </c>
      <c r="H1477" s="55">
        <f t="shared" si="234"/>
        <v>54.624999999999993</v>
      </c>
      <c r="I1477" s="15" t="s">
        <v>67</v>
      </c>
      <c r="J1477" s="55">
        <v>47.5</v>
      </c>
      <c r="K1477" s="55">
        <f t="shared" si="226"/>
        <v>47.5</v>
      </c>
      <c r="L1477" s="56">
        <f t="shared" si="227"/>
        <v>356.25</v>
      </c>
      <c r="M1477" s="56">
        <f t="shared" si="230"/>
        <v>356.25</v>
      </c>
      <c r="N1477" s="38"/>
      <c r="O1477" s="48"/>
      <c r="P1477" s="48">
        <f t="shared" si="231"/>
        <v>0</v>
      </c>
      <c r="R1477" s="102">
        <f>Q1477*1.025</f>
        <v>0</v>
      </c>
      <c r="V1477" s="131"/>
      <c r="Z1477" s="139"/>
    </row>
    <row r="1478" spans="1:27" x14ac:dyDescent="0.25">
      <c r="A1478" s="6">
        <v>153318</v>
      </c>
      <c r="B1478" s="6">
        <v>63802658</v>
      </c>
      <c r="C1478" s="6">
        <v>1</v>
      </c>
      <c r="D1478" s="39"/>
      <c r="E1478" s="30" t="s">
        <v>1137</v>
      </c>
      <c r="F1478" s="20" t="s">
        <v>1590</v>
      </c>
      <c r="G1478" s="53">
        <f>J1478*1.15</f>
        <v>54.624999999999993</v>
      </c>
      <c r="H1478" s="55">
        <f t="shared" si="234"/>
        <v>54.624999999999993</v>
      </c>
      <c r="I1478" s="15" t="s">
        <v>67</v>
      </c>
      <c r="J1478" s="55">
        <v>47.5</v>
      </c>
      <c r="K1478" s="55">
        <f t="shared" si="226"/>
        <v>47.5</v>
      </c>
      <c r="L1478" s="56">
        <f t="shared" si="227"/>
        <v>356.25</v>
      </c>
      <c r="M1478" s="56">
        <f t="shared" si="230"/>
        <v>356.25</v>
      </c>
      <c r="N1478" s="38"/>
      <c r="O1478" s="48"/>
      <c r="P1478" s="48">
        <f t="shared" si="231"/>
        <v>0</v>
      </c>
      <c r="R1478" s="102">
        <f>Q1478*1.025</f>
        <v>0</v>
      </c>
      <c r="S1478" s="120" t="s">
        <v>2551</v>
      </c>
      <c r="AA1478" s="40"/>
    </row>
    <row r="1479" spans="1:27" x14ac:dyDescent="0.25">
      <c r="A1479" s="10" t="s">
        <v>3604</v>
      </c>
      <c r="B1479" s="6">
        <v>63802658</v>
      </c>
      <c r="C1479" s="6">
        <v>1</v>
      </c>
      <c r="D1479" s="39"/>
      <c r="E1479" s="30" t="s">
        <v>1137</v>
      </c>
      <c r="F1479" s="20" t="s">
        <v>1590</v>
      </c>
      <c r="G1479" s="76">
        <f>J1479*1.4+O1479*2.5</f>
        <v>66.084999999999994</v>
      </c>
      <c r="H1479" s="55">
        <f t="shared" si="234"/>
        <v>66.084999999999994</v>
      </c>
      <c r="I1479" s="94" t="s">
        <v>152</v>
      </c>
      <c r="J1479" s="276">
        <v>39</v>
      </c>
      <c r="K1479" s="97">
        <f t="shared" si="226"/>
        <v>39</v>
      </c>
      <c r="L1479" s="93">
        <f t="shared" si="227"/>
        <v>292.5</v>
      </c>
      <c r="M1479" s="93">
        <f t="shared" si="230"/>
        <v>292.5</v>
      </c>
      <c r="N1479" s="91" t="s">
        <v>1973</v>
      </c>
      <c r="O1479" s="48">
        <v>4.5940000000000003</v>
      </c>
      <c r="P1479" s="48">
        <f t="shared" si="231"/>
        <v>4.5940000000000003</v>
      </c>
      <c r="R1479" s="102">
        <f>Q1479*1.025</f>
        <v>0</v>
      </c>
      <c r="S1479" s="120" t="s">
        <v>2551</v>
      </c>
      <c r="U1479" s="139"/>
      <c r="W1479" s="139"/>
      <c r="Z1479" s="131"/>
    </row>
    <row r="1480" spans="1:27" x14ac:dyDescent="0.25">
      <c r="A1480" s="197">
        <v>234659</v>
      </c>
      <c r="B1480" s="134">
        <v>63802658</v>
      </c>
      <c r="C1480" s="134">
        <v>1</v>
      </c>
      <c r="D1480" s="161"/>
      <c r="E1480" s="123" t="s">
        <v>4072</v>
      </c>
      <c r="F1480" s="124" t="s">
        <v>1590</v>
      </c>
      <c r="G1480" s="168">
        <f>J1480*1.4+O1480*2.5</f>
        <v>66.084999999999994</v>
      </c>
      <c r="H1480" s="125">
        <f t="shared" si="234"/>
        <v>66.084999999999994</v>
      </c>
      <c r="I1480" s="163" t="s">
        <v>152</v>
      </c>
      <c r="J1480" s="240">
        <v>39</v>
      </c>
      <c r="K1480" s="164">
        <f t="shared" si="226"/>
        <v>39</v>
      </c>
      <c r="L1480" s="165">
        <f t="shared" si="227"/>
        <v>292.5</v>
      </c>
      <c r="M1480" s="165">
        <f t="shared" si="230"/>
        <v>292.5</v>
      </c>
      <c r="N1480" s="129" t="s">
        <v>1973</v>
      </c>
      <c r="O1480" s="130">
        <v>4.5940000000000003</v>
      </c>
      <c r="P1480" s="130">
        <f t="shared" si="231"/>
        <v>4.5940000000000003</v>
      </c>
      <c r="Q1480" s="188"/>
      <c r="R1480" s="139"/>
      <c r="S1480" s="131"/>
      <c r="T1480" s="131"/>
      <c r="U1480" s="139"/>
      <c r="W1480" s="131"/>
      <c r="X1480" s="40"/>
      <c r="Y1480" s="40"/>
    </row>
    <row r="1481" spans="1:27" x14ac:dyDescent="0.25">
      <c r="A1481" s="197">
        <v>302124</v>
      </c>
      <c r="B1481" s="134">
        <v>63802658</v>
      </c>
      <c r="C1481" s="134">
        <v>1</v>
      </c>
      <c r="D1481" s="122">
        <v>1391471</v>
      </c>
      <c r="E1481" s="123" t="s">
        <v>4072</v>
      </c>
      <c r="F1481" s="329" t="s">
        <v>4639</v>
      </c>
      <c r="G1481" s="444">
        <f>J1481*1.21</f>
        <v>68.97</v>
      </c>
      <c r="H1481" s="448">
        <f t="shared" si="234"/>
        <v>68.97</v>
      </c>
      <c r="I1481" s="166" t="s">
        <v>974</v>
      </c>
      <c r="J1481" s="288">
        <v>57</v>
      </c>
      <c r="K1481" s="288">
        <f t="shared" si="226"/>
        <v>57</v>
      </c>
      <c r="L1481" s="290">
        <f t="shared" si="227"/>
        <v>427.5</v>
      </c>
      <c r="M1481" s="290">
        <f t="shared" si="230"/>
        <v>427.5</v>
      </c>
      <c r="N1481" s="122" t="s">
        <v>2028</v>
      </c>
      <c r="O1481" s="130">
        <v>4.5940000000000003</v>
      </c>
      <c r="P1481" s="130">
        <f t="shared" si="231"/>
        <v>4.5940000000000003</v>
      </c>
      <c r="R1481" s="480"/>
      <c r="S1481" s="480"/>
      <c r="T1481" s="480"/>
      <c r="U1481" s="480"/>
      <c r="V1481" s="40"/>
      <c r="Z1481" s="139"/>
      <c r="AA1481" s="139"/>
    </row>
    <row r="1482" spans="1:27" x14ac:dyDescent="0.25">
      <c r="A1482" s="197">
        <v>303243</v>
      </c>
      <c r="B1482" s="134">
        <v>63802658</v>
      </c>
      <c r="C1482" s="134">
        <v>1</v>
      </c>
      <c r="D1482" s="122">
        <v>1392924</v>
      </c>
      <c r="E1482" s="123" t="s">
        <v>4072</v>
      </c>
      <c r="F1482" s="329" t="s">
        <v>4639</v>
      </c>
      <c r="G1482" s="444">
        <f>J1482*1.21</f>
        <v>68.97</v>
      </c>
      <c r="H1482" s="448">
        <f t="shared" si="234"/>
        <v>68.97</v>
      </c>
      <c r="I1482" s="166" t="s">
        <v>974</v>
      </c>
      <c r="J1482" s="288">
        <v>57</v>
      </c>
      <c r="K1482" s="288">
        <f t="shared" ref="K1482:K1545" si="235">C1482*J1482</f>
        <v>57</v>
      </c>
      <c r="L1482" s="290">
        <f t="shared" ref="L1482:L1545" si="236">J1482*7.5</f>
        <v>427.5</v>
      </c>
      <c r="M1482" s="290">
        <f t="shared" si="230"/>
        <v>427.5</v>
      </c>
      <c r="N1482" s="122" t="s">
        <v>2028</v>
      </c>
      <c r="O1482" s="130">
        <v>4.5940000000000003</v>
      </c>
      <c r="P1482" s="130">
        <f t="shared" si="231"/>
        <v>4.5940000000000003</v>
      </c>
      <c r="Q1482" s="188"/>
      <c r="R1482" s="447"/>
      <c r="S1482" s="447"/>
      <c r="T1482" s="447"/>
      <c r="U1482" s="451"/>
    </row>
    <row r="1483" spans="1:27" x14ac:dyDescent="0.25">
      <c r="A1483" s="6">
        <v>170</v>
      </c>
      <c r="B1483" s="6">
        <v>63802659</v>
      </c>
      <c r="C1483" s="6">
        <v>1</v>
      </c>
      <c r="D1483" s="6"/>
      <c r="E1483" s="30" t="s">
        <v>502</v>
      </c>
      <c r="F1483" s="20" t="s">
        <v>1585</v>
      </c>
      <c r="G1483" s="53">
        <f>J1483*1.15</f>
        <v>52.9</v>
      </c>
      <c r="H1483" s="55">
        <f t="shared" si="234"/>
        <v>52.9</v>
      </c>
      <c r="I1483" s="15" t="s">
        <v>67</v>
      </c>
      <c r="J1483" s="55">
        <v>46</v>
      </c>
      <c r="K1483" s="55">
        <f t="shared" si="235"/>
        <v>46</v>
      </c>
      <c r="L1483" s="56">
        <f t="shared" si="236"/>
        <v>345</v>
      </c>
      <c r="M1483" s="56">
        <f t="shared" si="230"/>
        <v>345</v>
      </c>
      <c r="N1483" s="38"/>
      <c r="O1483" s="48"/>
      <c r="P1483" s="48">
        <f t="shared" si="231"/>
        <v>0</v>
      </c>
      <c r="Q1483" s="103"/>
      <c r="R1483" s="102">
        <f>Q1483*1.025</f>
        <v>0</v>
      </c>
      <c r="S1483" s="120" t="s">
        <v>2552</v>
      </c>
      <c r="U1483" s="139"/>
      <c r="V1483" s="131"/>
    </row>
    <row r="1484" spans="1:27" x14ac:dyDescent="0.25">
      <c r="A1484" s="6">
        <v>120642</v>
      </c>
      <c r="B1484" s="51">
        <v>63802661</v>
      </c>
      <c r="C1484" s="21">
        <v>1</v>
      </c>
      <c r="D1484" s="39"/>
      <c r="E1484" s="20" t="s">
        <v>1400</v>
      </c>
      <c r="F1484" s="34" t="s">
        <v>1598</v>
      </c>
      <c r="G1484" s="73">
        <f>J1484*1.2</f>
        <v>58.679999999999993</v>
      </c>
      <c r="H1484" s="55">
        <f t="shared" si="234"/>
        <v>58.679999999999993</v>
      </c>
      <c r="I1484" s="15" t="s">
        <v>67</v>
      </c>
      <c r="J1484" s="55">
        <v>48.9</v>
      </c>
      <c r="K1484" s="55">
        <f t="shared" si="235"/>
        <v>48.9</v>
      </c>
      <c r="L1484" s="13">
        <f t="shared" si="236"/>
        <v>366.75</v>
      </c>
      <c r="M1484" s="56">
        <f t="shared" si="230"/>
        <v>366.75</v>
      </c>
      <c r="N1484" s="38"/>
      <c r="O1484" s="48">
        <v>5.15</v>
      </c>
      <c r="P1484" s="48">
        <f t="shared" si="231"/>
        <v>5.15</v>
      </c>
      <c r="R1484" s="102">
        <f>Q1484*1.025</f>
        <v>0</v>
      </c>
      <c r="S1484" s="120" t="s">
        <v>2553</v>
      </c>
      <c r="U1484" s="139"/>
    </row>
    <row r="1485" spans="1:27" x14ac:dyDescent="0.25">
      <c r="A1485" s="6">
        <v>140</v>
      </c>
      <c r="B1485" s="6">
        <v>63802691</v>
      </c>
      <c r="C1485" s="6">
        <v>1</v>
      </c>
      <c r="D1485" s="6"/>
      <c r="E1485" s="30" t="s">
        <v>180</v>
      </c>
      <c r="F1485" s="20" t="s">
        <v>1075</v>
      </c>
      <c r="G1485" s="53">
        <f>J1485*1.15</f>
        <v>51.749999999999993</v>
      </c>
      <c r="H1485" s="55">
        <f t="shared" si="234"/>
        <v>51.749999999999993</v>
      </c>
      <c r="I1485" s="15" t="s">
        <v>152</v>
      </c>
      <c r="J1485" s="55">
        <v>45</v>
      </c>
      <c r="K1485" s="55">
        <f t="shared" si="235"/>
        <v>45</v>
      </c>
      <c r="L1485" s="56">
        <f t="shared" si="236"/>
        <v>337.5</v>
      </c>
      <c r="M1485" s="56">
        <f t="shared" si="230"/>
        <v>337.5</v>
      </c>
      <c r="N1485" s="38"/>
      <c r="O1485" s="48"/>
      <c r="P1485" s="48">
        <f t="shared" si="231"/>
        <v>0</v>
      </c>
      <c r="Q1485" s="103"/>
      <c r="R1485" s="102">
        <f>Q1485*1.025</f>
        <v>0</v>
      </c>
      <c r="S1485" s="120" t="s">
        <v>2994</v>
      </c>
      <c r="U1485" s="139"/>
      <c r="V1485" s="139"/>
      <c r="X1485" s="131"/>
      <c r="Y1485" s="131"/>
    </row>
    <row r="1486" spans="1:27" x14ac:dyDescent="0.25">
      <c r="A1486" s="6">
        <v>116860</v>
      </c>
      <c r="B1486" s="6">
        <v>63802698</v>
      </c>
      <c r="C1486" s="6">
        <v>4</v>
      </c>
      <c r="D1486" s="39"/>
      <c r="E1486" s="123" t="s">
        <v>3746</v>
      </c>
      <c r="F1486" s="124" t="s">
        <v>3747</v>
      </c>
      <c r="G1486" s="53">
        <f>J1486*1.15</f>
        <v>62.099999999999994</v>
      </c>
      <c r="H1486" s="55">
        <f t="shared" si="234"/>
        <v>248.39999999999998</v>
      </c>
      <c r="I1486" s="15" t="s">
        <v>152</v>
      </c>
      <c r="J1486" s="55">
        <v>54</v>
      </c>
      <c r="K1486" s="55">
        <f t="shared" si="235"/>
        <v>216</v>
      </c>
      <c r="L1486" s="56">
        <f t="shared" si="236"/>
        <v>405</v>
      </c>
      <c r="M1486" s="56">
        <f t="shared" si="230"/>
        <v>1620</v>
      </c>
      <c r="N1486" s="38"/>
      <c r="O1486" s="48"/>
      <c r="P1486" s="48">
        <f t="shared" si="231"/>
        <v>0</v>
      </c>
      <c r="R1486" s="102">
        <f>Q1486*1.025</f>
        <v>0</v>
      </c>
      <c r="S1486" s="120" t="s">
        <v>2534</v>
      </c>
      <c r="Z1486" s="139"/>
    </row>
    <row r="1487" spans="1:27" x14ac:dyDescent="0.25">
      <c r="A1487" s="280">
        <v>210121</v>
      </c>
      <c r="B1487" s="134">
        <v>63802698</v>
      </c>
      <c r="C1487" s="134">
        <v>2</v>
      </c>
      <c r="D1487" s="161"/>
      <c r="E1487" s="123" t="s">
        <v>3746</v>
      </c>
      <c r="F1487" s="124" t="s">
        <v>3747</v>
      </c>
      <c r="G1487" s="187">
        <f>J1487*1.15</f>
        <v>62.099999999999994</v>
      </c>
      <c r="H1487" s="220">
        <f t="shared" si="234"/>
        <v>124.19999999999999</v>
      </c>
      <c r="I1487" s="166" t="s">
        <v>152</v>
      </c>
      <c r="J1487" s="162">
        <v>54</v>
      </c>
      <c r="K1487" s="162">
        <f t="shared" si="235"/>
        <v>108</v>
      </c>
      <c r="L1487" s="167">
        <f t="shared" si="236"/>
        <v>405</v>
      </c>
      <c r="M1487" s="167">
        <f t="shared" si="230"/>
        <v>810</v>
      </c>
      <c r="N1487" s="277" t="s">
        <v>1917</v>
      </c>
      <c r="O1487" s="130">
        <v>0.73399999999999999</v>
      </c>
      <c r="P1487" s="130">
        <f t="shared" si="231"/>
        <v>1.468</v>
      </c>
      <c r="Q1487" s="188"/>
      <c r="R1487" s="131"/>
      <c r="S1487" s="131"/>
      <c r="T1487" s="131"/>
    </row>
    <row r="1488" spans="1:27" x14ac:dyDescent="0.25">
      <c r="A1488" s="280">
        <v>210121</v>
      </c>
      <c r="B1488" s="121">
        <v>63802699</v>
      </c>
      <c r="C1488" s="121">
        <v>2</v>
      </c>
      <c r="D1488" s="161"/>
      <c r="E1488" s="123" t="s">
        <v>3750</v>
      </c>
      <c r="F1488" s="124" t="s">
        <v>3751</v>
      </c>
      <c r="G1488" s="168">
        <f>J1488*1.17</f>
        <v>62.01</v>
      </c>
      <c r="H1488" s="307">
        <f t="shared" si="234"/>
        <v>124.02</v>
      </c>
      <c r="I1488" s="166" t="s">
        <v>152</v>
      </c>
      <c r="J1488" s="281">
        <v>53</v>
      </c>
      <c r="K1488" s="162">
        <f t="shared" si="235"/>
        <v>106</v>
      </c>
      <c r="L1488" s="167">
        <f t="shared" si="236"/>
        <v>397.5</v>
      </c>
      <c r="M1488" s="167">
        <f t="shared" si="230"/>
        <v>795</v>
      </c>
      <c r="N1488" s="277" t="s">
        <v>1917</v>
      </c>
      <c r="O1488" s="130">
        <v>0.41399999999999998</v>
      </c>
      <c r="P1488" s="130">
        <f t="shared" si="231"/>
        <v>0.82799999999999996</v>
      </c>
      <c r="Q1488" s="274"/>
      <c r="R1488" s="131"/>
      <c r="S1488" s="139"/>
      <c r="T1488" s="139"/>
    </row>
    <row r="1489" spans="1:27" x14ac:dyDescent="0.25">
      <c r="A1489" s="6">
        <v>290</v>
      </c>
      <c r="B1489" s="6">
        <v>63802708</v>
      </c>
      <c r="C1489" s="6">
        <v>1</v>
      </c>
      <c r="D1489" s="6"/>
      <c r="E1489" s="30" t="s">
        <v>181</v>
      </c>
      <c r="F1489" s="20" t="s">
        <v>1864</v>
      </c>
      <c r="G1489" s="53">
        <f>J1489*1.15</f>
        <v>873.99999999999989</v>
      </c>
      <c r="H1489" s="55">
        <f t="shared" si="234"/>
        <v>873.99999999999989</v>
      </c>
      <c r="I1489" s="15" t="s">
        <v>152</v>
      </c>
      <c r="J1489" s="55">
        <v>760</v>
      </c>
      <c r="K1489" s="55">
        <f t="shared" si="235"/>
        <v>760</v>
      </c>
      <c r="L1489" s="56">
        <f t="shared" si="236"/>
        <v>5700</v>
      </c>
      <c r="M1489" s="56">
        <f t="shared" si="230"/>
        <v>5700</v>
      </c>
      <c r="N1489" s="38"/>
      <c r="O1489" s="48"/>
      <c r="P1489" s="48">
        <f t="shared" si="231"/>
        <v>0</v>
      </c>
      <c r="R1489" s="102">
        <f>Q1489*1.025</f>
        <v>0</v>
      </c>
      <c r="S1489" s="120" t="s">
        <v>3090</v>
      </c>
      <c r="V1489" s="139"/>
      <c r="W1489" s="40"/>
      <c r="Z1489" s="139"/>
    </row>
    <row r="1490" spans="1:27" x14ac:dyDescent="0.25">
      <c r="A1490" s="6">
        <v>330</v>
      </c>
      <c r="B1490" s="6">
        <v>63802712</v>
      </c>
      <c r="C1490" s="6">
        <v>1</v>
      </c>
      <c r="D1490" s="6"/>
      <c r="E1490" s="30" t="s">
        <v>182</v>
      </c>
      <c r="F1490" s="20" t="s">
        <v>1601</v>
      </c>
      <c r="G1490" s="53">
        <f>J1490*1.15</f>
        <v>109.24999999999999</v>
      </c>
      <c r="H1490" s="55">
        <f t="shared" si="234"/>
        <v>109.24999999999999</v>
      </c>
      <c r="I1490" s="15" t="s">
        <v>152</v>
      </c>
      <c r="J1490" s="55">
        <v>95</v>
      </c>
      <c r="K1490" s="55">
        <f t="shared" si="235"/>
        <v>95</v>
      </c>
      <c r="L1490" s="56">
        <f t="shared" si="236"/>
        <v>712.5</v>
      </c>
      <c r="M1490" s="56">
        <f t="shared" si="230"/>
        <v>712.5</v>
      </c>
      <c r="N1490" s="38"/>
      <c r="O1490" s="48"/>
      <c r="P1490" s="48">
        <f t="shared" si="231"/>
        <v>0</v>
      </c>
      <c r="R1490" s="102">
        <f>Q1490*1.025</f>
        <v>0</v>
      </c>
      <c r="V1490" s="139"/>
      <c r="Z1490" s="139"/>
    </row>
    <row r="1491" spans="1:27" x14ac:dyDescent="0.25">
      <c r="A1491" s="333">
        <v>294489</v>
      </c>
      <c r="B1491" s="121">
        <v>63802718</v>
      </c>
      <c r="C1491" s="121">
        <v>2</v>
      </c>
      <c r="D1491" s="122">
        <v>1382018</v>
      </c>
      <c r="E1491" s="123" t="s">
        <v>4617</v>
      </c>
      <c r="F1491" s="124" t="s">
        <v>4744</v>
      </c>
      <c r="G1491" s="168">
        <f>J1491*1.2</f>
        <v>30</v>
      </c>
      <c r="H1491" s="125">
        <f t="shared" si="234"/>
        <v>60</v>
      </c>
      <c r="I1491" s="166" t="s">
        <v>974</v>
      </c>
      <c r="J1491" s="281">
        <v>25</v>
      </c>
      <c r="K1491" s="162">
        <f t="shared" si="235"/>
        <v>50</v>
      </c>
      <c r="L1491" s="167">
        <f t="shared" si="236"/>
        <v>187.5</v>
      </c>
      <c r="M1491" s="167">
        <f t="shared" si="230"/>
        <v>375</v>
      </c>
      <c r="N1491" s="122" t="s">
        <v>2028</v>
      </c>
      <c r="O1491" s="130">
        <v>1.04</v>
      </c>
      <c r="P1491" s="130">
        <f t="shared" si="231"/>
        <v>2.08</v>
      </c>
      <c r="Q1491" s="202"/>
      <c r="R1491" s="131"/>
      <c r="S1491" s="131"/>
      <c r="T1491" s="40"/>
      <c r="W1491" s="131"/>
    </row>
    <row r="1492" spans="1:27" x14ac:dyDescent="0.25">
      <c r="A1492" s="6">
        <v>730</v>
      </c>
      <c r="B1492" s="6">
        <v>63802720</v>
      </c>
      <c r="C1492" s="6">
        <v>1</v>
      </c>
      <c r="D1492" s="6"/>
      <c r="E1492" s="30" t="s">
        <v>187</v>
      </c>
      <c r="F1492" s="124" t="s">
        <v>1600</v>
      </c>
      <c r="G1492" s="53">
        <f>J1492*1.15</f>
        <v>89.125</v>
      </c>
      <c r="H1492" s="55">
        <f t="shared" si="234"/>
        <v>89.125</v>
      </c>
      <c r="I1492" s="15" t="s">
        <v>152</v>
      </c>
      <c r="J1492" s="55">
        <v>77.5</v>
      </c>
      <c r="K1492" s="55">
        <f t="shared" si="235"/>
        <v>77.5</v>
      </c>
      <c r="L1492" s="56">
        <f t="shared" si="236"/>
        <v>581.25</v>
      </c>
      <c r="M1492" s="56">
        <f t="shared" si="230"/>
        <v>581.25</v>
      </c>
      <c r="N1492" s="38"/>
      <c r="O1492" s="48"/>
      <c r="P1492" s="48">
        <f t="shared" si="231"/>
        <v>0</v>
      </c>
      <c r="R1492" s="102">
        <f>Q1492*1.025</f>
        <v>0</v>
      </c>
      <c r="S1492" s="120" t="s">
        <v>3173</v>
      </c>
      <c r="V1492" s="139"/>
      <c r="X1492" s="131"/>
      <c r="Y1492" s="131"/>
    </row>
    <row r="1493" spans="1:27" x14ac:dyDescent="0.25">
      <c r="A1493" s="197">
        <v>286251</v>
      </c>
      <c r="B1493" s="134">
        <v>63802733</v>
      </c>
      <c r="C1493" s="134">
        <v>2</v>
      </c>
      <c r="D1493" s="161">
        <v>166060</v>
      </c>
      <c r="E1493" s="123" t="s">
        <v>4513</v>
      </c>
      <c r="F1493" s="124" t="s">
        <v>4514</v>
      </c>
      <c r="G1493" s="168">
        <f>J1493*1.2+O1493*2.5</f>
        <v>34.524999999999999</v>
      </c>
      <c r="H1493" s="125">
        <f t="shared" si="234"/>
        <v>69.05</v>
      </c>
      <c r="I1493" s="126" t="s">
        <v>974</v>
      </c>
      <c r="J1493" s="152">
        <v>27.5</v>
      </c>
      <c r="K1493" s="127">
        <f t="shared" si="235"/>
        <v>55</v>
      </c>
      <c r="L1493" s="165">
        <f t="shared" si="236"/>
        <v>206.25</v>
      </c>
      <c r="M1493" s="165">
        <f t="shared" si="230"/>
        <v>412.5</v>
      </c>
      <c r="N1493" s="129" t="s">
        <v>1973</v>
      </c>
      <c r="O1493" s="130">
        <v>0.61</v>
      </c>
      <c r="P1493" s="130">
        <f t="shared" si="231"/>
        <v>1.22</v>
      </c>
      <c r="Q1493" s="202"/>
      <c r="R1493" s="131"/>
      <c r="S1493" s="131"/>
      <c r="X1493" s="131"/>
      <c r="Y1493" s="131"/>
    </row>
    <row r="1494" spans="1:27" x14ac:dyDescent="0.25">
      <c r="A1494" s="280">
        <v>210121</v>
      </c>
      <c r="B1494" s="121">
        <v>63802735</v>
      </c>
      <c r="C1494" s="121">
        <v>2</v>
      </c>
      <c r="D1494" s="161"/>
      <c r="E1494" s="123" t="s">
        <v>3745</v>
      </c>
      <c r="F1494" s="124" t="s">
        <v>4218</v>
      </c>
      <c r="G1494" s="168">
        <f>J1494*1.2+O1494*2.5</f>
        <v>12.799999999999999</v>
      </c>
      <c r="H1494" s="307">
        <f t="shared" si="234"/>
        <v>25.599999999999998</v>
      </c>
      <c r="I1494" s="163" t="s">
        <v>974</v>
      </c>
      <c r="J1494" s="164">
        <v>10.25</v>
      </c>
      <c r="K1494" s="164">
        <f t="shared" si="235"/>
        <v>20.5</v>
      </c>
      <c r="L1494" s="165">
        <f t="shared" si="236"/>
        <v>76.875</v>
      </c>
      <c r="M1494" s="165">
        <f t="shared" si="230"/>
        <v>153.75</v>
      </c>
      <c r="N1494" s="129" t="s">
        <v>1973</v>
      </c>
      <c r="O1494" s="130">
        <v>0.2</v>
      </c>
      <c r="P1494" s="130">
        <f t="shared" si="231"/>
        <v>0.4</v>
      </c>
      <c r="Q1494" s="188"/>
      <c r="R1494" s="131"/>
      <c r="S1494" s="131"/>
      <c r="T1494" s="131"/>
      <c r="X1494" s="131"/>
      <c r="Y1494" s="131"/>
      <c r="Z1494" s="139"/>
    </row>
    <row r="1495" spans="1:27" x14ac:dyDescent="0.25">
      <c r="A1495" s="197">
        <v>286251</v>
      </c>
      <c r="B1495" s="134">
        <v>63802735</v>
      </c>
      <c r="C1495" s="134">
        <v>2</v>
      </c>
      <c r="D1495" s="161">
        <v>166060</v>
      </c>
      <c r="E1495" s="123" t="s">
        <v>4515</v>
      </c>
      <c r="F1495" s="124" t="s">
        <v>4516</v>
      </c>
      <c r="G1495" s="168">
        <f>J1495*1.2+O1495*2.5</f>
        <v>17.8825</v>
      </c>
      <c r="H1495" s="125">
        <f t="shared" si="234"/>
        <v>35.765000000000001</v>
      </c>
      <c r="I1495" s="126" t="s">
        <v>974</v>
      </c>
      <c r="J1495" s="152">
        <v>14.5</v>
      </c>
      <c r="K1495" s="127">
        <f t="shared" si="235"/>
        <v>29</v>
      </c>
      <c r="L1495" s="165">
        <f t="shared" si="236"/>
        <v>108.75</v>
      </c>
      <c r="M1495" s="165">
        <f t="shared" si="230"/>
        <v>217.5</v>
      </c>
      <c r="N1495" s="129" t="s">
        <v>1973</v>
      </c>
      <c r="O1495" s="130">
        <v>0.193</v>
      </c>
      <c r="P1495" s="130">
        <f t="shared" si="231"/>
        <v>0.38600000000000001</v>
      </c>
      <c r="Q1495" s="202"/>
      <c r="R1495" s="131"/>
      <c r="S1495" s="131"/>
      <c r="Z1495" s="131"/>
    </row>
    <row r="1496" spans="1:27" x14ac:dyDescent="0.25">
      <c r="A1496" s="6">
        <v>740</v>
      </c>
      <c r="B1496" s="6">
        <v>63802736</v>
      </c>
      <c r="C1496" s="6">
        <v>1</v>
      </c>
      <c r="D1496" s="6"/>
      <c r="E1496" s="30" t="s">
        <v>188</v>
      </c>
      <c r="F1496" s="20" t="s">
        <v>4181</v>
      </c>
      <c r="G1496" s="53">
        <f t="shared" ref="G1496:G1527" si="237">J1496*1.15</f>
        <v>194.35</v>
      </c>
      <c r="H1496" s="55">
        <f t="shared" si="234"/>
        <v>194.35</v>
      </c>
      <c r="I1496" s="15" t="s">
        <v>152</v>
      </c>
      <c r="J1496" s="55">
        <v>169</v>
      </c>
      <c r="K1496" s="55">
        <f t="shared" si="235"/>
        <v>169</v>
      </c>
      <c r="L1496" s="56">
        <f t="shared" si="236"/>
        <v>1267.5</v>
      </c>
      <c r="M1496" s="56">
        <f t="shared" si="230"/>
        <v>1267.5</v>
      </c>
      <c r="N1496" s="38"/>
      <c r="O1496" s="48"/>
      <c r="P1496" s="48">
        <f t="shared" si="231"/>
        <v>0</v>
      </c>
      <c r="R1496" s="102">
        <f t="shared" ref="R1496:R1527" si="238">Q1496*1.025</f>
        <v>0</v>
      </c>
      <c r="S1496" s="120" t="s">
        <v>3322</v>
      </c>
      <c r="U1496" s="139"/>
      <c r="W1496" s="202"/>
      <c r="Z1496" s="139"/>
      <c r="AA1496" s="139"/>
    </row>
    <row r="1497" spans="1:27" x14ac:dyDescent="0.25">
      <c r="A1497" s="6">
        <v>440</v>
      </c>
      <c r="B1497" s="6">
        <v>63802737</v>
      </c>
      <c r="C1497" s="6">
        <v>1</v>
      </c>
      <c r="D1497" s="6"/>
      <c r="E1497" s="30" t="s">
        <v>183</v>
      </c>
      <c r="F1497" s="20" t="s">
        <v>4805</v>
      </c>
      <c r="G1497" s="53">
        <f t="shared" si="237"/>
        <v>80.5</v>
      </c>
      <c r="H1497" s="55">
        <f t="shared" si="234"/>
        <v>80.5</v>
      </c>
      <c r="I1497" s="15" t="s">
        <v>152</v>
      </c>
      <c r="J1497" s="55">
        <v>70</v>
      </c>
      <c r="K1497" s="55">
        <f t="shared" si="235"/>
        <v>70</v>
      </c>
      <c r="L1497" s="56">
        <f t="shared" si="236"/>
        <v>525</v>
      </c>
      <c r="M1497" s="56">
        <f t="shared" ref="M1497:M1560" si="239">C1497*L1497</f>
        <v>525</v>
      </c>
      <c r="N1497" s="38"/>
      <c r="O1497" s="48"/>
      <c r="P1497" s="48">
        <f t="shared" si="231"/>
        <v>0</v>
      </c>
      <c r="R1497" s="102">
        <f t="shared" si="238"/>
        <v>0</v>
      </c>
      <c r="S1497" s="120" t="s">
        <v>3323</v>
      </c>
      <c r="U1497" s="139"/>
    </row>
    <row r="1498" spans="1:27" x14ac:dyDescent="0.25">
      <c r="A1498" s="6">
        <v>620</v>
      </c>
      <c r="B1498" s="6">
        <v>63802738</v>
      </c>
      <c r="C1498" s="6">
        <v>1</v>
      </c>
      <c r="D1498" s="6"/>
      <c r="E1498" s="30" t="s">
        <v>184</v>
      </c>
      <c r="F1498" s="20" t="s">
        <v>4806</v>
      </c>
      <c r="G1498" s="53">
        <f t="shared" si="237"/>
        <v>94.3</v>
      </c>
      <c r="H1498" s="55">
        <f t="shared" si="234"/>
        <v>94.3</v>
      </c>
      <c r="I1498" s="15" t="s">
        <v>152</v>
      </c>
      <c r="J1498" s="55">
        <v>82</v>
      </c>
      <c r="K1498" s="55">
        <f t="shared" si="235"/>
        <v>82</v>
      </c>
      <c r="L1498" s="56">
        <f t="shared" si="236"/>
        <v>615</v>
      </c>
      <c r="M1498" s="56">
        <f t="shared" si="239"/>
        <v>615</v>
      </c>
      <c r="N1498" s="38"/>
      <c r="O1498" s="48"/>
      <c r="P1498" s="48">
        <f t="shared" si="231"/>
        <v>0</v>
      </c>
      <c r="R1498" s="102">
        <f t="shared" si="238"/>
        <v>0</v>
      </c>
      <c r="S1498" s="120" t="s">
        <v>3324</v>
      </c>
      <c r="U1498" s="139"/>
      <c r="Z1498" s="202"/>
    </row>
    <row r="1499" spans="1:27" x14ac:dyDescent="0.25">
      <c r="A1499" s="6">
        <v>680</v>
      </c>
      <c r="B1499" s="6">
        <v>63802739</v>
      </c>
      <c r="C1499" s="6">
        <v>1</v>
      </c>
      <c r="D1499" s="6"/>
      <c r="E1499" s="30" t="s">
        <v>185</v>
      </c>
      <c r="F1499" s="124" t="s">
        <v>4802</v>
      </c>
      <c r="G1499" s="53">
        <f t="shared" si="237"/>
        <v>110.39999999999999</v>
      </c>
      <c r="H1499" s="55">
        <f t="shared" si="234"/>
        <v>110.39999999999999</v>
      </c>
      <c r="I1499" s="15" t="s">
        <v>152</v>
      </c>
      <c r="J1499" s="55">
        <v>96</v>
      </c>
      <c r="K1499" s="55">
        <f t="shared" si="235"/>
        <v>96</v>
      </c>
      <c r="L1499" s="56">
        <f t="shared" si="236"/>
        <v>720</v>
      </c>
      <c r="M1499" s="56">
        <f t="shared" si="239"/>
        <v>720</v>
      </c>
      <c r="N1499" s="38"/>
      <c r="O1499" s="48"/>
      <c r="P1499" s="48">
        <f t="shared" si="231"/>
        <v>0</v>
      </c>
      <c r="R1499" s="102">
        <f t="shared" si="238"/>
        <v>0</v>
      </c>
      <c r="S1499" s="120" t="s">
        <v>3325</v>
      </c>
      <c r="U1499" s="139"/>
      <c r="V1499" s="139"/>
      <c r="X1499" s="131"/>
      <c r="Y1499" s="131"/>
      <c r="Z1499" s="40"/>
      <c r="AA1499" s="40"/>
    </row>
    <row r="1500" spans="1:27" x14ac:dyDescent="0.25">
      <c r="A1500" s="6">
        <v>140</v>
      </c>
      <c r="B1500" s="6">
        <v>63802748</v>
      </c>
      <c r="C1500" s="6">
        <v>1</v>
      </c>
      <c r="D1500" s="6"/>
      <c r="E1500" s="30" t="s">
        <v>1553</v>
      </c>
      <c r="F1500" s="124" t="s">
        <v>1565</v>
      </c>
      <c r="G1500" s="53">
        <f t="shared" si="237"/>
        <v>44.677499999999995</v>
      </c>
      <c r="H1500" s="55">
        <f t="shared" si="234"/>
        <v>44.677499999999995</v>
      </c>
      <c r="I1500" s="15" t="s">
        <v>67</v>
      </c>
      <c r="J1500" s="55">
        <v>38.85</v>
      </c>
      <c r="K1500" s="55">
        <f t="shared" si="235"/>
        <v>38.85</v>
      </c>
      <c r="L1500" s="56">
        <f t="shared" si="236"/>
        <v>291.375</v>
      </c>
      <c r="M1500" s="56">
        <f t="shared" si="239"/>
        <v>291.375</v>
      </c>
      <c r="N1500" s="38"/>
      <c r="O1500" s="48"/>
      <c r="P1500" s="48">
        <f t="shared" si="231"/>
        <v>0</v>
      </c>
      <c r="R1500" s="102">
        <f t="shared" si="238"/>
        <v>0</v>
      </c>
      <c r="U1500" s="40"/>
    </row>
    <row r="1501" spans="1:27" x14ac:dyDescent="0.25">
      <c r="A1501" s="6">
        <v>130</v>
      </c>
      <c r="B1501" s="6">
        <v>63802759</v>
      </c>
      <c r="C1501" s="6">
        <v>1</v>
      </c>
      <c r="D1501" s="6"/>
      <c r="E1501" s="30" t="s">
        <v>1261</v>
      </c>
      <c r="F1501" s="20" t="s">
        <v>1564</v>
      </c>
      <c r="G1501" s="53">
        <f t="shared" si="237"/>
        <v>37.834999999999994</v>
      </c>
      <c r="H1501" s="55">
        <f t="shared" si="234"/>
        <v>37.834999999999994</v>
      </c>
      <c r="I1501" s="15" t="s">
        <v>67</v>
      </c>
      <c r="J1501" s="55">
        <v>32.9</v>
      </c>
      <c r="K1501" s="55">
        <f t="shared" si="235"/>
        <v>32.9</v>
      </c>
      <c r="L1501" s="56">
        <f t="shared" si="236"/>
        <v>246.75</v>
      </c>
      <c r="M1501" s="56">
        <f t="shared" si="239"/>
        <v>246.75</v>
      </c>
      <c r="N1501" s="38"/>
      <c r="O1501" s="48"/>
      <c r="P1501" s="48">
        <f t="shared" si="231"/>
        <v>0</v>
      </c>
      <c r="Q1501" s="103"/>
      <c r="R1501" s="102">
        <f t="shared" si="238"/>
        <v>0</v>
      </c>
      <c r="S1501" s="120" t="s">
        <v>2478</v>
      </c>
      <c r="U1501" s="131"/>
      <c r="V1501" s="131"/>
    </row>
    <row r="1502" spans="1:27" x14ac:dyDescent="0.25">
      <c r="A1502" s="6">
        <v>96738</v>
      </c>
      <c r="B1502" s="6">
        <v>63802760</v>
      </c>
      <c r="C1502" s="6">
        <v>1</v>
      </c>
      <c r="D1502" s="6"/>
      <c r="E1502" s="30" t="s">
        <v>503</v>
      </c>
      <c r="F1502" s="20" t="s">
        <v>3981</v>
      </c>
      <c r="G1502" s="53">
        <f t="shared" si="237"/>
        <v>17.25</v>
      </c>
      <c r="H1502" s="55">
        <f t="shared" si="234"/>
        <v>17.25</v>
      </c>
      <c r="I1502" s="15" t="s">
        <v>67</v>
      </c>
      <c r="J1502" s="55">
        <v>15</v>
      </c>
      <c r="K1502" s="55">
        <f t="shared" si="235"/>
        <v>15</v>
      </c>
      <c r="L1502" s="56">
        <f t="shared" si="236"/>
        <v>112.5</v>
      </c>
      <c r="M1502" s="56">
        <f t="shared" si="239"/>
        <v>112.5</v>
      </c>
      <c r="N1502" s="122" t="s">
        <v>2028</v>
      </c>
      <c r="O1502" s="48">
        <v>1.548</v>
      </c>
      <c r="P1502" s="48">
        <f t="shared" si="231"/>
        <v>1.548</v>
      </c>
      <c r="R1502" s="102">
        <f t="shared" si="238"/>
        <v>0</v>
      </c>
      <c r="S1502" s="120" t="s">
        <v>2184</v>
      </c>
      <c r="V1502" s="139"/>
      <c r="X1502" s="139"/>
      <c r="Y1502" s="139"/>
      <c r="AA1502" s="40"/>
    </row>
    <row r="1503" spans="1:27" x14ac:dyDescent="0.25">
      <c r="A1503" s="6">
        <v>99705</v>
      </c>
      <c r="B1503" s="6">
        <v>63802760</v>
      </c>
      <c r="C1503" s="7">
        <v>77</v>
      </c>
      <c r="D1503" s="2"/>
      <c r="E1503" s="30" t="s">
        <v>503</v>
      </c>
      <c r="F1503" s="20" t="s">
        <v>3981</v>
      </c>
      <c r="G1503" s="53">
        <f t="shared" si="237"/>
        <v>16.099999999999998</v>
      </c>
      <c r="H1503" s="55">
        <f t="shared" si="234"/>
        <v>1239.6999999999998</v>
      </c>
      <c r="I1503" s="15" t="s">
        <v>152</v>
      </c>
      <c r="J1503" s="55">
        <v>14</v>
      </c>
      <c r="K1503" s="55">
        <f t="shared" si="235"/>
        <v>1078</v>
      </c>
      <c r="L1503" s="56">
        <f t="shared" si="236"/>
        <v>105</v>
      </c>
      <c r="M1503" s="56">
        <f t="shared" si="239"/>
        <v>8085</v>
      </c>
      <c r="N1503" s="122" t="s">
        <v>2028</v>
      </c>
      <c r="O1503" s="48">
        <v>1.548</v>
      </c>
      <c r="P1503" s="48">
        <f t="shared" si="231"/>
        <v>119.196</v>
      </c>
      <c r="R1503" s="102">
        <f t="shared" si="238"/>
        <v>0</v>
      </c>
      <c r="S1503" s="120" t="s">
        <v>2184</v>
      </c>
      <c r="U1503" s="139"/>
      <c r="W1503" s="139"/>
      <c r="AA1503" s="40"/>
    </row>
    <row r="1504" spans="1:27" x14ac:dyDescent="0.25">
      <c r="A1504" s="6">
        <v>166449</v>
      </c>
      <c r="B1504" s="6">
        <v>63802760</v>
      </c>
      <c r="C1504" s="6">
        <v>4</v>
      </c>
      <c r="D1504" s="39"/>
      <c r="E1504" s="30" t="s">
        <v>503</v>
      </c>
      <c r="F1504" s="20" t="s">
        <v>3981</v>
      </c>
      <c r="G1504" s="53">
        <f t="shared" si="237"/>
        <v>17.25</v>
      </c>
      <c r="H1504" s="55">
        <f t="shared" si="234"/>
        <v>69</v>
      </c>
      <c r="I1504" s="15" t="s">
        <v>152</v>
      </c>
      <c r="J1504" s="55">
        <v>15</v>
      </c>
      <c r="K1504" s="55">
        <f t="shared" si="235"/>
        <v>60</v>
      </c>
      <c r="L1504" s="56">
        <f t="shared" si="236"/>
        <v>112.5</v>
      </c>
      <c r="M1504" s="56">
        <f t="shared" si="239"/>
        <v>450</v>
      </c>
      <c r="N1504" s="122" t="s">
        <v>2028</v>
      </c>
      <c r="O1504" s="48">
        <v>1.548</v>
      </c>
      <c r="P1504" s="48">
        <f t="shared" si="231"/>
        <v>6.1920000000000002</v>
      </c>
      <c r="R1504" s="102">
        <f t="shared" si="238"/>
        <v>0</v>
      </c>
      <c r="S1504" s="120" t="s">
        <v>2184</v>
      </c>
      <c r="V1504" s="40"/>
      <c r="W1504" s="131"/>
      <c r="AA1504" s="230"/>
    </row>
    <row r="1505" spans="1:27" x14ac:dyDescent="0.25">
      <c r="A1505" s="6">
        <v>176703</v>
      </c>
      <c r="B1505" s="6">
        <v>63802760</v>
      </c>
      <c r="C1505" s="6">
        <v>3</v>
      </c>
      <c r="D1505" s="39"/>
      <c r="E1505" s="30" t="s">
        <v>503</v>
      </c>
      <c r="F1505" s="20" t="s">
        <v>3981</v>
      </c>
      <c r="G1505" s="53">
        <f t="shared" si="237"/>
        <v>17.25</v>
      </c>
      <c r="H1505" s="55">
        <f t="shared" si="234"/>
        <v>51.75</v>
      </c>
      <c r="I1505" s="15" t="s">
        <v>974</v>
      </c>
      <c r="J1505" s="55">
        <v>15</v>
      </c>
      <c r="K1505" s="55">
        <f t="shared" si="235"/>
        <v>45</v>
      </c>
      <c r="L1505" s="56">
        <f t="shared" si="236"/>
        <v>112.5</v>
      </c>
      <c r="M1505" s="56">
        <f t="shared" si="239"/>
        <v>337.5</v>
      </c>
      <c r="N1505" s="122" t="s">
        <v>2028</v>
      </c>
      <c r="O1505" s="48">
        <v>1.548</v>
      </c>
      <c r="P1505" s="48">
        <f t="shared" si="231"/>
        <v>4.6440000000000001</v>
      </c>
      <c r="R1505" s="102">
        <f t="shared" si="238"/>
        <v>0</v>
      </c>
      <c r="S1505" s="120" t="s">
        <v>2184</v>
      </c>
      <c r="W1505" s="139"/>
    </row>
    <row r="1506" spans="1:27" x14ac:dyDescent="0.25">
      <c r="A1506" s="197">
        <v>191203</v>
      </c>
      <c r="B1506" s="134">
        <v>63802760</v>
      </c>
      <c r="C1506" s="134">
        <v>3</v>
      </c>
      <c r="D1506" s="122"/>
      <c r="E1506" s="123" t="s">
        <v>503</v>
      </c>
      <c r="F1506" s="20" t="s">
        <v>3981</v>
      </c>
      <c r="G1506" s="187">
        <f t="shared" si="237"/>
        <v>17.25</v>
      </c>
      <c r="H1506" s="162">
        <f t="shared" si="234"/>
        <v>51.75</v>
      </c>
      <c r="I1506" s="166" t="s">
        <v>152</v>
      </c>
      <c r="J1506" s="162">
        <v>15</v>
      </c>
      <c r="K1506" s="162">
        <f t="shared" si="235"/>
        <v>45</v>
      </c>
      <c r="L1506" s="167">
        <f t="shared" si="236"/>
        <v>112.5</v>
      </c>
      <c r="M1506" s="167">
        <f t="shared" si="239"/>
        <v>337.5</v>
      </c>
      <c r="N1506" s="122" t="s">
        <v>2028</v>
      </c>
      <c r="O1506" s="130">
        <v>1.548</v>
      </c>
      <c r="P1506" s="130">
        <f t="shared" si="231"/>
        <v>4.6440000000000001</v>
      </c>
      <c r="Q1506" s="188">
        <v>1.51</v>
      </c>
      <c r="R1506" s="194">
        <f t="shared" si="238"/>
        <v>1.54775</v>
      </c>
      <c r="S1506" s="139"/>
      <c r="T1506" s="139"/>
    </row>
    <row r="1507" spans="1:27" x14ac:dyDescent="0.25">
      <c r="A1507" s="6">
        <v>96738</v>
      </c>
      <c r="B1507" s="6">
        <v>63802761</v>
      </c>
      <c r="C1507" s="6">
        <v>1</v>
      </c>
      <c r="D1507" s="6"/>
      <c r="E1507" s="30" t="s">
        <v>504</v>
      </c>
      <c r="F1507" s="20" t="s">
        <v>3981</v>
      </c>
      <c r="G1507" s="53">
        <f t="shared" si="237"/>
        <v>17.25</v>
      </c>
      <c r="H1507" s="55">
        <f t="shared" si="234"/>
        <v>17.25</v>
      </c>
      <c r="I1507" s="15" t="s">
        <v>67</v>
      </c>
      <c r="J1507" s="55">
        <v>15</v>
      </c>
      <c r="K1507" s="55">
        <f t="shared" si="235"/>
        <v>15</v>
      </c>
      <c r="L1507" s="56">
        <f t="shared" si="236"/>
        <v>112.5</v>
      </c>
      <c r="M1507" s="56">
        <f t="shared" si="239"/>
        <v>112.5</v>
      </c>
      <c r="N1507" s="122" t="s">
        <v>2028</v>
      </c>
      <c r="O1507" s="48">
        <v>1.548</v>
      </c>
      <c r="P1507" s="48">
        <f t="shared" si="231"/>
        <v>1.548</v>
      </c>
      <c r="R1507" s="102">
        <f t="shared" si="238"/>
        <v>0</v>
      </c>
      <c r="S1507" s="120" t="s">
        <v>2185</v>
      </c>
      <c r="Z1507" s="131"/>
    </row>
    <row r="1508" spans="1:27" x14ac:dyDescent="0.25">
      <c r="A1508" s="6">
        <v>99705</v>
      </c>
      <c r="B1508" s="6">
        <v>63802761</v>
      </c>
      <c r="C1508" s="7">
        <v>77</v>
      </c>
      <c r="D1508" s="2"/>
      <c r="E1508" s="30" t="s">
        <v>504</v>
      </c>
      <c r="F1508" s="20" t="s">
        <v>3981</v>
      </c>
      <c r="G1508" s="53">
        <f t="shared" si="237"/>
        <v>16.099999999999998</v>
      </c>
      <c r="H1508" s="55">
        <f t="shared" si="234"/>
        <v>1239.6999999999998</v>
      </c>
      <c r="I1508" s="15" t="s">
        <v>152</v>
      </c>
      <c r="J1508" s="55">
        <v>14</v>
      </c>
      <c r="K1508" s="55">
        <f t="shared" si="235"/>
        <v>1078</v>
      </c>
      <c r="L1508" s="56">
        <f t="shared" si="236"/>
        <v>105</v>
      </c>
      <c r="M1508" s="56">
        <f t="shared" si="239"/>
        <v>8085</v>
      </c>
      <c r="N1508" s="122" t="s">
        <v>2028</v>
      </c>
      <c r="O1508" s="48">
        <v>1.548</v>
      </c>
      <c r="P1508" s="48">
        <f t="shared" si="231"/>
        <v>119.196</v>
      </c>
      <c r="R1508" s="102">
        <f t="shared" si="238"/>
        <v>0</v>
      </c>
      <c r="S1508" s="120"/>
    </row>
    <row r="1509" spans="1:27" x14ac:dyDescent="0.25">
      <c r="A1509" s="6">
        <v>166449</v>
      </c>
      <c r="B1509" s="6">
        <v>63802761</v>
      </c>
      <c r="C1509" s="6">
        <v>4</v>
      </c>
      <c r="D1509" s="39"/>
      <c r="E1509" s="30" t="s">
        <v>504</v>
      </c>
      <c r="F1509" s="20" t="s">
        <v>3981</v>
      </c>
      <c r="G1509" s="53">
        <f t="shared" si="237"/>
        <v>17.25</v>
      </c>
      <c r="H1509" s="55">
        <f t="shared" si="234"/>
        <v>69</v>
      </c>
      <c r="I1509" s="15" t="s">
        <v>152</v>
      </c>
      <c r="J1509" s="55">
        <v>15</v>
      </c>
      <c r="K1509" s="55">
        <f t="shared" si="235"/>
        <v>60</v>
      </c>
      <c r="L1509" s="56">
        <f t="shared" si="236"/>
        <v>112.5</v>
      </c>
      <c r="M1509" s="56">
        <f t="shared" si="239"/>
        <v>450</v>
      </c>
      <c r="N1509" s="122" t="s">
        <v>2028</v>
      </c>
      <c r="O1509" s="48">
        <v>1.548</v>
      </c>
      <c r="P1509" s="48">
        <f t="shared" si="231"/>
        <v>6.1920000000000002</v>
      </c>
      <c r="R1509" s="102">
        <f t="shared" si="238"/>
        <v>0</v>
      </c>
      <c r="S1509" s="120"/>
      <c r="V1509" s="230"/>
    </row>
    <row r="1510" spans="1:27" x14ac:dyDescent="0.25">
      <c r="A1510" s="6">
        <v>176703</v>
      </c>
      <c r="B1510" s="6">
        <v>63802761</v>
      </c>
      <c r="C1510" s="6">
        <v>3</v>
      </c>
      <c r="D1510" s="39"/>
      <c r="E1510" s="30" t="s">
        <v>504</v>
      </c>
      <c r="F1510" s="20" t="s">
        <v>3981</v>
      </c>
      <c r="G1510" s="53">
        <f t="shared" si="237"/>
        <v>17.25</v>
      </c>
      <c r="H1510" s="55">
        <f t="shared" si="234"/>
        <v>51.75</v>
      </c>
      <c r="I1510" s="15" t="s">
        <v>974</v>
      </c>
      <c r="J1510" s="55">
        <v>15</v>
      </c>
      <c r="K1510" s="55">
        <f t="shared" si="235"/>
        <v>45</v>
      </c>
      <c r="L1510" s="56">
        <f t="shared" si="236"/>
        <v>112.5</v>
      </c>
      <c r="M1510" s="56">
        <f t="shared" si="239"/>
        <v>337.5</v>
      </c>
      <c r="N1510" s="122" t="s">
        <v>2028</v>
      </c>
      <c r="O1510" s="130">
        <v>1.548</v>
      </c>
      <c r="P1510" s="48">
        <f t="shared" si="231"/>
        <v>4.6440000000000001</v>
      </c>
      <c r="R1510" s="102">
        <f t="shared" si="238"/>
        <v>0</v>
      </c>
      <c r="S1510" s="120"/>
      <c r="V1510" s="131"/>
    </row>
    <row r="1511" spans="1:27" x14ac:dyDescent="0.25">
      <c r="A1511" s="197">
        <v>191203</v>
      </c>
      <c r="B1511" s="134">
        <v>63802761</v>
      </c>
      <c r="C1511" s="134">
        <v>3</v>
      </c>
      <c r="D1511" s="122"/>
      <c r="E1511" s="123" t="s">
        <v>504</v>
      </c>
      <c r="F1511" s="20" t="s">
        <v>3981</v>
      </c>
      <c r="G1511" s="187">
        <f t="shared" si="237"/>
        <v>17.25</v>
      </c>
      <c r="H1511" s="162">
        <f t="shared" si="234"/>
        <v>51.75</v>
      </c>
      <c r="I1511" s="166" t="s">
        <v>152</v>
      </c>
      <c r="J1511" s="162">
        <v>15</v>
      </c>
      <c r="K1511" s="162">
        <f t="shared" si="235"/>
        <v>45</v>
      </c>
      <c r="L1511" s="167">
        <f t="shared" si="236"/>
        <v>112.5</v>
      </c>
      <c r="M1511" s="167">
        <f t="shared" si="239"/>
        <v>337.5</v>
      </c>
      <c r="N1511" s="122" t="s">
        <v>2028</v>
      </c>
      <c r="O1511" s="48">
        <v>1.548</v>
      </c>
      <c r="P1511" s="130">
        <f t="shared" si="231"/>
        <v>4.6440000000000001</v>
      </c>
      <c r="Q1511" s="188">
        <v>1.51</v>
      </c>
      <c r="R1511" s="194">
        <f t="shared" si="238"/>
        <v>1.54775</v>
      </c>
      <c r="S1511" s="139"/>
      <c r="T1511" s="139"/>
      <c r="V1511" s="336"/>
      <c r="W1511" s="139"/>
    </row>
    <row r="1512" spans="1:27" x14ac:dyDescent="0.25">
      <c r="A1512" s="6">
        <v>110722</v>
      </c>
      <c r="B1512" s="6">
        <v>63802791</v>
      </c>
      <c r="C1512" s="6">
        <v>1</v>
      </c>
      <c r="D1512" s="39"/>
      <c r="E1512" s="30" t="s">
        <v>691</v>
      </c>
      <c r="F1512" s="20" t="s">
        <v>4234</v>
      </c>
      <c r="G1512" s="53">
        <f t="shared" si="237"/>
        <v>65.55</v>
      </c>
      <c r="H1512" s="55">
        <f t="shared" si="234"/>
        <v>65.55</v>
      </c>
      <c r="I1512" s="15" t="s">
        <v>152</v>
      </c>
      <c r="J1512" s="55">
        <v>57</v>
      </c>
      <c r="K1512" s="55">
        <f t="shared" si="235"/>
        <v>57</v>
      </c>
      <c r="L1512" s="56">
        <f t="shared" si="236"/>
        <v>427.5</v>
      </c>
      <c r="M1512" s="56">
        <f t="shared" si="239"/>
        <v>427.5</v>
      </c>
      <c r="N1512" s="38"/>
      <c r="O1512" s="48"/>
      <c r="P1512" s="48">
        <f t="shared" si="231"/>
        <v>0</v>
      </c>
      <c r="R1512" s="102">
        <f t="shared" si="238"/>
        <v>0</v>
      </c>
      <c r="S1512" s="120" t="s">
        <v>2570</v>
      </c>
      <c r="V1512" s="139"/>
      <c r="W1512" s="139"/>
      <c r="Z1512" s="139"/>
    </row>
    <row r="1513" spans="1:27" x14ac:dyDescent="0.25">
      <c r="A1513" s="6">
        <v>110722</v>
      </c>
      <c r="B1513" s="6">
        <v>63802792</v>
      </c>
      <c r="C1513" s="6">
        <v>1</v>
      </c>
      <c r="D1513" s="39"/>
      <c r="E1513" s="30" t="s">
        <v>693</v>
      </c>
      <c r="F1513" s="20" t="s">
        <v>4240</v>
      </c>
      <c r="G1513" s="53">
        <f t="shared" si="237"/>
        <v>65.55</v>
      </c>
      <c r="H1513" s="55">
        <f t="shared" si="234"/>
        <v>65.55</v>
      </c>
      <c r="I1513" s="15" t="s">
        <v>152</v>
      </c>
      <c r="J1513" s="55">
        <v>57</v>
      </c>
      <c r="K1513" s="55">
        <f t="shared" si="235"/>
        <v>57</v>
      </c>
      <c r="L1513" s="56">
        <f t="shared" si="236"/>
        <v>427.5</v>
      </c>
      <c r="M1513" s="56">
        <f t="shared" si="239"/>
        <v>427.5</v>
      </c>
      <c r="N1513" s="38"/>
      <c r="O1513" s="48"/>
      <c r="P1513" s="48">
        <f t="shared" si="231"/>
        <v>0</v>
      </c>
      <c r="R1513" s="102">
        <f t="shared" si="238"/>
        <v>0</v>
      </c>
      <c r="S1513" s="120" t="s">
        <v>2598</v>
      </c>
      <c r="U1513" s="131"/>
      <c r="W1513" s="139"/>
      <c r="Z1513" s="131"/>
    </row>
    <row r="1514" spans="1:27" x14ac:dyDescent="0.25">
      <c r="A1514" s="6">
        <v>110722</v>
      </c>
      <c r="B1514" s="6">
        <v>63802793</v>
      </c>
      <c r="C1514" s="6">
        <v>2</v>
      </c>
      <c r="D1514" s="39"/>
      <c r="E1514" s="30" t="s">
        <v>692</v>
      </c>
      <c r="F1514" s="20" t="s">
        <v>4235</v>
      </c>
      <c r="G1514" s="53">
        <f t="shared" si="237"/>
        <v>7.1874999999999991</v>
      </c>
      <c r="H1514" s="55">
        <f t="shared" si="234"/>
        <v>14.374999999999998</v>
      </c>
      <c r="I1514" s="15" t="s">
        <v>0</v>
      </c>
      <c r="J1514" s="55">
        <v>6.25</v>
      </c>
      <c r="K1514" s="55">
        <f t="shared" si="235"/>
        <v>12.5</v>
      </c>
      <c r="L1514" s="56">
        <f t="shared" si="236"/>
        <v>46.875</v>
      </c>
      <c r="M1514" s="56">
        <f t="shared" si="239"/>
        <v>93.75</v>
      </c>
      <c r="N1514" s="38"/>
      <c r="O1514" s="48"/>
      <c r="P1514" s="48">
        <f t="shared" si="231"/>
        <v>0</v>
      </c>
      <c r="R1514" s="102">
        <f t="shared" si="238"/>
        <v>0</v>
      </c>
      <c r="S1514" s="120" t="s">
        <v>2571</v>
      </c>
      <c r="V1514" s="40"/>
      <c r="AA1514" s="139"/>
    </row>
    <row r="1515" spans="1:27" x14ac:dyDescent="0.25">
      <c r="A1515" s="6">
        <v>270</v>
      </c>
      <c r="B1515" s="6">
        <v>63802797</v>
      </c>
      <c r="C1515" s="6">
        <v>12</v>
      </c>
      <c r="D1515" s="6"/>
      <c r="E1515" s="30" t="s">
        <v>292</v>
      </c>
      <c r="F1515" s="20" t="s">
        <v>4242</v>
      </c>
      <c r="G1515" s="53">
        <f t="shared" si="237"/>
        <v>4.3125</v>
      </c>
      <c r="H1515" s="55">
        <f t="shared" si="234"/>
        <v>51.75</v>
      </c>
      <c r="I1515" s="15" t="s">
        <v>67</v>
      </c>
      <c r="J1515" s="55">
        <v>3.75</v>
      </c>
      <c r="K1515" s="55">
        <f t="shared" si="235"/>
        <v>45</v>
      </c>
      <c r="L1515" s="56">
        <f t="shared" si="236"/>
        <v>28.125</v>
      </c>
      <c r="M1515" s="56">
        <f t="shared" si="239"/>
        <v>337.5</v>
      </c>
      <c r="N1515" s="38"/>
      <c r="O1515" s="48"/>
      <c r="P1515" s="48">
        <f t="shared" si="231"/>
        <v>0</v>
      </c>
      <c r="R1515" s="102">
        <f t="shared" si="238"/>
        <v>0</v>
      </c>
      <c r="S1515" s="120" t="s">
        <v>2602</v>
      </c>
      <c r="V1515" s="131"/>
      <c r="W1515" s="139"/>
      <c r="AA1515" s="139"/>
    </row>
    <row r="1516" spans="1:27" x14ac:dyDescent="0.25">
      <c r="A1516" s="6">
        <v>310</v>
      </c>
      <c r="B1516" s="6">
        <v>63802803</v>
      </c>
      <c r="C1516" s="6">
        <v>1</v>
      </c>
      <c r="D1516" s="6"/>
      <c r="E1516" s="30" t="s">
        <v>293</v>
      </c>
      <c r="F1516" s="20" t="s">
        <v>92</v>
      </c>
      <c r="G1516" s="53">
        <f t="shared" si="237"/>
        <v>5.75</v>
      </c>
      <c r="H1516" s="55">
        <f t="shared" si="234"/>
        <v>5.75</v>
      </c>
      <c r="I1516" s="15" t="s">
        <v>67</v>
      </c>
      <c r="J1516" s="55">
        <v>5</v>
      </c>
      <c r="K1516" s="55">
        <f t="shared" si="235"/>
        <v>5</v>
      </c>
      <c r="L1516" s="56">
        <f t="shared" si="236"/>
        <v>37.5</v>
      </c>
      <c r="M1516" s="56">
        <f t="shared" si="239"/>
        <v>37.5</v>
      </c>
      <c r="N1516" s="38"/>
      <c r="O1516" s="48"/>
      <c r="P1516" s="48">
        <f t="shared" si="231"/>
        <v>0</v>
      </c>
      <c r="R1516" s="102">
        <f t="shared" si="238"/>
        <v>0</v>
      </c>
      <c r="S1516" s="40"/>
      <c r="T1516" s="40"/>
      <c r="AA1516" s="139"/>
    </row>
    <row r="1517" spans="1:27" x14ac:dyDescent="0.25">
      <c r="A1517" s="6">
        <v>110722</v>
      </c>
      <c r="B1517" s="6">
        <v>63802810</v>
      </c>
      <c r="C1517" s="6">
        <v>2</v>
      </c>
      <c r="D1517" s="39"/>
      <c r="E1517" s="30" t="s">
        <v>699</v>
      </c>
      <c r="F1517" s="20" t="s">
        <v>1817</v>
      </c>
      <c r="G1517" s="53">
        <f t="shared" si="237"/>
        <v>14.145</v>
      </c>
      <c r="H1517" s="55">
        <f t="shared" si="234"/>
        <v>28.29</v>
      </c>
      <c r="I1517" s="15" t="s">
        <v>67</v>
      </c>
      <c r="J1517" s="55">
        <v>12.3</v>
      </c>
      <c r="K1517" s="55">
        <f t="shared" si="235"/>
        <v>24.6</v>
      </c>
      <c r="L1517" s="56">
        <f t="shared" si="236"/>
        <v>92.25</v>
      </c>
      <c r="M1517" s="56">
        <f t="shared" si="239"/>
        <v>184.5</v>
      </c>
      <c r="N1517" s="38"/>
      <c r="O1517" s="48"/>
      <c r="P1517" s="48">
        <f t="shared" si="231"/>
        <v>0</v>
      </c>
      <c r="R1517" s="102">
        <f t="shared" si="238"/>
        <v>0</v>
      </c>
      <c r="S1517" s="120" t="s">
        <v>2811</v>
      </c>
      <c r="X1517" s="40"/>
      <c r="Y1517" s="40"/>
      <c r="AA1517" s="131"/>
    </row>
    <row r="1518" spans="1:27" x14ac:dyDescent="0.25">
      <c r="A1518" s="6">
        <v>106068</v>
      </c>
      <c r="B1518" s="51">
        <v>63802815</v>
      </c>
      <c r="C1518" s="2">
        <v>2</v>
      </c>
      <c r="D1518" s="39"/>
      <c r="E1518" s="33" t="s">
        <v>625</v>
      </c>
      <c r="F1518" s="195" t="s">
        <v>1364</v>
      </c>
      <c r="G1518" s="53">
        <f t="shared" si="237"/>
        <v>9.4299999999999979</v>
      </c>
      <c r="H1518" s="55">
        <f t="shared" si="234"/>
        <v>18.859999999999996</v>
      </c>
      <c r="I1518" s="2" t="s">
        <v>67</v>
      </c>
      <c r="J1518" s="26">
        <v>8.1999999999999993</v>
      </c>
      <c r="K1518" s="55">
        <f t="shared" si="235"/>
        <v>16.399999999999999</v>
      </c>
      <c r="L1518" s="56">
        <f t="shared" si="236"/>
        <v>61.499999999999993</v>
      </c>
      <c r="M1518" s="56">
        <f t="shared" si="239"/>
        <v>122.99999999999999</v>
      </c>
      <c r="N1518" s="105" t="s">
        <v>2031</v>
      </c>
      <c r="O1518" s="48"/>
      <c r="P1518" s="48">
        <f t="shared" si="231"/>
        <v>0</v>
      </c>
      <c r="R1518" s="102">
        <f t="shared" si="238"/>
        <v>0</v>
      </c>
      <c r="S1518" s="120" t="s">
        <v>2377</v>
      </c>
      <c r="U1518" s="131"/>
    </row>
    <row r="1519" spans="1:27" x14ac:dyDescent="0.25">
      <c r="A1519" s="6">
        <v>106068</v>
      </c>
      <c r="B1519" s="51">
        <v>63802816</v>
      </c>
      <c r="C1519" s="23">
        <v>2</v>
      </c>
      <c r="D1519" s="39"/>
      <c r="E1519" s="33" t="s">
        <v>627</v>
      </c>
      <c r="F1519" s="25" t="s">
        <v>1438</v>
      </c>
      <c r="G1519" s="53">
        <f t="shared" si="237"/>
        <v>7.4749999999999996</v>
      </c>
      <c r="H1519" s="55">
        <f t="shared" si="234"/>
        <v>14.95</v>
      </c>
      <c r="I1519" s="45" t="s">
        <v>67</v>
      </c>
      <c r="J1519" s="60">
        <v>6.5</v>
      </c>
      <c r="K1519" s="55">
        <f t="shared" si="235"/>
        <v>13</v>
      </c>
      <c r="L1519" s="56">
        <f t="shared" si="236"/>
        <v>48.75</v>
      </c>
      <c r="M1519" s="56">
        <f t="shared" si="239"/>
        <v>97.5</v>
      </c>
      <c r="N1519" s="105" t="s">
        <v>2031</v>
      </c>
      <c r="O1519" s="48">
        <v>0.627</v>
      </c>
      <c r="P1519" s="48">
        <f t="shared" si="231"/>
        <v>1.254</v>
      </c>
      <c r="R1519" s="102">
        <f t="shared" si="238"/>
        <v>0</v>
      </c>
      <c r="S1519" s="120" t="s">
        <v>2379</v>
      </c>
      <c r="U1519" s="139"/>
      <c r="V1519" s="131"/>
      <c r="W1519" s="139"/>
      <c r="X1519" s="40"/>
      <c r="Y1519" s="40"/>
    </row>
    <row r="1520" spans="1:27" s="40" customFormat="1" x14ac:dyDescent="0.25">
      <c r="A1520" s="6">
        <v>106068</v>
      </c>
      <c r="B1520" s="51">
        <v>63802817</v>
      </c>
      <c r="C1520" s="21">
        <v>2</v>
      </c>
      <c r="D1520" s="39"/>
      <c r="E1520" s="33" t="s">
        <v>626</v>
      </c>
      <c r="F1520" s="34" t="s">
        <v>1437</v>
      </c>
      <c r="G1520" s="53">
        <f t="shared" si="237"/>
        <v>20.584999999999997</v>
      </c>
      <c r="H1520" s="55">
        <f t="shared" si="234"/>
        <v>41.169999999999995</v>
      </c>
      <c r="I1520" s="75" t="s">
        <v>0</v>
      </c>
      <c r="J1520" s="12">
        <v>17.899999999999999</v>
      </c>
      <c r="K1520" s="55">
        <f t="shared" si="235"/>
        <v>35.799999999999997</v>
      </c>
      <c r="L1520" s="56">
        <f t="shared" si="236"/>
        <v>134.25</v>
      </c>
      <c r="M1520" s="56">
        <f t="shared" si="239"/>
        <v>268.5</v>
      </c>
      <c r="N1520" s="105" t="s">
        <v>2031</v>
      </c>
      <c r="O1520" s="48"/>
      <c r="P1520" s="48">
        <f t="shared" si="231"/>
        <v>0</v>
      </c>
      <c r="Q1520" s="104"/>
      <c r="R1520" s="102">
        <f t="shared" si="238"/>
        <v>0</v>
      </c>
      <c r="S1520" s="120" t="s">
        <v>2378</v>
      </c>
      <c r="T1520" s="37"/>
      <c r="U1520" s="131"/>
      <c r="V1520" s="131"/>
      <c r="W1520" s="37"/>
      <c r="X1520" s="37"/>
      <c r="Y1520" s="37"/>
      <c r="Z1520" s="37"/>
      <c r="AA1520" s="37"/>
    </row>
    <row r="1521" spans="1:27" s="40" customFormat="1" x14ac:dyDescent="0.25">
      <c r="A1521" s="6">
        <v>106068</v>
      </c>
      <c r="B1521" s="51">
        <v>63802821</v>
      </c>
      <c r="C1521" s="23">
        <v>1</v>
      </c>
      <c r="D1521" s="39"/>
      <c r="E1521" s="33" t="s">
        <v>621</v>
      </c>
      <c r="F1521" s="25" t="s">
        <v>2044</v>
      </c>
      <c r="G1521" s="53">
        <f t="shared" si="237"/>
        <v>5.8304999999999998</v>
      </c>
      <c r="H1521" s="55">
        <f t="shared" si="234"/>
        <v>5.8304999999999998</v>
      </c>
      <c r="I1521" s="15" t="s">
        <v>67</v>
      </c>
      <c r="J1521" s="26">
        <v>5.07</v>
      </c>
      <c r="K1521" s="55">
        <f t="shared" si="235"/>
        <v>5.07</v>
      </c>
      <c r="L1521" s="56">
        <f t="shared" si="236"/>
        <v>38.025000000000006</v>
      </c>
      <c r="M1521" s="56">
        <f t="shared" si="239"/>
        <v>38.025000000000006</v>
      </c>
      <c r="N1521" s="105" t="s">
        <v>1974</v>
      </c>
      <c r="O1521" s="48"/>
      <c r="P1521" s="48">
        <f t="shared" si="231"/>
        <v>0</v>
      </c>
      <c r="Q1521" s="104"/>
      <c r="R1521" s="102">
        <f t="shared" si="238"/>
        <v>0</v>
      </c>
      <c r="S1521" s="120" t="s">
        <v>2373</v>
      </c>
      <c r="T1521" s="37"/>
      <c r="U1521" s="37"/>
      <c r="V1521" s="139"/>
      <c r="W1521" s="37"/>
      <c r="X1521" s="37"/>
      <c r="Y1521" s="37"/>
      <c r="Z1521" s="37"/>
      <c r="AA1521" s="37"/>
    </row>
    <row r="1522" spans="1:27" s="40" customFormat="1" x14ac:dyDescent="0.25">
      <c r="A1522" s="6">
        <v>106068</v>
      </c>
      <c r="B1522" s="51">
        <v>63802822</v>
      </c>
      <c r="C1522" s="27">
        <v>2</v>
      </c>
      <c r="D1522" s="39"/>
      <c r="E1522" s="33" t="s">
        <v>623</v>
      </c>
      <c r="F1522" s="143" t="s">
        <v>2045</v>
      </c>
      <c r="G1522" s="53">
        <f t="shared" si="237"/>
        <v>10.464999999999998</v>
      </c>
      <c r="H1522" s="55">
        <f t="shared" si="234"/>
        <v>20.929999999999996</v>
      </c>
      <c r="I1522" s="15" t="s">
        <v>67</v>
      </c>
      <c r="J1522" s="55">
        <v>9.1</v>
      </c>
      <c r="K1522" s="55">
        <f t="shared" si="235"/>
        <v>18.2</v>
      </c>
      <c r="L1522" s="56">
        <f t="shared" si="236"/>
        <v>68.25</v>
      </c>
      <c r="M1522" s="56">
        <f t="shared" si="239"/>
        <v>136.5</v>
      </c>
      <c r="N1522" s="105" t="s">
        <v>2031</v>
      </c>
      <c r="O1522" s="48"/>
      <c r="P1522" s="48">
        <f t="shared" si="231"/>
        <v>0</v>
      </c>
      <c r="Q1522" s="104"/>
      <c r="R1522" s="102">
        <f t="shared" si="238"/>
        <v>0</v>
      </c>
      <c r="S1522" s="120" t="s">
        <v>2374</v>
      </c>
      <c r="T1522" s="37"/>
      <c r="U1522" s="139"/>
      <c r="V1522" s="37"/>
      <c r="W1522" s="37"/>
      <c r="X1522" s="37"/>
      <c r="Y1522" s="37"/>
      <c r="Z1522" s="37"/>
      <c r="AA1522" s="37"/>
    </row>
    <row r="1523" spans="1:27" x14ac:dyDescent="0.25">
      <c r="A1523" s="6">
        <v>106068</v>
      </c>
      <c r="B1523" s="51">
        <v>63802823</v>
      </c>
      <c r="C1523" s="21">
        <v>2</v>
      </c>
      <c r="D1523" s="39"/>
      <c r="E1523" s="33" t="s">
        <v>624</v>
      </c>
      <c r="F1523" s="20" t="s">
        <v>2046</v>
      </c>
      <c r="G1523" s="53">
        <f t="shared" si="237"/>
        <v>7.3024999999999993</v>
      </c>
      <c r="H1523" s="55">
        <f t="shared" si="234"/>
        <v>14.604999999999999</v>
      </c>
      <c r="I1523" s="15" t="s">
        <v>67</v>
      </c>
      <c r="J1523" s="12">
        <v>6.35</v>
      </c>
      <c r="K1523" s="55">
        <f t="shared" si="235"/>
        <v>12.7</v>
      </c>
      <c r="L1523" s="56">
        <f t="shared" si="236"/>
        <v>47.625</v>
      </c>
      <c r="M1523" s="56">
        <f t="shared" si="239"/>
        <v>95.25</v>
      </c>
      <c r="N1523" s="105" t="s">
        <v>2031</v>
      </c>
      <c r="O1523" s="48"/>
      <c r="P1523" s="48">
        <f t="shared" si="231"/>
        <v>0</v>
      </c>
      <c r="Q1523" s="103"/>
      <c r="R1523" s="102">
        <f t="shared" si="238"/>
        <v>0</v>
      </c>
      <c r="S1523" s="120" t="s">
        <v>2376</v>
      </c>
      <c r="T1523" s="40"/>
      <c r="U1523" s="139"/>
      <c r="AA1523" s="139"/>
    </row>
    <row r="1524" spans="1:27" x14ac:dyDescent="0.25">
      <c r="A1524" s="6">
        <v>110722</v>
      </c>
      <c r="B1524" s="6">
        <v>63802824</v>
      </c>
      <c r="C1524" s="6">
        <v>2</v>
      </c>
      <c r="D1524" s="39"/>
      <c r="E1524" s="30" t="s">
        <v>1251</v>
      </c>
      <c r="F1524" s="20" t="s">
        <v>3951</v>
      </c>
      <c r="G1524" s="53">
        <f t="shared" si="237"/>
        <v>9.4299999999999979</v>
      </c>
      <c r="H1524" s="55">
        <f t="shared" si="234"/>
        <v>18.859999999999996</v>
      </c>
      <c r="I1524" s="15" t="s">
        <v>67</v>
      </c>
      <c r="J1524" s="55">
        <v>8.1999999999999993</v>
      </c>
      <c r="K1524" s="55">
        <f t="shared" si="235"/>
        <v>16.399999999999999</v>
      </c>
      <c r="L1524" s="56">
        <f t="shared" si="236"/>
        <v>61.499999999999993</v>
      </c>
      <c r="M1524" s="56">
        <f t="shared" si="239"/>
        <v>122.99999999999999</v>
      </c>
      <c r="N1524" s="105" t="s">
        <v>2037</v>
      </c>
      <c r="O1524" s="48"/>
      <c r="P1524" s="48">
        <f t="shared" ref="P1524:P1587" si="240">O1524*C1524</f>
        <v>0</v>
      </c>
      <c r="R1524" s="102">
        <f t="shared" si="238"/>
        <v>0</v>
      </c>
      <c r="S1524" s="120" t="s">
        <v>2395</v>
      </c>
      <c r="V1524" s="40"/>
      <c r="AA1524" s="40"/>
    </row>
    <row r="1525" spans="1:27" x14ac:dyDescent="0.25">
      <c r="A1525" s="6">
        <v>80</v>
      </c>
      <c r="B1525" s="6">
        <v>63802835</v>
      </c>
      <c r="C1525" s="6">
        <v>2</v>
      </c>
      <c r="D1525" s="6"/>
      <c r="E1525" s="30" t="s">
        <v>1448</v>
      </c>
      <c r="F1525" s="20" t="s">
        <v>4015</v>
      </c>
      <c r="G1525" s="53">
        <f t="shared" si="237"/>
        <v>23</v>
      </c>
      <c r="H1525" s="55">
        <f t="shared" si="234"/>
        <v>46</v>
      </c>
      <c r="I1525" s="15" t="s">
        <v>67</v>
      </c>
      <c r="J1525" s="55">
        <v>20</v>
      </c>
      <c r="K1525" s="55">
        <f t="shared" si="235"/>
        <v>40</v>
      </c>
      <c r="L1525" s="56">
        <f t="shared" si="236"/>
        <v>150</v>
      </c>
      <c r="M1525" s="56">
        <f t="shared" si="239"/>
        <v>300</v>
      </c>
      <c r="N1525" s="38"/>
      <c r="O1525" s="48">
        <v>0.68</v>
      </c>
      <c r="P1525" s="48">
        <f t="shared" si="240"/>
        <v>1.36</v>
      </c>
      <c r="R1525" s="102">
        <f t="shared" si="238"/>
        <v>0</v>
      </c>
      <c r="S1525" s="120" t="s">
        <v>2827</v>
      </c>
      <c r="U1525" s="202"/>
      <c r="Z1525" s="139"/>
    </row>
    <row r="1526" spans="1:27" x14ac:dyDescent="0.25">
      <c r="A1526" s="6">
        <v>184211</v>
      </c>
      <c r="B1526" s="6">
        <v>63802835</v>
      </c>
      <c r="C1526" s="6">
        <v>2</v>
      </c>
      <c r="D1526" s="39"/>
      <c r="E1526" s="30" t="s">
        <v>1448</v>
      </c>
      <c r="F1526" s="20" t="s">
        <v>4015</v>
      </c>
      <c r="G1526" s="53">
        <f t="shared" si="237"/>
        <v>23</v>
      </c>
      <c r="H1526" s="53">
        <f t="shared" si="234"/>
        <v>46</v>
      </c>
      <c r="I1526" s="15" t="s">
        <v>0</v>
      </c>
      <c r="J1526" s="55">
        <v>20</v>
      </c>
      <c r="K1526" s="55">
        <f t="shared" si="235"/>
        <v>40</v>
      </c>
      <c r="L1526" s="56">
        <f t="shared" si="236"/>
        <v>150</v>
      </c>
      <c r="M1526" s="56">
        <f t="shared" si="239"/>
        <v>300</v>
      </c>
      <c r="N1526" s="38"/>
      <c r="O1526" s="48">
        <v>0.68</v>
      </c>
      <c r="P1526" s="48">
        <f t="shared" si="240"/>
        <v>1.36</v>
      </c>
      <c r="R1526" s="102">
        <f t="shared" si="238"/>
        <v>0</v>
      </c>
      <c r="S1526" s="120" t="s">
        <v>2827</v>
      </c>
      <c r="U1526" s="40"/>
    </row>
    <row r="1527" spans="1:27" x14ac:dyDescent="0.25">
      <c r="A1527" s="6">
        <v>186141</v>
      </c>
      <c r="B1527" s="6">
        <v>63802835</v>
      </c>
      <c r="C1527" s="6">
        <v>2</v>
      </c>
      <c r="D1527" s="39"/>
      <c r="E1527" s="30" t="s">
        <v>1448</v>
      </c>
      <c r="F1527" s="20" t="s">
        <v>4015</v>
      </c>
      <c r="G1527" s="53">
        <f t="shared" si="237"/>
        <v>23</v>
      </c>
      <c r="H1527" s="53">
        <f t="shared" si="234"/>
        <v>46</v>
      </c>
      <c r="I1527" s="15" t="s">
        <v>0</v>
      </c>
      <c r="J1527" s="55">
        <v>20</v>
      </c>
      <c r="K1527" s="55">
        <f t="shared" si="235"/>
        <v>40</v>
      </c>
      <c r="L1527" s="56">
        <f t="shared" si="236"/>
        <v>150</v>
      </c>
      <c r="M1527" s="56">
        <f t="shared" si="239"/>
        <v>300</v>
      </c>
      <c r="N1527" s="38"/>
      <c r="O1527" s="48">
        <v>0.68</v>
      </c>
      <c r="P1527" s="48">
        <f t="shared" si="240"/>
        <v>1.36</v>
      </c>
      <c r="R1527" s="102">
        <f t="shared" si="238"/>
        <v>0</v>
      </c>
      <c r="S1527" s="120" t="s">
        <v>2827</v>
      </c>
      <c r="AA1527" s="131"/>
    </row>
    <row r="1528" spans="1:27" x14ac:dyDescent="0.25">
      <c r="A1528" s="197">
        <v>234511</v>
      </c>
      <c r="B1528" s="134">
        <v>63802835</v>
      </c>
      <c r="C1528" s="134">
        <v>2</v>
      </c>
      <c r="D1528" s="367"/>
      <c r="E1528" s="123" t="s">
        <v>1448</v>
      </c>
      <c r="F1528" s="124" t="s">
        <v>4015</v>
      </c>
      <c r="G1528" s="125">
        <f t="shared" ref="G1528:G1552" si="241">J1528*1.15</f>
        <v>23</v>
      </c>
      <c r="H1528" s="125">
        <f t="shared" si="234"/>
        <v>46</v>
      </c>
      <c r="I1528" s="121" t="s">
        <v>0</v>
      </c>
      <c r="J1528" s="155">
        <v>20</v>
      </c>
      <c r="K1528" s="155">
        <f t="shared" si="235"/>
        <v>40</v>
      </c>
      <c r="L1528" s="167">
        <f t="shared" si="236"/>
        <v>150</v>
      </c>
      <c r="M1528" s="167">
        <f t="shared" si="239"/>
        <v>300</v>
      </c>
      <c r="N1528" s="122"/>
      <c r="O1528" s="130">
        <v>0.68</v>
      </c>
      <c r="P1528" s="130">
        <f t="shared" si="240"/>
        <v>1.36</v>
      </c>
      <c r="Q1528" s="188"/>
      <c r="R1528" s="131"/>
      <c r="S1528" s="131"/>
      <c r="T1528" s="131"/>
      <c r="U1528" s="131"/>
      <c r="W1528" s="40"/>
    </row>
    <row r="1529" spans="1:27" ht="15" customHeight="1" x14ac:dyDescent="0.25">
      <c r="A1529" s="197">
        <v>234511</v>
      </c>
      <c r="B1529" s="134">
        <v>63802836</v>
      </c>
      <c r="C1529" s="134">
        <v>1</v>
      </c>
      <c r="D1529" s="367"/>
      <c r="E1529" s="123" t="s">
        <v>505</v>
      </c>
      <c r="F1529" s="124" t="s">
        <v>1206</v>
      </c>
      <c r="G1529" s="125">
        <f t="shared" si="241"/>
        <v>293.25</v>
      </c>
      <c r="H1529" s="125">
        <f t="shared" si="234"/>
        <v>293.25</v>
      </c>
      <c r="I1529" s="121" t="s">
        <v>0</v>
      </c>
      <c r="J1529" s="155">
        <v>255</v>
      </c>
      <c r="K1529" s="155">
        <f t="shared" si="235"/>
        <v>255</v>
      </c>
      <c r="L1529" s="167">
        <f t="shared" si="236"/>
        <v>1912.5</v>
      </c>
      <c r="M1529" s="167">
        <f t="shared" si="239"/>
        <v>1912.5</v>
      </c>
      <c r="N1529" s="122"/>
      <c r="O1529" s="130">
        <v>40</v>
      </c>
      <c r="P1529" s="130">
        <f t="shared" si="240"/>
        <v>40</v>
      </c>
      <c r="Q1529" s="188"/>
      <c r="R1529" s="139"/>
      <c r="S1529" s="139"/>
      <c r="T1529" s="131"/>
      <c r="U1529" s="131"/>
      <c r="V1529" s="139"/>
    </row>
    <row r="1530" spans="1:27" x14ac:dyDescent="0.25">
      <c r="A1530" s="6">
        <v>60</v>
      </c>
      <c r="B1530" s="6">
        <v>63802836</v>
      </c>
      <c r="C1530" s="6">
        <v>1</v>
      </c>
      <c r="D1530" s="6"/>
      <c r="E1530" s="30" t="s">
        <v>505</v>
      </c>
      <c r="F1530" s="124" t="s">
        <v>3923</v>
      </c>
      <c r="G1530" s="53">
        <f t="shared" si="241"/>
        <v>293.25</v>
      </c>
      <c r="H1530" s="55">
        <f t="shared" si="234"/>
        <v>293.25</v>
      </c>
      <c r="I1530" s="15" t="s">
        <v>0</v>
      </c>
      <c r="J1530" s="55">
        <v>255</v>
      </c>
      <c r="K1530" s="55">
        <f t="shared" si="235"/>
        <v>255</v>
      </c>
      <c r="L1530" s="56">
        <f t="shared" si="236"/>
        <v>1912.5</v>
      </c>
      <c r="M1530" s="56">
        <f t="shared" si="239"/>
        <v>1912.5</v>
      </c>
      <c r="N1530" s="38"/>
      <c r="O1530" s="48"/>
      <c r="P1530" s="48">
        <f t="shared" si="240"/>
        <v>0</v>
      </c>
      <c r="R1530" s="102">
        <f>Q1530*1.025</f>
        <v>0</v>
      </c>
      <c r="S1530" s="120" t="s">
        <v>2739</v>
      </c>
      <c r="U1530" s="139"/>
      <c r="W1530" s="131"/>
    </row>
    <row r="1531" spans="1:27" x14ac:dyDescent="0.25">
      <c r="A1531" s="6">
        <v>70</v>
      </c>
      <c r="B1531" s="6">
        <v>63802837</v>
      </c>
      <c r="C1531" s="6">
        <v>1</v>
      </c>
      <c r="D1531" s="6"/>
      <c r="E1531" s="30" t="s">
        <v>506</v>
      </c>
      <c r="F1531" s="20" t="s">
        <v>1207</v>
      </c>
      <c r="G1531" s="53">
        <f t="shared" si="241"/>
        <v>678.5</v>
      </c>
      <c r="H1531" s="55">
        <f t="shared" si="234"/>
        <v>678.5</v>
      </c>
      <c r="I1531" s="15" t="s">
        <v>0</v>
      </c>
      <c r="J1531" s="55">
        <v>590</v>
      </c>
      <c r="K1531" s="55">
        <f t="shared" si="235"/>
        <v>590</v>
      </c>
      <c r="L1531" s="56">
        <f t="shared" si="236"/>
        <v>4425</v>
      </c>
      <c r="M1531" s="56">
        <f t="shared" si="239"/>
        <v>4425</v>
      </c>
      <c r="N1531" s="38"/>
      <c r="O1531" s="48"/>
      <c r="P1531" s="48">
        <f t="shared" si="240"/>
        <v>0</v>
      </c>
      <c r="R1531" s="102">
        <f>Q1531*1.025</f>
        <v>0</v>
      </c>
      <c r="S1531" s="120" t="s">
        <v>2740</v>
      </c>
    </row>
    <row r="1532" spans="1:27" s="40" customFormat="1" x14ac:dyDescent="0.25">
      <c r="A1532" s="197">
        <v>234511</v>
      </c>
      <c r="B1532" s="134">
        <v>63802837</v>
      </c>
      <c r="C1532" s="134">
        <v>1</v>
      </c>
      <c r="D1532" s="367"/>
      <c r="E1532" s="123" t="s">
        <v>506</v>
      </c>
      <c r="F1532" s="124" t="s">
        <v>1207</v>
      </c>
      <c r="G1532" s="328">
        <f t="shared" si="241"/>
        <v>758.99999999999989</v>
      </c>
      <c r="H1532" s="125">
        <f t="shared" si="234"/>
        <v>758.99999999999989</v>
      </c>
      <c r="I1532" s="121" t="s">
        <v>0</v>
      </c>
      <c r="J1532" s="127">
        <v>660</v>
      </c>
      <c r="K1532" s="155">
        <f t="shared" si="235"/>
        <v>660</v>
      </c>
      <c r="L1532" s="167">
        <f t="shared" si="236"/>
        <v>4950</v>
      </c>
      <c r="M1532" s="167">
        <f t="shared" si="239"/>
        <v>4950</v>
      </c>
      <c r="N1532" s="122"/>
      <c r="O1532" s="130">
        <v>56</v>
      </c>
      <c r="P1532" s="130">
        <f t="shared" si="240"/>
        <v>56</v>
      </c>
      <c r="Q1532" s="188"/>
      <c r="R1532" s="131"/>
      <c r="S1532" s="131"/>
      <c r="T1532" s="139"/>
      <c r="U1532" s="131"/>
      <c r="V1532" s="37"/>
      <c r="W1532" s="37"/>
      <c r="Z1532" s="139"/>
      <c r="AA1532" s="37"/>
    </row>
    <row r="1533" spans="1:27" s="40" customFormat="1" x14ac:dyDescent="0.25">
      <c r="A1533" s="6">
        <v>96262</v>
      </c>
      <c r="B1533" s="6">
        <v>63802840</v>
      </c>
      <c r="C1533" s="6">
        <v>1</v>
      </c>
      <c r="D1533" s="6"/>
      <c r="E1533" s="30" t="s">
        <v>1449</v>
      </c>
      <c r="F1533" s="20" t="s">
        <v>1445</v>
      </c>
      <c r="G1533" s="53">
        <f t="shared" si="241"/>
        <v>13.799999999999999</v>
      </c>
      <c r="H1533" s="55">
        <f t="shared" si="234"/>
        <v>13.799999999999999</v>
      </c>
      <c r="I1533" s="15" t="s">
        <v>67</v>
      </c>
      <c r="J1533" s="55">
        <v>12</v>
      </c>
      <c r="K1533" s="55">
        <f t="shared" si="235"/>
        <v>12</v>
      </c>
      <c r="L1533" s="56">
        <f t="shared" si="236"/>
        <v>90</v>
      </c>
      <c r="M1533" s="56">
        <f t="shared" si="239"/>
        <v>90</v>
      </c>
      <c r="N1533" s="38"/>
      <c r="O1533" s="48"/>
      <c r="P1533" s="48">
        <f t="shared" si="240"/>
        <v>0</v>
      </c>
      <c r="Q1533" s="104"/>
      <c r="R1533" s="102">
        <f t="shared" ref="R1533:R1565" si="242">Q1533*1.025</f>
        <v>0</v>
      </c>
      <c r="S1533" s="120" t="s">
        <v>2828</v>
      </c>
      <c r="T1533" s="37"/>
      <c r="U1533" s="37"/>
      <c r="V1533" s="230"/>
      <c r="W1533" s="37"/>
      <c r="X1533" s="202"/>
      <c r="Y1533" s="202"/>
      <c r="Z1533" s="139"/>
      <c r="AA1533" s="139"/>
    </row>
    <row r="1534" spans="1:27" s="40" customFormat="1" x14ac:dyDescent="0.25">
      <c r="A1534" s="6">
        <v>173614</v>
      </c>
      <c r="B1534" s="6">
        <v>63802840</v>
      </c>
      <c r="C1534" s="6">
        <v>2</v>
      </c>
      <c r="D1534" s="39"/>
      <c r="E1534" s="30" t="s">
        <v>1449</v>
      </c>
      <c r="F1534" s="20" t="s">
        <v>1445</v>
      </c>
      <c r="G1534" s="53">
        <f t="shared" si="241"/>
        <v>13.799999999999999</v>
      </c>
      <c r="H1534" s="55">
        <f t="shared" si="234"/>
        <v>27.599999999999998</v>
      </c>
      <c r="I1534" s="15" t="s">
        <v>974</v>
      </c>
      <c r="J1534" s="55">
        <v>12</v>
      </c>
      <c r="K1534" s="55">
        <f t="shared" si="235"/>
        <v>24</v>
      </c>
      <c r="L1534" s="56">
        <f t="shared" si="236"/>
        <v>90</v>
      </c>
      <c r="M1534" s="56">
        <f t="shared" si="239"/>
        <v>180</v>
      </c>
      <c r="N1534" s="38"/>
      <c r="O1534" s="48"/>
      <c r="P1534" s="48">
        <f t="shared" si="240"/>
        <v>0</v>
      </c>
      <c r="Q1534" s="104"/>
      <c r="R1534" s="102">
        <f t="shared" si="242"/>
        <v>0</v>
      </c>
      <c r="S1534" s="120" t="s">
        <v>2828</v>
      </c>
      <c r="T1534" s="37"/>
      <c r="U1534" s="37"/>
      <c r="V1534" s="37"/>
      <c r="W1534" s="37"/>
      <c r="X1534" s="37"/>
      <c r="Y1534" s="37"/>
      <c r="Z1534" s="37"/>
      <c r="AA1534" s="37"/>
    </row>
    <row r="1535" spans="1:27" s="40" customFormat="1" x14ac:dyDescent="0.25">
      <c r="A1535" s="134">
        <v>186141</v>
      </c>
      <c r="B1535" s="134">
        <v>63802840</v>
      </c>
      <c r="C1535" s="134">
        <v>2</v>
      </c>
      <c r="D1535" s="161"/>
      <c r="E1535" s="123" t="s">
        <v>1449</v>
      </c>
      <c r="F1535" s="124" t="s">
        <v>1445</v>
      </c>
      <c r="G1535" s="187">
        <f t="shared" si="241"/>
        <v>13.799999999999999</v>
      </c>
      <c r="H1535" s="187">
        <f t="shared" si="234"/>
        <v>27.599999999999998</v>
      </c>
      <c r="I1535" s="166" t="s">
        <v>974</v>
      </c>
      <c r="J1535" s="162">
        <v>12</v>
      </c>
      <c r="K1535" s="162">
        <f t="shared" si="235"/>
        <v>24</v>
      </c>
      <c r="L1535" s="167">
        <f t="shared" si="236"/>
        <v>90</v>
      </c>
      <c r="M1535" s="167">
        <f t="shared" si="239"/>
        <v>180</v>
      </c>
      <c r="N1535" s="132"/>
      <c r="O1535" s="130">
        <v>1.845</v>
      </c>
      <c r="P1535" s="130">
        <f t="shared" si="240"/>
        <v>3.69</v>
      </c>
      <c r="Q1535" s="188"/>
      <c r="R1535" s="194">
        <f t="shared" si="242"/>
        <v>0</v>
      </c>
      <c r="S1535" s="246" t="s">
        <v>2828</v>
      </c>
      <c r="T1535" s="131"/>
      <c r="U1535" s="37"/>
      <c r="V1535" s="139"/>
      <c r="W1535" s="37"/>
      <c r="X1535" s="37"/>
      <c r="Y1535" s="37"/>
      <c r="Z1535" s="139"/>
      <c r="AA1535" s="37"/>
    </row>
    <row r="1536" spans="1:27" s="40" customFormat="1" x14ac:dyDescent="0.25">
      <c r="A1536" s="6">
        <v>186141</v>
      </c>
      <c r="B1536" s="6">
        <v>63802840</v>
      </c>
      <c r="C1536" s="6">
        <v>1</v>
      </c>
      <c r="D1536" s="39"/>
      <c r="E1536" s="30" t="s">
        <v>1449</v>
      </c>
      <c r="F1536" s="124" t="s">
        <v>1445</v>
      </c>
      <c r="G1536" s="53">
        <f t="shared" si="241"/>
        <v>13.799999999999999</v>
      </c>
      <c r="H1536" s="53">
        <f t="shared" si="234"/>
        <v>13.799999999999999</v>
      </c>
      <c r="I1536" s="15" t="s">
        <v>974</v>
      </c>
      <c r="J1536" s="55">
        <v>12</v>
      </c>
      <c r="K1536" s="55">
        <f t="shared" si="235"/>
        <v>12</v>
      </c>
      <c r="L1536" s="56">
        <f t="shared" si="236"/>
        <v>90</v>
      </c>
      <c r="M1536" s="56">
        <f t="shared" si="239"/>
        <v>90</v>
      </c>
      <c r="N1536" s="8"/>
      <c r="O1536" s="48">
        <v>1.845</v>
      </c>
      <c r="P1536" s="48">
        <f t="shared" si="240"/>
        <v>1.845</v>
      </c>
      <c r="Q1536" s="104"/>
      <c r="R1536" s="102">
        <f t="shared" si="242"/>
        <v>0</v>
      </c>
      <c r="S1536" s="120" t="s">
        <v>2828</v>
      </c>
      <c r="T1536" s="37"/>
      <c r="U1536" s="37"/>
      <c r="V1536" s="37"/>
      <c r="W1536" s="37"/>
      <c r="X1536" s="37"/>
      <c r="Y1536" s="37"/>
      <c r="Z1536" s="139"/>
      <c r="AA1536" s="37"/>
    </row>
    <row r="1537" spans="1:27" s="40" customFormat="1" x14ac:dyDescent="0.25">
      <c r="A1537" s="6">
        <v>186141</v>
      </c>
      <c r="B1537" s="6">
        <v>63802840</v>
      </c>
      <c r="C1537" s="6">
        <v>1</v>
      </c>
      <c r="D1537" s="39"/>
      <c r="E1537" s="30" t="s">
        <v>1449</v>
      </c>
      <c r="F1537" s="20" t="s">
        <v>1445</v>
      </c>
      <c r="G1537" s="53">
        <f t="shared" si="241"/>
        <v>13.799999999999999</v>
      </c>
      <c r="H1537" s="53">
        <f t="shared" si="234"/>
        <v>13.799999999999999</v>
      </c>
      <c r="I1537" s="15" t="s">
        <v>974</v>
      </c>
      <c r="J1537" s="55">
        <v>12</v>
      </c>
      <c r="K1537" s="55">
        <f t="shared" si="235"/>
        <v>12</v>
      </c>
      <c r="L1537" s="56">
        <f t="shared" si="236"/>
        <v>90</v>
      </c>
      <c r="M1537" s="56">
        <f t="shared" si="239"/>
        <v>90</v>
      </c>
      <c r="N1537" s="8"/>
      <c r="O1537" s="48">
        <v>1.845</v>
      </c>
      <c r="P1537" s="48">
        <f t="shared" si="240"/>
        <v>1.845</v>
      </c>
      <c r="Q1537" s="103"/>
      <c r="R1537" s="102">
        <f t="shared" si="242"/>
        <v>0</v>
      </c>
      <c r="S1537" s="120" t="s">
        <v>2828</v>
      </c>
      <c r="T1537" s="37"/>
      <c r="U1537" s="37"/>
      <c r="V1537" s="131"/>
      <c r="W1537" s="139"/>
      <c r="X1537" s="37"/>
      <c r="Y1537" s="37"/>
      <c r="Z1537" s="37"/>
    </row>
    <row r="1538" spans="1:27" x14ac:dyDescent="0.25">
      <c r="A1538" s="6">
        <v>153318</v>
      </c>
      <c r="B1538" s="6">
        <v>63802841</v>
      </c>
      <c r="C1538" s="6">
        <v>1</v>
      </c>
      <c r="D1538" s="39"/>
      <c r="E1538" s="30" t="s">
        <v>1456</v>
      </c>
      <c r="F1538" s="20" t="s">
        <v>1464</v>
      </c>
      <c r="G1538" s="53">
        <f t="shared" si="241"/>
        <v>35.994999999999997</v>
      </c>
      <c r="H1538" s="55">
        <f t="shared" ref="H1538:H1601" si="243">C1538*G1538</f>
        <v>35.994999999999997</v>
      </c>
      <c r="I1538" s="15" t="s">
        <v>67</v>
      </c>
      <c r="J1538" s="55">
        <v>31.3</v>
      </c>
      <c r="K1538" s="55">
        <f t="shared" si="235"/>
        <v>31.3</v>
      </c>
      <c r="L1538" s="56">
        <f t="shared" si="236"/>
        <v>234.75</v>
      </c>
      <c r="M1538" s="56">
        <f t="shared" si="239"/>
        <v>234.75</v>
      </c>
      <c r="N1538" s="38"/>
      <c r="O1538" s="48">
        <v>1.85</v>
      </c>
      <c r="P1538" s="48">
        <f t="shared" si="240"/>
        <v>1.85</v>
      </c>
      <c r="R1538" s="102">
        <f t="shared" si="242"/>
        <v>0</v>
      </c>
      <c r="S1538" s="120" t="s">
        <v>2837</v>
      </c>
      <c r="U1538" s="131"/>
    </row>
    <row r="1539" spans="1:27" s="40" customFormat="1" x14ac:dyDescent="0.25">
      <c r="A1539" s="6">
        <v>173614</v>
      </c>
      <c r="B1539" s="6">
        <v>63802841</v>
      </c>
      <c r="C1539" s="6">
        <v>2</v>
      </c>
      <c r="D1539" s="39"/>
      <c r="E1539" s="30" t="s">
        <v>1456</v>
      </c>
      <c r="F1539" s="124" t="s">
        <v>1464</v>
      </c>
      <c r="G1539" s="53">
        <f t="shared" si="241"/>
        <v>35.994999999999997</v>
      </c>
      <c r="H1539" s="55">
        <f t="shared" si="243"/>
        <v>71.989999999999995</v>
      </c>
      <c r="I1539" s="15" t="s">
        <v>974</v>
      </c>
      <c r="J1539" s="55">
        <v>31.3</v>
      </c>
      <c r="K1539" s="55">
        <f t="shared" si="235"/>
        <v>62.6</v>
      </c>
      <c r="L1539" s="56">
        <f t="shared" si="236"/>
        <v>234.75</v>
      </c>
      <c r="M1539" s="56">
        <f t="shared" si="239"/>
        <v>469.5</v>
      </c>
      <c r="N1539" s="38"/>
      <c r="O1539" s="48">
        <v>1.85</v>
      </c>
      <c r="P1539" s="48">
        <f t="shared" si="240"/>
        <v>3.7</v>
      </c>
      <c r="Q1539" s="104"/>
      <c r="R1539" s="102">
        <f t="shared" si="242"/>
        <v>0</v>
      </c>
      <c r="S1539" s="120" t="s">
        <v>2837</v>
      </c>
      <c r="T1539" s="37"/>
      <c r="U1539" s="37"/>
      <c r="V1539" s="202"/>
      <c r="W1539" s="37"/>
      <c r="X1539" s="139"/>
      <c r="Y1539" s="139"/>
      <c r="Z1539" s="131"/>
      <c r="AA1539" s="37"/>
    </row>
    <row r="1540" spans="1:27" s="40" customFormat="1" x14ac:dyDescent="0.25">
      <c r="A1540" s="6">
        <v>186141</v>
      </c>
      <c r="B1540" s="6">
        <v>63802841</v>
      </c>
      <c r="C1540" s="6">
        <v>2</v>
      </c>
      <c r="D1540" s="39"/>
      <c r="E1540" s="30" t="s">
        <v>1456</v>
      </c>
      <c r="F1540" s="124" t="s">
        <v>1464</v>
      </c>
      <c r="G1540" s="53">
        <f t="shared" si="241"/>
        <v>35.994999999999997</v>
      </c>
      <c r="H1540" s="53">
        <f t="shared" si="243"/>
        <v>71.989999999999995</v>
      </c>
      <c r="I1540" s="15" t="s">
        <v>974</v>
      </c>
      <c r="J1540" s="55">
        <v>31.3</v>
      </c>
      <c r="K1540" s="55">
        <f t="shared" si="235"/>
        <v>62.6</v>
      </c>
      <c r="L1540" s="56">
        <f t="shared" si="236"/>
        <v>234.75</v>
      </c>
      <c r="M1540" s="56">
        <f t="shared" si="239"/>
        <v>469.5</v>
      </c>
      <c r="N1540" s="8"/>
      <c r="O1540" s="48">
        <v>1.85</v>
      </c>
      <c r="P1540" s="48">
        <f t="shared" si="240"/>
        <v>3.7</v>
      </c>
      <c r="Q1540" s="104"/>
      <c r="R1540" s="102">
        <f t="shared" si="242"/>
        <v>0</v>
      </c>
      <c r="S1540" s="120" t="s">
        <v>2837</v>
      </c>
      <c r="T1540" s="37"/>
      <c r="U1540" s="131"/>
      <c r="V1540" s="37"/>
      <c r="W1540" s="37"/>
      <c r="X1540" s="37"/>
      <c r="Y1540" s="37"/>
      <c r="Z1540" s="37"/>
      <c r="AA1540" s="37"/>
    </row>
    <row r="1541" spans="1:27" s="40" customFormat="1" x14ac:dyDescent="0.25">
      <c r="A1541" s="6">
        <v>186141</v>
      </c>
      <c r="B1541" s="6">
        <v>63802841</v>
      </c>
      <c r="C1541" s="6">
        <v>1</v>
      </c>
      <c r="D1541" s="39"/>
      <c r="E1541" s="30" t="s">
        <v>1456</v>
      </c>
      <c r="F1541" s="20" t="s">
        <v>1464</v>
      </c>
      <c r="G1541" s="53">
        <f t="shared" si="241"/>
        <v>35.994999999999997</v>
      </c>
      <c r="H1541" s="53">
        <f t="shared" si="243"/>
        <v>35.994999999999997</v>
      </c>
      <c r="I1541" s="15" t="s">
        <v>974</v>
      </c>
      <c r="J1541" s="55">
        <v>31.3</v>
      </c>
      <c r="K1541" s="55">
        <f t="shared" si="235"/>
        <v>31.3</v>
      </c>
      <c r="L1541" s="56">
        <f t="shared" si="236"/>
        <v>234.75</v>
      </c>
      <c r="M1541" s="56">
        <f t="shared" si="239"/>
        <v>234.75</v>
      </c>
      <c r="N1541" s="8"/>
      <c r="O1541" s="48">
        <v>1.85</v>
      </c>
      <c r="P1541" s="48">
        <f t="shared" si="240"/>
        <v>1.85</v>
      </c>
      <c r="Q1541" s="104"/>
      <c r="R1541" s="102">
        <f t="shared" si="242"/>
        <v>0</v>
      </c>
      <c r="S1541" s="120" t="s">
        <v>2837</v>
      </c>
      <c r="T1541" s="37"/>
      <c r="U1541" s="131"/>
      <c r="V1541" s="37"/>
      <c r="W1541" s="37"/>
      <c r="X1541" s="37"/>
      <c r="Y1541" s="37"/>
      <c r="Z1541" s="37"/>
      <c r="AA1541" s="131"/>
    </row>
    <row r="1542" spans="1:27" x14ac:dyDescent="0.25">
      <c r="A1542" s="6">
        <v>186141</v>
      </c>
      <c r="B1542" s="6">
        <v>63802841</v>
      </c>
      <c r="C1542" s="6">
        <v>1</v>
      </c>
      <c r="D1542" s="39"/>
      <c r="E1542" s="30" t="s">
        <v>1456</v>
      </c>
      <c r="F1542" s="20" t="s">
        <v>1464</v>
      </c>
      <c r="G1542" s="53">
        <f t="shared" si="241"/>
        <v>35.994999999999997</v>
      </c>
      <c r="H1542" s="53">
        <f t="shared" si="243"/>
        <v>35.994999999999997</v>
      </c>
      <c r="I1542" s="15" t="s">
        <v>974</v>
      </c>
      <c r="J1542" s="55">
        <v>31.3</v>
      </c>
      <c r="K1542" s="55">
        <f t="shared" si="235"/>
        <v>31.3</v>
      </c>
      <c r="L1542" s="56">
        <f t="shared" si="236"/>
        <v>234.75</v>
      </c>
      <c r="M1542" s="56">
        <f t="shared" si="239"/>
        <v>234.75</v>
      </c>
      <c r="O1542" s="48">
        <v>1.85</v>
      </c>
      <c r="P1542" s="48">
        <f t="shared" si="240"/>
        <v>1.85</v>
      </c>
      <c r="R1542" s="102">
        <f t="shared" si="242"/>
        <v>0</v>
      </c>
      <c r="S1542" s="120" t="s">
        <v>2837</v>
      </c>
      <c r="U1542" s="139"/>
      <c r="V1542" s="131"/>
      <c r="W1542" s="202"/>
      <c r="AA1542" s="139"/>
    </row>
    <row r="1543" spans="1:27" s="40" customFormat="1" x14ac:dyDescent="0.25">
      <c r="A1543" s="6">
        <v>40</v>
      </c>
      <c r="B1543" s="6">
        <v>63802842</v>
      </c>
      <c r="C1543" s="6">
        <v>9</v>
      </c>
      <c r="D1543" s="6"/>
      <c r="E1543" s="30" t="s">
        <v>189</v>
      </c>
      <c r="F1543" s="20" t="s">
        <v>3984</v>
      </c>
      <c r="G1543" s="53">
        <f t="shared" si="241"/>
        <v>14.374999999999998</v>
      </c>
      <c r="H1543" s="55">
        <f t="shared" si="243"/>
        <v>129.37499999999997</v>
      </c>
      <c r="I1543" s="15" t="s">
        <v>67</v>
      </c>
      <c r="J1543" s="55">
        <v>12.5</v>
      </c>
      <c r="K1543" s="55">
        <f t="shared" si="235"/>
        <v>112.5</v>
      </c>
      <c r="L1543" s="56">
        <f t="shared" si="236"/>
        <v>93.75</v>
      </c>
      <c r="M1543" s="56">
        <f t="shared" si="239"/>
        <v>843.75</v>
      </c>
      <c r="N1543" s="38"/>
      <c r="O1543" s="48">
        <v>1</v>
      </c>
      <c r="P1543" s="48">
        <f t="shared" si="240"/>
        <v>9</v>
      </c>
      <c r="Q1543" s="103"/>
      <c r="R1543" s="102">
        <f t="shared" si="242"/>
        <v>0</v>
      </c>
      <c r="S1543" s="120" t="s">
        <v>2814</v>
      </c>
      <c r="T1543" s="37"/>
      <c r="U1543" s="37"/>
      <c r="V1543" s="131"/>
      <c r="X1543" s="131"/>
      <c r="Y1543" s="131"/>
      <c r="Z1543" s="37"/>
      <c r="AA1543" s="139"/>
    </row>
    <row r="1544" spans="1:27" s="40" customFormat="1" x14ac:dyDescent="0.25">
      <c r="A1544" s="6">
        <v>176564</v>
      </c>
      <c r="B1544" s="6">
        <v>63802842</v>
      </c>
      <c r="C1544" s="6">
        <v>2</v>
      </c>
      <c r="D1544" s="39"/>
      <c r="E1544" s="30" t="s">
        <v>189</v>
      </c>
      <c r="F1544" s="20" t="s">
        <v>3984</v>
      </c>
      <c r="G1544" s="53">
        <f t="shared" si="241"/>
        <v>14.374999999999998</v>
      </c>
      <c r="H1544" s="55">
        <f t="shared" si="243"/>
        <v>28.749999999999996</v>
      </c>
      <c r="I1544" s="15" t="s">
        <v>974</v>
      </c>
      <c r="J1544" s="55">
        <v>12.5</v>
      </c>
      <c r="K1544" s="55">
        <f t="shared" si="235"/>
        <v>25</v>
      </c>
      <c r="L1544" s="56">
        <f t="shared" si="236"/>
        <v>93.75</v>
      </c>
      <c r="M1544" s="56">
        <f t="shared" si="239"/>
        <v>187.5</v>
      </c>
      <c r="N1544" s="38"/>
      <c r="O1544" s="48">
        <v>1</v>
      </c>
      <c r="P1544" s="48">
        <f t="shared" si="240"/>
        <v>2</v>
      </c>
      <c r="Q1544" s="104"/>
      <c r="R1544" s="102">
        <f t="shared" si="242"/>
        <v>0</v>
      </c>
      <c r="S1544" s="120" t="s">
        <v>2814</v>
      </c>
      <c r="T1544" s="37"/>
      <c r="U1544" s="37"/>
      <c r="W1544" s="139"/>
      <c r="X1544" s="139"/>
      <c r="Y1544" s="139"/>
      <c r="Z1544" s="37"/>
      <c r="AA1544" s="37"/>
    </row>
    <row r="1545" spans="1:27" s="40" customFormat="1" x14ac:dyDescent="0.25">
      <c r="A1545" s="6">
        <v>50</v>
      </c>
      <c r="B1545" s="6">
        <v>63802843</v>
      </c>
      <c r="C1545" s="6">
        <v>9</v>
      </c>
      <c r="D1545" s="6"/>
      <c r="E1545" s="30" t="s">
        <v>190</v>
      </c>
      <c r="F1545" s="20" t="s">
        <v>3984</v>
      </c>
      <c r="G1545" s="53">
        <f t="shared" si="241"/>
        <v>14.374999999999998</v>
      </c>
      <c r="H1545" s="55">
        <f t="shared" si="243"/>
        <v>129.37499999999997</v>
      </c>
      <c r="I1545" s="15" t="s">
        <v>67</v>
      </c>
      <c r="J1545" s="55">
        <v>12.5</v>
      </c>
      <c r="K1545" s="55">
        <f t="shared" si="235"/>
        <v>112.5</v>
      </c>
      <c r="L1545" s="56">
        <f t="shared" si="236"/>
        <v>93.75</v>
      </c>
      <c r="M1545" s="56">
        <f t="shared" si="239"/>
        <v>843.75</v>
      </c>
      <c r="N1545" s="38"/>
      <c r="O1545" s="48">
        <v>1</v>
      </c>
      <c r="P1545" s="48">
        <f t="shared" si="240"/>
        <v>9</v>
      </c>
      <c r="Q1545" s="104"/>
      <c r="R1545" s="102">
        <f t="shared" si="242"/>
        <v>0</v>
      </c>
      <c r="S1545" s="120" t="s">
        <v>2815</v>
      </c>
      <c r="T1545" s="37"/>
      <c r="U1545" s="37"/>
      <c r="V1545" s="37"/>
      <c r="W1545" s="37"/>
      <c r="X1545" s="202"/>
      <c r="Y1545" s="202"/>
      <c r="AA1545" s="37"/>
    </row>
    <row r="1546" spans="1:27" s="40" customFormat="1" x14ac:dyDescent="0.25">
      <c r="A1546" s="6">
        <v>176564</v>
      </c>
      <c r="B1546" s="6">
        <v>63802843</v>
      </c>
      <c r="C1546" s="6">
        <v>2</v>
      </c>
      <c r="D1546" s="39"/>
      <c r="E1546" s="30" t="s">
        <v>190</v>
      </c>
      <c r="F1546" s="20" t="s">
        <v>3984</v>
      </c>
      <c r="G1546" s="53">
        <f t="shared" si="241"/>
        <v>14.374999999999998</v>
      </c>
      <c r="H1546" s="55">
        <f t="shared" si="243"/>
        <v>28.749999999999996</v>
      </c>
      <c r="I1546" s="15" t="s">
        <v>974</v>
      </c>
      <c r="J1546" s="55">
        <v>12.5</v>
      </c>
      <c r="K1546" s="55">
        <f t="shared" ref="K1546:K1609" si="244">C1546*J1546</f>
        <v>25</v>
      </c>
      <c r="L1546" s="56">
        <f t="shared" ref="L1546:L1609" si="245">J1546*7.5</f>
        <v>93.75</v>
      </c>
      <c r="M1546" s="56">
        <f t="shared" si="239"/>
        <v>187.5</v>
      </c>
      <c r="N1546" s="38"/>
      <c r="O1546" s="48">
        <v>1</v>
      </c>
      <c r="P1546" s="48">
        <f t="shared" si="240"/>
        <v>2</v>
      </c>
      <c r="Q1546" s="104"/>
      <c r="R1546" s="102">
        <f t="shared" si="242"/>
        <v>0</v>
      </c>
      <c r="S1546" s="120" t="s">
        <v>2815</v>
      </c>
      <c r="T1546" s="37"/>
      <c r="U1546" s="37"/>
      <c r="V1546" s="37"/>
      <c r="W1546" s="37"/>
      <c r="X1546" s="131"/>
      <c r="Y1546" s="139"/>
      <c r="Z1546" s="37"/>
    </row>
    <row r="1547" spans="1:27" s="40" customFormat="1" x14ac:dyDescent="0.25">
      <c r="A1547" s="6">
        <v>107937</v>
      </c>
      <c r="B1547" s="6">
        <v>63802855</v>
      </c>
      <c r="C1547" s="6">
        <v>2</v>
      </c>
      <c r="D1547" s="39"/>
      <c r="E1547" s="30" t="s">
        <v>672</v>
      </c>
      <c r="F1547" s="20" t="s">
        <v>13</v>
      </c>
      <c r="G1547" s="53">
        <f t="shared" si="241"/>
        <v>27.599999999999998</v>
      </c>
      <c r="H1547" s="55">
        <f t="shared" si="243"/>
        <v>55.199999999999996</v>
      </c>
      <c r="I1547" s="15" t="s">
        <v>0</v>
      </c>
      <c r="J1547" s="55">
        <v>24</v>
      </c>
      <c r="K1547" s="55">
        <f t="shared" si="244"/>
        <v>48</v>
      </c>
      <c r="L1547" s="56">
        <f t="shared" si="245"/>
        <v>180</v>
      </c>
      <c r="M1547" s="56">
        <f t="shared" si="239"/>
        <v>360</v>
      </c>
      <c r="N1547" s="38"/>
      <c r="O1547" s="48"/>
      <c r="P1547" s="48">
        <f t="shared" si="240"/>
        <v>0</v>
      </c>
      <c r="Q1547" s="104"/>
      <c r="R1547" s="102">
        <f t="shared" si="242"/>
        <v>0</v>
      </c>
      <c r="S1547" s="120" t="s">
        <v>2890</v>
      </c>
      <c r="T1547" s="37"/>
      <c r="U1547" s="139"/>
      <c r="V1547" s="37"/>
      <c r="W1547" s="37"/>
      <c r="X1547" s="37"/>
      <c r="Y1547" s="37"/>
      <c r="Z1547" s="139"/>
      <c r="AA1547" s="37"/>
    </row>
    <row r="1548" spans="1:27" s="40" customFormat="1" x14ac:dyDescent="0.25">
      <c r="A1548" s="6">
        <v>260</v>
      </c>
      <c r="B1548" s="6">
        <v>63802858</v>
      </c>
      <c r="C1548" s="6">
        <v>2</v>
      </c>
      <c r="D1548" s="6"/>
      <c r="E1548" s="30" t="s">
        <v>285</v>
      </c>
      <c r="F1548" s="20" t="s">
        <v>3993</v>
      </c>
      <c r="G1548" s="53">
        <f t="shared" si="241"/>
        <v>97.749999999999986</v>
      </c>
      <c r="H1548" s="55">
        <f t="shared" si="243"/>
        <v>195.49999999999997</v>
      </c>
      <c r="I1548" s="15" t="s">
        <v>0</v>
      </c>
      <c r="J1548" s="55">
        <v>85</v>
      </c>
      <c r="K1548" s="55">
        <f t="shared" si="244"/>
        <v>170</v>
      </c>
      <c r="L1548" s="56">
        <f t="shared" si="245"/>
        <v>637.5</v>
      </c>
      <c r="M1548" s="56">
        <f t="shared" si="239"/>
        <v>1275</v>
      </c>
      <c r="N1548" s="38"/>
      <c r="O1548" s="48">
        <v>15.891999999999999</v>
      </c>
      <c r="P1548" s="48">
        <f t="shared" si="240"/>
        <v>31.783999999999999</v>
      </c>
      <c r="Q1548" s="104"/>
      <c r="R1548" s="102">
        <f t="shared" si="242"/>
        <v>0</v>
      </c>
      <c r="S1548" s="120" t="s">
        <v>2599</v>
      </c>
      <c r="T1548" s="37"/>
      <c r="U1548" s="131"/>
      <c r="V1548" s="131"/>
      <c r="W1548" s="131"/>
      <c r="X1548" s="37"/>
      <c r="Y1548" s="37"/>
      <c r="Z1548" s="37"/>
      <c r="AA1548" s="37"/>
    </row>
    <row r="1549" spans="1:27" s="40" customFormat="1" x14ac:dyDescent="0.25">
      <c r="A1549" s="6">
        <v>240</v>
      </c>
      <c r="B1549" s="6">
        <v>63802861</v>
      </c>
      <c r="C1549" s="6">
        <v>4</v>
      </c>
      <c r="D1549" s="6"/>
      <c r="E1549" s="30" t="s">
        <v>290</v>
      </c>
      <c r="F1549" s="20" t="s">
        <v>3986</v>
      </c>
      <c r="G1549" s="53">
        <f t="shared" si="241"/>
        <v>13.225</v>
      </c>
      <c r="H1549" s="55">
        <f t="shared" si="243"/>
        <v>52.9</v>
      </c>
      <c r="I1549" s="15" t="s">
        <v>67</v>
      </c>
      <c r="J1549" s="55">
        <v>11.5</v>
      </c>
      <c r="K1549" s="55">
        <f t="shared" si="244"/>
        <v>46</v>
      </c>
      <c r="L1549" s="56">
        <f t="shared" si="245"/>
        <v>86.25</v>
      </c>
      <c r="M1549" s="56">
        <f t="shared" si="239"/>
        <v>345</v>
      </c>
      <c r="N1549" s="38"/>
      <c r="O1549" s="48"/>
      <c r="P1549" s="48">
        <f t="shared" si="240"/>
        <v>0</v>
      </c>
      <c r="Q1549" s="104"/>
      <c r="R1549" s="102">
        <f t="shared" si="242"/>
        <v>0</v>
      </c>
      <c r="S1549" s="37"/>
      <c r="T1549" s="37"/>
      <c r="U1549" s="131"/>
      <c r="V1549" s="139"/>
      <c r="W1549" s="37"/>
      <c r="X1549" s="139"/>
      <c r="Y1549" s="139"/>
      <c r="Z1549" s="139"/>
      <c r="AA1549" s="37"/>
    </row>
    <row r="1550" spans="1:27" s="40" customFormat="1" ht="15" customHeight="1" x14ac:dyDescent="0.25">
      <c r="A1550" s="6">
        <v>250</v>
      </c>
      <c r="B1550" s="6">
        <v>63802862</v>
      </c>
      <c r="C1550" s="6">
        <v>2</v>
      </c>
      <c r="D1550" s="6"/>
      <c r="E1550" s="30" t="s">
        <v>286</v>
      </c>
      <c r="F1550" s="20" t="s">
        <v>4241</v>
      </c>
      <c r="G1550" s="53">
        <f t="shared" si="241"/>
        <v>103.49999999999999</v>
      </c>
      <c r="H1550" s="55">
        <f t="shared" si="243"/>
        <v>206.99999999999997</v>
      </c>
      <c r="I1550" s="15" t="s">
        <v>0</v>
      </c>
      <c r="J1550" s="55">
        <v>90</v>
      </c>
      <c r="K1550" s="55">
        <f t="shared" si="244"/>
        <v>180</v>
      </c>
      <c r="L1550" s="56">
        <f t="shared" si="245"/>
        <v>675</v>
      </c>
      <c r="M1550" s="56">
        <f t="shared" si="239"/>
        <v>1350</v>
      </c>
      <c r="N1550" s="38"/>
      <c r="O1550" s="48"/>
      <c r="P1550" s="48">
        <f t="shared" si="240"/>
        <v>0</v>
      </c>
      <c r="Q1550" s="104"/>
      <c r="R1550" s="102">
        <f t="shared" si="242"/>
        <v>0</v>
      </c>
      <c r="S1550" s="120" t="s">
        <v>2600</v>
      </c>
      <c r="T1550" s="37"/>
      <c r="U1550" s="37"/>
      <c r="V1550" s="139"/>
      <c r="W1550" s="37"/>
      <c r="X1550" s="37"/>
      <c r="Y1550" s="37"/>
      <c r="Z1550" s="139"/>
      <c r="AA1550" s="37"/>
    </row>
    <row r="1551" spans="1:27" s="40" customFormat="1" ht="15" customHeight="1" x14ac:dyDescent="0.25">
      <c r="A1551" s="6">
        <v>103736</v>
      </c>
      <c r="B1551" s="6">
        <v>63802866</v>
      </c>
      <c r="C1551" s="6">
        <v>2</v>
      </c>
      <c r="D1551" s="6"/>
      <c r="E1551" s="30" t="s">
        <v>3547</v>
      </c>
      <c r="F1551" s="20" t="s">
        <v>4366</v>
      </c>
      <c r="G1551" s="53">
        <f t="shared" si="241"/>
        <v>166.75</v>
      </c>
      <c r="H1551" s="55">
        <f t="shared" si="243"/>
        <v>333.5</v>
      </c>
      <c r="I1551" s="15" t="s">
        <v>0</v>
      </c>
      <c r="J1551" s="55">
        <v>145</v>
      </c>
      <c r="K1551" s="55">
        <f t="shared" si="244"/>
        <v>290</v>
      </c>
      <c r="L1551" s="56">
        <f t="shared" si="245"/>
        <v>1087.5</v>
      </c>
      <c r="M1551" s="56">
        <f t="shared" si="239"/>
        <v>2175</v>
      </c>
      <c r="N1551" s="157" t="s">
        <v>1917</v>
      </c>
      <c r="O1551" s="48">
        <v>14</v>
      </c>
      <c r="P1551" s="48">
        <f t="shared" si="240"/>
        <v>28</v>
      </c>
      <c r="Q1551" s="104"/>
      <c r="R1551" s="102">
        <f t="shared" si="242"/>
        <v>0</v>
      </c>
      <c r="S1551" s="120" t="s">
        <v>2369</v>
      </c>
      <c r="T1551" s="37"/>
      <c r="U1551" s="37"/>
      <c r="V1551" s="451"/>
      <c r="W1551" s="37"/>
      <c r="X1551" s="37"/>
      <c r="Y1551" s="37"/>
      <c r="Z1551" s="131"/>
      <c r="AA1551" s="37"/>
    </row>
    <row r="1552" spans="1:27" s="40" customFormat="1" x14ac:dyDescent="0.25">
      <c r="A1552" s="6">
        <v>200</v>
      </c>
      <c r="B1552" s="134">
        <v>63802902</v>
      </c>
      <c r="C1552" s="134">
        <v>2</v>
      </c>
      <c r="D1552" s="134"/>
      <c r="E1552" s="123" t="s">
        <v>282</v>
      </c>
      <c r="F1552" s="124" t="s">
        <v>4598</v>
      </c>
      <c r="G1552" s="187">
        <f t="shared" si="241"/>
        <v>327.75</v>
      </c>
      <c r="H1552" s="162">
        <f t="shared" si="243"/>
        <v>655.5</v>
      </c>
      <c r="I1552" s="166" t="s">
        <v>0</v>
      </c>
      <c r="J1552" s="162">
        <v>285</v>
      </c>
      <c r="K1552" s="162">
        <f t="shared" si="244"/>
        <v>570</v>
      </c>
      <c r="L1552" s="167">
        <f t="shared" si="245"/>
        <v>2137.5</v>
      </c>
      <c r="M1552" s="167">
        <f t="shared" si="239"/>
        <v>4275</v>
      </c>
      <c r="N1552" s="206"/>
      <c r="O1552" s="130">
        <v>11</v>
      </c>
      <c r="P1552" s="130">
        <f t="shared" si="240"/>
        <v>22</v>
      </c>
      <c r="Q1552" s="104"/>
      <c r="R1552" s="102">
        <f t="shared" si="242"/>
        <v>0</v>
      </c>
      <c r="S1552" s="120" t="s">
        <v>2269</v>
      </c>
      <c r="T1552" s="37"/>
      <c r="U1552" s="37"/>
      <c r="V1552" s="454"/>
      <c r="W1552" s="37"/>
      <c r="X1552" s="139"/>
      <c r="Y1552" s="139"/>
      <c r="Z1552" s="131"/>
      <c r="AA1552" s="37"/>
    </row>
    <row r="1553" spans="1:27" s="40" customFormat="1" x14ac:dyDescent="0.25">
      <c r="A1553" s="6">
        <v>180671</v>
      </c>
      <c r="B1553" s="6">
        <v>63802905</v>
      </c>
      <c r="C1553" s="6">
        <v>1</v>
      </c>
      <c r="D1553" s="39"/>
      <c r="E1553" s="30" t="s">
        <v>427</v>
      </c>
      <c r="F1553" s="20" t="s">
        <v>428</v>
      </c>
      <c r="G1553" s="76">
        <f>J1553*1.175</f>
        <v>966.27300000000002</v>
      </c>
      <c r="H1553" s="55">
        <f t="shared" si="243"/>
        <v>966.27300000000002</v>
      </c>
      <c r="I1553" s="15" t="s">
        <v>299</v>
      </c>
      <c r="J1553" s="53">
        <v>822.36</v>
      </c>
      <c r="K1553" s="55">
        <f t="shared" si="244"/>
        <v>822.36</v>
      </c>
      <c r="L1553" s="56">
        <f t="shared" si="245"/>
        <v>6167.7</v>
      </c>
      <c r="M1553" s="56">
        <f t="shared" si="239"/>
        <v>6167.7</v>
      </c>
      <c r="N1553" s="38"/>
      <c r="O1553" s="48">
        <v>153</v>
      </c>
      <c r="P1553" s="48">
        <f t="shared" si="240"/>
        <v>153</v>
      </c>
      <c r="Q1553" s="104"/>
      <c r="R1553" s="102">
        <f t="shared" si="242"/>
        <v>0</v>
      </c>
      <c r="S1553" s="120" t="s">
        <v>2152</v>
      </c>
      <c r="T1553" s="120" t="s">
        <v>2154</v>
      </c>
      <c r="U1553" s="120" t="s">
        <v>2155</v>
      </c>
      <c r="V1553" s="37"/>
      <c r="W1553" s="37"/>
      <c r="X1553" s="37"/>
      <c r="Y1553" s="37"/>
      <c r="Z1553" s="37"/>
      <c r="AA1553" s="37"/>
    </row>
    <row r="1554" spans="1:27" x14ac:dyDescent="0.25">
      <c r="A1554" s="6">
        <v>156731</v>
      </c>
      <c r="B1554" s="6">
        <v>63802905</v>
      </c>
      <c r="C1554" s="6">
        <v>1</v>
      </c>
      <c r="D1554" s="6"/>
      <c r="E1554" s="30" t="s">
        <v>427</v>
      </c>
      <c r="F1554" s="20" t="s">
        <v>1324</v>
      </c>
      <c r="G1554" s="53">
        <f t="shared" ref="G1554:G1565" si="246">J1554*1.15</f>
        <v>849.84999999999991</v>
      </c>
      <c r="H1554" s="55">
        <f t="shared" si="243"/>
        <v>849.84999999999991</v>
      </c>
      <c r="I1554" s="15" t="s">
        <v>299</v>
      </c>
      <c r="J1554" s="55">
        <v>739</v>
      </c>
      <c r="K1554" s="55">
        <f t="shared" si="244"/>
        <v>739</v>
      </c>
      <c r="L1554" s="56">
        <f t="shared" si="245"/>
        <v>5542.5</v>
      </c>
      <c r="M1554" s="56">
        <f t="shared" si="239"/>
        <v>5542.5</v>
      </c>
      <c r="N1554" s="38"/>
      <c r="O1554" s="48">
        <v>153</v>
      </c>
      <c r="P1554" s="48">
        <f t="shared" si="240"/>
        <v>153</v>
      </c>
      <c r="R1554" s="102">
        <f t="shared" si="242"/>
        <v>0</v>
      </c>
      <c r="S1554" s="120" t="s">
        <v>2152</v>
      </c>
      <c r="T1554" s="120" t="s">
        <v>2154</v>
      </c>
      <c r="U1554" s="120" t="s">
        <v>2155</v>
      </c>
      <c r="V1554" s="139"/>
      <c r="W1554" s="131"/>
    </row>
    <row r="1555" spans="1:27" s="40" customFormat="1" x14ac:dyDescent="0.25">
      <c r="A1555" s="6">
        <v>50</v>
      </c>
      <c r="B1555" s="6">
        <v>63802922</v>
      </c>
      <c r="C1555" s="6">
        <v>2</v>
      </c>
      <c r="D1555" s="6"/>
      <c r="E1555" s="30" t="s">
        <v>507</v>
      </c>
      <c r="F1555" s="20" t="s">
        <v>4291</v>
      </c>
      <c r="G1555" s="53">
        <f t="shared" si="246"/>
        <v>390.99999999999994</v>
      </c>
      <c r="H1555" s="55">
        <f t="shared" si="243"/>
        <v>781.99999999999989</v>
      </c>
      <c r="I1555" s="15" t="s">
        <v>0</v>
      </c>
      <c r="J1555" s="55">
        <v>340</v>
      </c>
      <c r="K1555" s="55">
        <f t="shared" si="244"/>
        <v>680</v>
      </c>
      <c r="L1555" s="56">
        <f t="shared" si="245"/>
        <v>2550</v>
      </c>
      <c r="M1555" s="56">
        <f t="shared" si="239"/>
        <v>5100</v>
      </c>
      <c r="N1555" s="277" t="s">
        <v>1917</v>
      </c>
      <c r="O1555" s="48"/>
      <c r="P1555" s="48">
        <f t="shared" si="240"/>
        <v>0</v>
      </c>
      <c r="Q1555" s="104"/>
      <c r="R1555" s="102">
        <f t="shared" si="242"/>
        <v>0</v>
      </c>
      <c r="S1555" s="120" t="s">
        <v>2359</v>
      </c>
      <c r="T1555" s="37"/>
      <c r="V1555" s="37"/>
      <c r="W1555" s="139"/>
      <c r="X1555" s="139"/>
      <c r="Y1555" s="139"/>
      <c r="Z1555" s="37"/>
      <c r="AA1555" s="37"/>
    </row>
    <row r="1556" spans="1:27" x14ac:dyDescent="0.25">
      <c r="A1556" s="6">
        <v>10</v>
      </c>
      <c r="B1556" s="6">
        <v>63802924</v>
      </c>
      <c r="C1556" s="6">
        <v>1</v>
      </c>
      <c r="D1556" s="6"/>
      <c r="E1556" s="30" t="s">
        <v>192</v>
      </c>
      <c r="F1556" s="124" t="s">
        <v>1344</v>
      </c>
      <c r="G1556" s="53">
        <f t="shared" si="246"/>
        <v>517.5</v>
      </c>
      <c r="H1556" s="55">
        <f t="shared" si="243"/>
        <v>517.5</v>
      </c>
      <c r="I1556" s="15" t="s">
        <v>0</v>
      </c>
      <c r="J1556" s="55">
        <v>450</v>
      </c>
      <c r="K1556" s="55">
        <f t="shared" si="244"/>
        <v>450</v>
      </c>
      <c r="L1556" s="56">
        <f t="shared" si="245"/>
        <v>3375</v>
      </c>
      <c r="M1556" s="56">
        <f t="shared" si="239"/>
        <v>3375</v>
      </c>
      <c r="N1556" s="248"/>
      <c r="O1556" s="48">
        <v>23.5</v>
      </c>
      <c r="P1556" s="48">
        <f t="shared" si="240"/>
        <v>23.5</v>
      </c>
      <c r="R1556" s="102">
        <f t="shared" si="242"/>
        <v>0</v>
      </c>
      <c r="S1556" s="120" t="s">
        <v>2193</v>
      </c>
      <c r="W1556" s="202"/>
    </row>
    <row r="1557" spans="1:27" x14ac:dyDescent="0.25">
      <c r="A1557" s="6">
        <v>20</v>
      </c>
      <c r="B1557" s="6">
        <v>63802925</v>
      </c>
      <c r="C1557" s="6">
        <v>1</v>
      </c>
      <c r="D1557" s="6"/>
      <c r="E1557" s="30" t="s">
        <v>193</v>
      </c>
      <c r="F1557" s="20" t="s">
        <v>1345</v>
      </c>
      <c r="G1557" s="53">
        <f t="shared" si="246"/>
        <v>33.349999999999994</v>
      </c>
      <c r="H1557" s="55">
        <f t="shared" si="243"/>
        <v>33.349999999999994</v>
      </c>
      <c r="I1557" s="15" t="s">
        <v>0</v>
      </c>
      <c r="J1557" s="55">
        <v>29</v>
      </c>
      <c r="K1557" s="55">
        <f t="shared" si="244"/>
        <v>29</v>
      </c>
      <c r="L1557" s="56">
        <f t="shared" si="245"/>
        <v>217.5</v>
      </c>
      <c r="M1557" s="56">
        <f t="shared" si="239"/>
        <v>217.5</v>
      </c>
      <c r="N1557" s="105"/>
      <c r="O1557" s="48"/>
      <c r="P1557" s="48">
        <f t="shared" si="240"/>
        <v>0</v>
      </c>
      <c r="R1557" s="102">
        <f t="shared" si="242"/>
        <v>0</v>
      </c>
      <c r="S1557" s="120" t="s">
        <v>2194</v>
      </c>
      <c r="W1557" s="131"/>
      <c r="Z1557" s="131"/>
    </row>
    <row r="1558" spans="1:27" x14ac:dyDescent="0.25">
      <c r="A1558" s="6">
        <v>10</v>
      </c>
      <c r="B1558" s="6">
        <v>63802929</v>
      </c>
      <c r="C1558" s="6">
        <v>2</v>
      </c>
      <c r="D1558" s="6"/>
      <c r="E1558" s="30" t="s">
        <v>879</v>
      </c>
      <c r="F1558" s="20" t="s">
        <v>4600</v>
      </c>
      <c r="G1558" s="53">
        <f t="shared" si="246"/>
        <v>204.7</v>
      </c>
      <c r="H1558" s="55">
        <f t="shared" si="243"/>
        <v>409.4</v>
      </c>
      <c r="I1558" s="15" t="s">
        <v>0</v>
      </c>
      <c r="J1558" s="55">
        <v>178</v>
      </c>
      <c r="K1558" s="55">
        <f t="shared" si="244"/>
        <v>356</v>
      </c>
      <c r="L1558" s="56">
        <f t="shared" si="245"/>
        <v>1335</v>
      </c>
      <c r="M1558" s="56">
        <f t="shared" si="239"/>
        <v>2670</v>
      </c>
      <c r="N1558" s="248"/>
      <c r="O1558" s="48">
        <v>10</v>
      </c>
      <c r="P1558" s="48">
        <f t="shared" si="240"/>
        <v>20</v>
      </c>
      <c r="R1558" s="102">
        <f t="shared" si="242"/>
        <v>0</v>
      </c>
      <c r="S1558" s="120" t="s">
        <v>2263</v>
      </c>
      <c r="Z1558" s="139"/>
    </row>
    <row r="1559" spans="1:27" s="40" customFormat="1" x14ac:dyDescent="0.25">
      <c r="A1559" s="134">
        <v>30</v>
      </c>
      <c r="B1559" s="134">
        <v>63802931</v>
      </c>
      <c r="C1559" s="134">
        <v>1</v>
      </c>
      <c r="D1559" s="134"/>
      <c r="E1559" s="123" t="s">
        <v>210</v>
      </c>
      <c r="F1559" s="124" t="s">
        <v>1375</v>
      </c>
      <c r="G1559" s="187">
        <f t="shared" si="246"/>
        <v>201.24999999999997</v>
      </c>
      <c r="H1559" s="162">
        <f t="shared" si="243"/>
        <v>201.24999999999997</v>
      </c>
      <c r="I1559" s="166" t="s">
        <v>152</v>
      </c>
      <c r="J1559" s="162">
        <v>175</v>
      </c>
      <c r="K1559" s="162">
        <f t="shared" si="244"/>
        <v>175</v>
      </c>
      <c r="L1559" s="167">
        <f t="shared" si="245"/>
        <v>1312.5</v>
      </c>
      <c r="M1559" s="167">
        <f t="shared" si="239"/>
        <v>1312.5</v>
      </c>
      <c r="N1559" s="206" t="s">
        <v>1973</v>
      </c>
      <c r="O1559" s="130">
        <v>1.1180000000000001</v>
      </c>
      <c r="P1559" s="130">
        <f t="shared" si="240"/>
        <v>1.1180000000000001</v>
      </c>
      <c r="Q1559" s="104"/>
      <c r="R1559" s="102">
        <f t="shared" si="242"/>
        <v>0</v>
      </c>
      <c r="S1559" s="120" t="s">
        <v>2238</v>
      </c>
      <c r="T1559" s="37"/>
      <c r="U1559" s="139"/>
      <c r="V1559" s="37"/>
      <c r="W1559" s="37"/>
      <c r="X1559" s="37"/>
      <c r="Y1559" s="37"/>
      <c r="Z1559" s="139"/>
      <c r="AA1559" s="37"/>
    </row>
    <row r="1560" spans="1:27" s="40" customFormat="1" x14ac:dyDescent="0.25">
      <c r="A1560" s="6">
        <v>140</v>
      </c>
      <c r="B1560" s="6">
        <v>63802935</v>
      </c>
      <c r="C1560" s="6">
        <v>6</v>
      </c>
      <c r="D1560" s="6"/>
      <c r="E1560" s="30" t="s">
        <v>258</v>
      </c>
      <c r="F1560" s="20" t="s">
        <v>1363</v>
      </c>
      <c r="G1560" s="53">
        <f t="shared" si="246"/>
        <v>6.8999999999999995</v>
      </c>
      <c r="H1560" s="55">
        <f t="shared" si="243"/>
        <v>41.4</v>
      </c>
      <c r="I1560" s="15" t="s">
        <v>67</v>
      </c>
      <c r="J1560" s="55">
        <v>6</v>
      </c>
      <c r="K1560" s="55">
        <f t="shared" si="244"/>
        <v>36</v>
      </c>
      <c r="L1560" s="56">
        <f t="shared" si="245"/>
        <v>45</v>
      </c>
      <c r="M1560" s="56">
        <f t="shared" si="239"/>
        <v>270</v>
      </c>
      <c r="N1560" s="105" t="s">
        <v>1973</v>
      </c>
      <c r="O1560" s="48"/>
      <c r="P1560" s="48">
        <f t="shared" si="240"/>
        <v>0</v>
      </c>
      <c r="Q1560" s="104"/>
      <c r="R1560" s="102">
        <f t="shared" si="242"/>
        <v>0</v>
      </c>
      <c r="S1560" s="120" t="s">
        <v>2215</v>
      </c>
      <c r="T1560" s="37"/>
      <c r="U1560" s="37"/>
      <c r="V1560" s="37"/>
      <c r="W1560" s="131"/>
      <c r="X1560" s="37"/>
      <c r="Y1560" s="37"/>
      <c r="Z1560" s="37"/>
      <c r="AA1560" s="37"/>
    </row>
    <row r="1561" spans="1:27" s="40" customFormat="1" x14ac:dyDescent="0.25">
      <c r="A1561" s="6">
        <v>40</v>
      </c>
      <c r="B1561" s="6">
        <v>63802943</v>
      </c>
      <c r="C1561" s="6">
        <v>1</v>
      </c>
      <c r="D1561" s="6"/>
      <c r="E1561" s="30" t="s">
        <v>278</v>
      </c>
      <c r="F1561" s="20" t="s">
        <v>276</v>
      </c>
      <c r="G1561" s="53">
        <f t="shared" si="246"/>
        <v>98.899999999999991</v>
      </c>
      <c r="H1561" s="55">
        <f t="shared" si="243"/>
        <v>98.899999999999991</v>
      </c>
      <c r="I1561" s="15" t="s">
        <v>152</v>
      </c>
      <c r="J1561" s="55">
        <v>86</v>
      </c>
      <c r="K1561" s="55">
        <f t="shared" si="244"/>
        <v>86</v>
      </c>
      <c r="L1561" s="56">
        <f t="shared" si="245"/>
        <v>645</v>
      </c>
      <c r="M1561" s="56">
        <f t="shared" ref="M1561:M1624" si="247">C1561*L1561</f>
        <v>645</v>
      </c>
      <c r="N1561" s="105"/>
      <c r="O1561" s="48"/>
      <c r="P1561" s="48">
        <f t="shared" si="240"/>
        <v>0</v>
      </c>
      <c r="Q1561" s="104"/>
      <c r="R1561" s="102">
        <f t="shared" si="242"/>
        <v>0</v>
      </c>
      <c r="S1561" s="37"/>
      <c r="T1561" s="37"/>
      <c r="U1561" s="37"/>
      <c r="V1561" s="139"/>
      <c r="W1561" s="37"/>
      <c r="X1561" s="139"/>
      <c r="Y1561" s="139"/>
      <c r="Z1561" s="139"/>
      <c r="AA1561" s="131"/>
    </row>
    <row r="1562" spans="1:27" s="40" customFormat="1" x14ac:dyDescent="0.25">
      <c r="A1562" s="6">
        <v>30</v>
      </c>
      <c r="B1562" s="6">
        <v>63802944</v>
      </c>
      <c r="C1562" s="6">
        <v>1</v>
      </c>
      <c r="D1562" s="6"/>
      <c r="E1562" s="30" t="s">
        <v>277</v>
      </c>
      <c r="F1562" s="20" t="s">
        <v>1374</v>
      </c>
      <c r="G1562" s="53">
        <f t="shared" si="246"/>
        <v>52.9</v>
      </c>
      <c r="H1562" s="55">
        <f t="shared" si="243"/>
        <v>52.9</v>
      </c>
      <c r="I1562" s="15" t="s">
        <v>152</v>
      </c>
      <c r="J1562" s="55">
        <v>46</v>
      </c>
      <c r="K1562" s="55">
        <f t="shared" si="244"/>
        <v>46</v>
      </c>
      <c r="L1562" s="56">
        <f t="shared" si="245"/>
        <v>345</v>
      </c>
      <c r="M1562" s="56">
        <f t="shared" si="247"/>
        <v>345</v>
      </c>
      <c r="N1562" s="105"/>
      <c r="O1562" s="130"/>
      <c r="P1562" s="48">
        <f t="shared" si="240"/>
        <v>0</v>
      </c>
      <c r="Q1562" s="104"/>
      <c r="R1562" s="102">
        <f t="shared" si="242"/>
        <v>0</v>
      </c>
      <c r="S1562" s="37"/>
      <c r="T1562" s="37"/>
      <c r="U1562" s="37"/>
      <c r="V1562" s="37"/>
      <c r="W1562" s="37"/>
      <c r="X1562" s="37"/>
      <c r="Y1562" s="37"/>
      <c r="Z1562" s="37"/>
      <c r="AA1562" s="37"/>
    </row>
    <row r="1563" spans="1:27" x14ac:dyDescent="0.25">
      <c r="A1563" s="6">
        <v>10</v>
      </c>
      <c r="B1563" s="6">
        <v>63802945</v>
      </c>
      <c r="C1563" s="6">
        <v>1</v>
      </c>
      <c r="D1563" s="6"/>
      <c r="E1563" s="30" t="s">
        <v>274</v>
      </c>
      <c r="F1563" s="20" t="s">
        <v>1373</v>
      </c>
      <c r="G1563" s="53">
        <f t="shared" si="246"/>
        <v>47.15</v>
      </c>
      <c r="H1563" s="55">
        <f t="shared" si="243"/>
        <v>47.15</v>
      </c>
      <c r="I1563" s="15" t="s">
        <v>152</v>
      </c>
      <c r="J1563" s="55">
        <v>41</v>
      </c>
      <c r="K1563" s="55">
        <f t="shared" si="244"/>
        <v>41</v>
      </c>
      <c r="L1563" s="56">
        <f t="shared" si="245"/>
        <v>307.5</v>
      </c>
      <c r="M1563" s="56">
        <f t="shared" si="247"/>
        <v>307.5</v>
      </c>
      <c r="N1563" s="105"/>
      <c r="O1563" s="48"/>
      <c r="P1563" s="48">
        <f t="shared" si="240"/>
        <v>0</v>
      </c>
      <c r="R1563" s="102">
        <f t="shared" si="242"/>
        <v>0</v>
      </c>
      <c r="V1563" s="139"/>
      <c r="W1563" s="139"/>
      <c r="X1563" s="139"/>
      <c r="Y1563" s="139"/>
    </row>
    <row r="1564" spans="1:27" s="40" customFormat="1" x14ac:dyDescent="0.25">
      <c r="A1564" s="6">
        <v>20</v>
      </c>
      <c r="B1564" s="6">
        <v>63802956</v>
      </c>
      <c r="C1564" s="6">
        <v>1</v>
      </c>
      <c r="D1564" s="6"/>
      <c r="E1564" s="30" t="s">
        <v>275</v>
      </c>
      <c r="F1564" s="20" t="s">
        <v>276</v>
      </c>
      <c r="G1564" s="53">
        <f t="shared" si="246"/>
        <v>158.69999999999999</v>
      </c>
      <c r="H1564" s="55">
        <f t="shared" si="243"/>
        <v>158.69999999999999</v>
      </c>
      <c r="I1564" s="15" t="s">
        <v>152</v>
      </c>
      <c r="J1564" s="55">
        <v>138</v>
      </c>
      <c r="K1564" s="55">
        <f t="shared" si="244"/>
        <v>138</v>
      </c>
      <c r="L1564" s="56">
        <f t="shared" si="245"/>
        <v>1035</v>
      </c>
      <c r="M1564" s="56">
        <f t="shared" si="247"/>
        <v>1035</v>
      </c>
      <c r="N1564" s="105"/>
      <c r="O1564" s="48"/>
      <c r="P1564" s="48">
        <f t="shared" si="240"/>
        <v>0</v>
      </c>
      <c r="Q1564" s="104"/>
      <c r="R1564" s="102">
        <f t="shared" si="242"/>
        <v>0</v>
      </c>
      <c r="S1564" s="37"/>
      <c r="T1564" s="37"/>
      <c r="U1564" s="37"/>
      <c r="V1564" s="37"/>
      <c r="W1564" s="37"/>
      <c r="X1564" s="131"/>
      <c r="Y1564" s="131"/>
      <c r="Z1564" s="37"/>
      <c r="AA1564" s="139"/>
    </row>
    <row r="1565" spans="1:27" s="40" customFormat="1" x14ac:dyDescent="0.25">
      <c r="A1565" s="6">
        <v>50</v>
      </c>
      <c r="B1565" s="6">
        <v>63802957</v>
      </c>
      <c r="C1565" s="6">
        <v>1</v>
      </c>
      <c r="D1565" s="6"/>
      <c r="E1565" s="30" t="s">
        <v>279</v>
      </c>
      <c r="F1565" s="20" t="s">
        <v>276</v>
      </c>
      <c r="G1565" s="53">
        <f t="shared" si="246"/>
        <v>129.94999999999999</v>
      </c>
      <c r="H1565" s="55">
        <f t="shared" si="243"/>
        <v>129.94999999999999</v>
      </c>
      <c r="I1565" s="15" t="s">
        <v>152</v>
      </c>
      <c r="J1565" s="55">
        <v>113</v>
      </c>
      <c r="K1565" s="55">
        <f t="shared" si="244"/>
        <v>113</v>
      </c>
      <c r="L1565" s="56">
        <f t="shared" si="245"/>
        <v>847.5</v>
      </c>
      <c r="M1565" s="56">
        <f t="shared" si="247"/>
        <v>847.5</v>
      </c>
      <c r="N1565" s="105"/>
      <c r="O1565" s="48"/>
      <c r="P1565" s="48">
        <f t="shared" si="240"/>
        <v>0</v>
      </c>
      <c r="Q1565" s="104"/>
      <c r="R1565" s="102">
        <f t="shared" si="242"/>
        <v>0</v>
      </c>
      <c r="S1565" s="37"/>
      <c r="T1565" s="37"/>
      <c r="U1565" s="37"/>
      <c r="V1565" s="37"/>
      <c r="W1565" s="37"/>
      <c r="X1565" s="37"/>
      <c r="Y1565" s="37"/>
      <c r="Z1565" s="37"/>
      <c r="AA1565" s="202"/>
    </row>
    <row r="1566" spans="1:27" x14ac:dyDescent="0.25">
      <c r="A1566" s="197">
        <v>200923</v>
      </c>
      <c r="B1566" s="134">
        <v>63802962</v>
      </c>
      <c r="C1566" s="134">
        <v>1</v>
      </c>
      <c r="D1566" s="161"/>
      <c r="E1566" s="123" t="s">
        <v>1254</v>
      </c>
      <c r="F1566" s="124" t="s">
        <v>3652</v>
      </c>
      <c r="G1566" s="125">
        <f>J1566*1.15+O1566*2.45</f>
        <v>32.938000000000002</v>
      </c>
      <c r="H1566" s="125">
        <f t="shared" si="243"/>
        <v>32.938000000000002</v>
      </c>
      <c r="I1566" s="163" t="s">
        <v>0</v>
      </c>
      <c r="J1566" s="164">
        <v>26</v>
      </c>
      <c r="K1566" s="164">
        <f t="shared" si="244"/>
        <v>26</v>
      </c>
      <c r="L1566" s="165">
        <f t="shared" si="245"/>
        <v>195</v>
      </c>
      <c r="M1566" s="165">
        <f t="shared" si="247"/>
        <v>195</v>
      </c>
      <c r="N1566" s="129" t="s">
        <v>2658</v>
      </c>
      <c r="O1566" s="130">
        <v>1.24</v>
      </c>
      <c r="P1566" s="130"/>
      <c r="Q1566" s="188"/>
      <c r="R1566" s="139"/>
      <c r="S1566" s="139"/>
      <c r="T1566" s="139"/>
      <c r="AA1566" s="131"/>
    </row>
    <row r="1567" spans="1:27" s="40" customFormat="1" x14ac:dyDescent="0.25">
      <c r="A1567" s="6">
        <v>10</v>
      </c>
      <c r="B1567" s="6">
        <v>63802963</v>
      </c>
      <c r="C1567" s="6">
        <v>1</v>
      </c>
      <c r="D1567" s="6"/>
      <c r="E1567" s="30" t="s">
        <v>280</v>
      </c>
      <c r="F1567" s="20" t="s">
        <v>281</v>
      </c>
      <c r="G1567" s="53">
        <f t="shared" ref="G1567:G1596" si="248">J1567*1.15</f>
        <v>24.15</v>
      </c>
      <c r="H1567" s="55">
        <f t="shared" si="243"/>
        <v>24.15</v>
      </c>
      <c r="I1567" s="15" t="s">
        <v>152</v>
      </c>
      <c r="J1567" s="55">
        <v>21</v>
      </c>
      <c r="K1567" s="55">
        <f t="shared" si="244"/>
        <v>21</v>
      </c>
      <c r="L1567" s="56">
        <f t="shared" si="245"/>
        <v>157.5</v>
      </c>
      <c r="M1567" s="56">
        <f t="shared" si="247"/>
        <v>157.5</v>
      </c>
      <c r="N1567" s="105"/>
      <c r="O1567" s="48"/>
      <c r="P1567" s="48">
        <f t="shared" ref="P1567:P1630" si="249">O1567*C1567</f>
        <v>0</v>
      </c>
      <c r="Q1567" s="104"/>
      <c r="R1567" s="102">
        <f t="shared" ref="R1567:R1597" si="250">Q1567*1.025</f>
        <v>0</v>
      </c>
      <c r="S1567" s="37"/>
      <c r="T1567" s="37"/>
      <c r="U1567" s="37"/>
      <c r="V1567" s="37"/>
      <c r="W1567" s="131"/>
      <c r="X1567" s="37"/>
      <c r="Y1567" s="37"/>
      <c r="Z1567" s="37"/>
      <c r="AA1567" s="37"/>
    </row>
    <row r="1568" spans="1:27" s="40" customFormat="1" x14ac:dyDescent="0.25">
      <c r="A1568" s="6">
        <v>280</v>
      </c>
      <c r="B1568" s="6">
        <v>63802973</v>
      </c>
      <c r="C1568" s="6">
        <v>2</v>
      </c>
      <c r="D1568" s="6"/>
      <c r="E1568" s="30" t="s">
        <v>284</v>
      </c>
      <c r="F1568" s="20" t="s">
        <v>4535</v>
      </c>
      <c r="G1568" s="53">
        <f t="shared" si="248"/>
        <v>304.75</v>
      </c>
      <c r="H1568" s="55">
        <f t="shared" si="243"/>
        <v>609.5</v>
      </c>
      <c r="I1568" s="15" t="s">
        <v>0</v>
      </c>
      <c r="J1568" s="55">
        <v>265</v>
      </c>
      <c r="K1568" s="55">
        <f t="shared" si="244"/>
        <v>530</v>
      </c>
      <c r="L1568" s="56">
        <f t="shared" si="245"/>
        <v>1987.5</v>
      </c>
      <c r="M1568" s="56">
        <f t="shared" si="247"/>
        <v>3975</v>
      </c>
      <c r="N1568" s="38"/>
      <c r="O1568" s="48"/>
      <c r="P1568" s="48">
        <f t="shared" si="249"/>
        <v>0</v>
      </c>
      <c r="Q1568" s="104"/>
      <c r="R1568" s="102">
        <f t="shared" si="250"/>
        <v>0</v>
      </c>
      <c r="S1568" s="120" t="s">
        <v>2593</v>
      </c>
      <c r="T1568" s="37"/>
      <c r="U1568" s="37"/>
      <c r="V1568" s="139"/>
      <c r="W1568" s="37"/>
      <c r="X1568" s="37"/>
      <c r="Y1568" s="37"/>
      <c r="Z1568" s="37"/>
      <c r="AA1568" s="131"/>
    </row>
    <row r="1569" spans="1:27" s="40" customFormat="1" x14ac:dyDescent="0.25">
      <c r="A1569" s="6">
        <v>290</v>
      </c>
      <c r="B1569" s="6">
        <v>63802974</v>
      </c>
      <c r="C1569" s="6">
        <v>2</v>
      </c>
      <c r="D1569" s="6"/>
      <c r="E1569" s="30" t="s">
        <v>284</v>
      </c>
      <c r="F1569" s="20" t="s">
        <v>4552</v>
      </c>
      <c r="G1569" s="53">
        <f t="shared" si="248"/>
        <v>304.75</v>
      </c>
      <c r="H1569" s="55">
        <f t="shared" si="243"/>
        <v>609.5</v>
      </c>
      <c r="I1569" s="15" t="s">
        <v>0</v>
      </c>
      <c r="J1569" s="55">
        <v>265</v>
      </c>
      <c r="K1569" s="55">
        <f t="shared" si="244"/>
        <v>530</v>
      </c>
      <c r="L1569" s="56">
        <f t="shared" si="245"/>
        <v>1987.5</v>
      </c>
      <c r="M1569" s="56">
        <f t="shared" si="247"/>
        <v>3975</v>
      </c>
      <c r="N1569" s="38"/>
      <c r="O1569" s="48"/>
      <c r="P1569" s="48">
        <f t="shared" si="249"/>
        <v>0</v>
      </c>
      <c r="Q1569" s="104"/>
      <c r="R1569" s="102">
        <f t="shared" si="250"/>
        <v>0</v>
      </c>
      <c r="S1569" s="120" t="s">
        <v>2594</v>
      </c>
      <c r="T1569" s="37"/>
      <c r="U1569" s="37"/>
      <c r="V1569" s="37"/>
      <c r="W1569" s="37"/>
      <c r="X1569" s="37"/>
      <c r="Y1569" s="37"/>
      <c r="Z1569" s="131"/>
      <c r="AA1569" s="37"/>
    </row>
    <row r="1570" spans="1:27" x14ac:dyDescent="0.25">
      <c r="A1570" s="6">
        <v>300</v>
      </c>
      <c r="B1570" s="6">
        <v>63802975</v>
      </c>
      <c r="C1570" s="6">
        <v>4</v>
      </c>
      <c r="D1570" s="6"/>
      <c r="E1570" s="30" t="s">
        <v>291</v>
      </c>
      <c r="F1570" s="20" t="s">
        <v>95</v>
      </c>
      <c r="G1570" s="53">
        <f t="shared" si="248"/>
        <v>6.8999999999999995</v>
      </c>
      <c r="H1570" s="55">
        <f t="shared" si="243"/>
        <v>27.599999999999998</v>
      </c>
      <c r="I1570" s="15" t="s">
        <v>67</v>
      </c>
      <c r="J1570" s="55">
        <v>6</v>
      </c>
      <c r="K1570" s="55">
        <f t="shared" si="244"/>
        <v>24</v>
      </c>
      <c r="L1570" s="56">
        <f t="shared" si="245"/>
        <v>45</v>
      </c>
      <c r="M1570" s="56">
        <f t="shared" si="247"/>
        <v>180</v>
      </c>
      <c r="N1570" s="38"/>
      <c r="O1570" s="48"/>
      <c r="P1570" s="48">
        <f t="shared" si="249"/>
        <v>0</v>
      </c>
      <c r="R1570" s="102">
        <f t="shared" si="250"/>
        <v>0</v>
      </c>
      <c r="V1570" s="131"/>
      <c r="X1570" s="139"/>
      <c r="Y1570" s="139"/>
      <c r="Z1570" s="40"/>
      <c r="AA1570" s="139"/>
    </row>
    <row r="1571" spans="1:27" x14ac:dyDescent="0.25">
      <c r="A1571" s="6">
        <v>106785</v>
      </c>
      <c r="B1571" s="6">
        <v>63802984</v>
      </c>
      <c r="C1571" s="6">
        <v>2</v>
      </c>
      <c r="D1571" s="39"/>
      <c r="E1571" s="30" t="s">
        <v>637</v>
      </c>
      <c r="F1571" s="20" t="s">
        <v>11</v>
      </c>
      <c r="G1571" s="53">
        <f t="shared" si="248"/>
        <v>17.02</v>
      </c>
      <c r="H1571" s="55">
        <f t="shared" si="243"/>
        <v>34.04</v>
      </c>
      <c r="I1571" s="15" t="s">
        <v>67</v>
      </c>
      <c r="J1571" s="55">
        <v>14.8</v>
      </c>
      <c r="K1571" s="55">
        <f t="shared" si="244"/>
        <v>29.6</v>
      </c>
      <c r="L1571" s="56">
        <f t="shared" si="245"/>
        <v>111</v>
      </c>
      <c r="M1571" s="56">
        <f t="shared" si="247"/>
        <v>222</v>
      </c>
      <c r="N1571" s="38"/>
      <c r="O1571" s="48"/>
      <c r="P1571" s="48">
        <f t="shared" si="249"/>
        <v>0</v>
      </c>
      <c r="R1571" s="102">
        <f t="shared" si="250"/>
        <v>0</v>
      </c>
      <c r="S1571" s="120" t="s">
        <v>3326</v>
      </c>
    </row>
    <row r="1572" spans="1:27" x14ac:dyDescent="0.25">
      <c r="A1572" s="6">
        <v>96155</v>
      </c>
      <c r="B1572" s="6">
        <v>63802985</v>
      </c>
      <c r="C1572" s="6">
        <v>1</v>
      </c>
      <c r="D1572" s="6"/>
      <c r="E1572" s="30" t="s">
        <v>373</v>
      </c>
      <c r="F1572" s="20" t="s">
        <v>11</v>
      </c>
      <c r="G1572" s="53">
        <f t="shared" si="248"/>
        <v>15.524999999999999</v>
      </c>
      <c r="H1572" s="55">
        <f t="shared" si="243"/>
        <v>15.524999999999999</v>
      </c>
      <c r="I1572" s="15" t="s">
        <v>67</v>
      </c>
      <c r="J1572" s="55">
        <v>13.5</v>
      </c>
      <c r="K1572" s="55">
        <f t="shared" si="244"/>
        <v>13.5</v>
      </c>
      <c r="L1572" s="56">
        <f t="shared" si="245"/>
        <v>101.25</v>
      </c>
      <c r="M1572" s="56">
        <f t="shared" si="247"/>
        <v>101.25</v>
      </c>
      <c r="N1572" s="38"/>
      <c r="O1572" s="48"/>
      <c r="P1572" s="48">
        <f t="shared" si="249"/>
        <v>0</v>
      </c>
      <c r="R1572" s="102">
        <f t="shared" si="250"/>
        <v>0</v>
      </c>
      <c r="S1572" s="120" t="s">
        <v>3327</v>
      </c>
      <c r="V1572" s="40"/>
      <c r="Z1572" s="131"/>
    </row>
    <row r="1573" spans="1:27" x14ac:dyDescent="0.25">
      <c r="A1573" s="6">
        <v>20</v>
      </c>
      <c r="B1573" s="6">
        <v>63802987</v>
      </c>
      <c r="C1573" s="6">
        <v>4</v>
      </c>
      <c r="D1573" s="6"/>
      <c r="E1573" s="30" t="s">
        <v>295</v>
      </c>
      <c r="F1573" s="20" t="s">
        <v>1339</v>
      </c>
      <c r="G1573" s="53">
        <f t="shared" si="248"/>
        <v>51.749999999999993</v>
      </c>
      <c r="H1573" s="55">
        <f t="shared" si="243"/>
        <v>206.99999999999997</v>
      </c>
      <c r="I1573" s="15" t="s">
        <v>152</v>
      </c>
      <c r="J1573" s="55">
        <v>45</v>
      </c>
      <c r="K1573" s="55">
        <f t="shared" si="244"/>
        <v>180</v>
      </c>
      <c r="L1573" s="56">
        <f t="shared" si="245"/>
        <v>337.5</v>
      </c>
      <c r="M1573" s="56">
        <f t="shared" si="247"/>
        <v>1350</v>
      </c>
      <c r="N1573" s="38"/>
      <c r="O1573" s="48"/>
      <c r="P1573" s="48">
        <f t="shared" si="249"/>
        <v>0</v>
      </c>
      <c r="R1573" s="102">
        <f t="shared" si="250"/>
        <v>0</v>
      </c>
      <c r="S1573" s="120" t="s">
        <v>2151</v>
      </c>
      <c r="U1573" s="131"/>
      <c r="Z1573" s="40"/>
    </row>
    <row r="1574" spans="1:27" s="40" customFormat="1" x14ac:dyDescent="0.25">
      <c r="A1574" s="6">
        <v>10</v>
      </c>
      <c r="B1574" s="6">
        <v>63802988</v>
      </c>
      <c r="C1574" s="6">
        <v>1</v>
      </c>
      <c r="D1574" s="6"/>
      <c r="E1574" s="30" t="s">
        <v>294</v>
      </c>
      <c r="F1574" s="20" t="s">
        <v>1327</v>
      </c>
      <c r="G1574" s="53">
        <f t="shared" si="248"/>
        <v>287.5</v>
      </c>
      <c r="H1574" s="55">
        <f t="shared" si="243"/>
        <v>287.5</v>
      </c>
      <c r="I1574" s="15" t="s">
        <v>152</v>
      </c>
      <c r="J1574" s="55">
        <v>250</v>
      </c>
      <c r="K1574" s="55">
        <f t="shared" si="244"/>
        <v>250</v>
      </c>
      <c r="L1574" s="56">
        <f t="shared" si="245"/>
        <v>1875</v>
      </c>
      <c r="M1574" s="56">
        <f t="shared" si="247"/>
        <v>1875</v>
      </c>
      <c r="N1574" s="38"/>
      <c r="O1574" s="48"/>
      <c r="P1574" s="48">
        <f t="shared" si="249"/>
        <v>0</v>
      </c>
      <c r="Q1574" s="104"/>
      <c r="R1574" s="102">
        <f t="shared" si="250"/>
        <v>0</v>
      </c>
      <c r="S1574" s="120" t="s">
        <v>2157</v>
      </c>
      <c r="T1574" s="37"/>
      <c r="U1574" s="37"/>
      <c r="V1574" s="131"/>
      <c r="W1574" s="139"/>
      <c r="X1574" s="37"/>
      <c r="Y1574" s="37"/>
      <c r="Z1574" s="37"/>
    </row>
    <row r="1575" spans="1:27" s="40" customFormat="1" x14ac:dyDescent="0.25">
      <c r="A1575" s="6">
        <v>120</v>
      </c>
      <c r="B1575" s="6">
        <v>63802990</v>
      </c>
      <c r="C1575" s="6">
        <v>4</v>
      </c>
      <c r="D1575" s="6"/>
      <c r="E1575" s="30" t="s">
        <v>508</v>
      </c>
      <c r="F1575" s="20" t="s">
        <v>4145</v>
      </c>
      <c r="G1575" s="53">
        <f t="shared" si="248"/>
        <v>197.79999999999998</v>
      </c>
      <c r="H1575" s="55">
        <f t="shared" si="243"/>
        <v>791.19999999999993</v>
      </c>
      <c r="I1575" s="15" t="s">
        <v>152</v>
      </c>
      <c r="J1575" s="55">
        <v>172</v>
      </c>
      <c r="K1575" s="55">
        <f t="shared" si="244"/>
        <v>688</v>
      </c>
      <c r="L1575" s="56">
        <f t="shared" si="245"/>
        <v>1290</v>
      </c>
      <c r="M1575" s="56">
        <f t="shared" si="247"/>
        <v>5160</v>
      </c>
      <c r="N1575" s="38"/>
      <c r="O1575" s="48"/>
      <c r="P1575" s="48">
        <f t="shared" si="249"/>
        <v>0</v>
      </c>
      <c r="Q1575" s="104"/>
      <c r="R1575" s="102">
        <f t="shared" si="250"/>
        <v>0</v>
      </c>
      <c r="S1575" s="120" t="s">
        <v>2862</v>
      </c>
      <c r="T1575" s="37"/>
      <c r="U1575" s="139"/>
      <c r="V1575" s="131"/>
      <c r="W1575" s="37"/>
      <c r="X1575" s="37"/>
      <c r="Y1575" s="37"/>
      <c r="Z1575" s="37"/>
      <c r="AA1575" s="37"/>
    </row>
    <row r="1576" spans="1:27" s="40" customFormat="1" x14ac:dyDescent="0.25">
      <c r="A1576" s="6">
        <v>130</v>
      </c>
      <c r="B1576" s="6">
        <v>63802991</v>
      </c>
      <c r="C1576" s="6">
        <v>5</v>
      </c>
      <c r="D1576" s="6"/>
      <c r="E1576" s="30" t="s">
        <v>305</v>
      </c>
      <c r="F1576" s="20" t="s">
        <v>4147</v>
      </c>
      <c r="G1576" s="53">
        <f t="shared" si="248"/>
        <v>111.55</v>
      </c>
      <c r="H1576" s="55">
        <f t="shared" si="243"/>
        <v>557.75</v>
      </c>
      <c r="I1576" s="15" t="s">
        <v>152</v>
      </c>
      <c r="J1576" s="55">
        <v>97</v>
      </c>
      <c r="K1576" s="55">
        <f t="shared" si="244"/>
        <v>485</v>
      </c>
      <c r="L1576" s="56">
        <f t="shared" si="245"/>
        <v>727.5</v>
      </c>
      <c r="M1576" s="56">
        <f t="shared" si="247"/>
        <v>3637.5</v>
      </c>
      <c r="N1576" s="38"/>
      <c r="O1576" s="48"/>
      <c r="P1576" s="48">
        <f t="shared" si="249"/>
        <v>0</v>
      </c>
      <c r="Q1576" s="104"/>
      <c r="R1576" s="102">
        <f t="shared" si="250"/>
        <v>0</v>
      </c>
      <c r="S1576" s="120" t="s">
        <v>2861</v>
      </c>
      <c r="T1576" s="37"/>
      <c r="U1576" s="37"/>
      <c r="V1576" s="37"/>
      <c r="W1576" s="131"/>
      <c r="X1576" s="139"/>
      <c r="Y1576" s="139"/>
    </row>
    <row r="1577" spans="1:27" s="40" customFormat="1" x14ac:dyDescent="0.25">
      <c r="A1577" s="6">
        <v>140</v>
      </c>
      <c r="B1577" s="6">
        <v>63802992</v>
      </c>
      <c r="C1577" s="6">
        <v>2</v>
      </c>
      <c r="D1577" s="6"/>
      <c r="E1577" s="30" t="s">
        <v>509</v>
      </c>
      <c r="F1577" s="20" t="s">
        <v>4149</v>
      </c>
      <c r="G1577" s="53">
        <f t="shared" si="248"/>
        <v>150.64999999999998</v>
      </c>
      <c r="H1577" s="55">
        <f t="shared" si="243"/>
        <v>301.29999999999995</v>
      </c>
      <c r="I1577" s="15" t="s">
        <v>152</v>
      </c>
      <c r="J1577" s="55">
        <v>131</v>
      </c>
      <c r="K1577" s="55">
        <f t="shared" si="244"/>
        <v>262</v>
      </c>
      <c r="L1577" s="56">
        <f t="shared" si="245"/>
        <v>982.5</v>
      </c>
      <c r="M1577" s="56">
        <f t="shared" si="247"/>
        <v>1965</v>
      </c>
      <c r="N1577" s="38"/>
      <c r="O1577" s="48"/>
      <c r="P1577" s="48">
        <f t="shared" si="249"/>
        <v>0</v>
      </c>
      <c r="Q1577" s="104"/>
      <c r="R1577" s="102">
        <f t="shared" si="250"/>
        <v>0</v>
      </c>
      <c r="S1577" s="120" t="s">
        <v>2863</v>
      </c>
      <c r="T1577" s="37"/>
      <c r="U1577" s="37"/>
      <c r="V1577" s="37"/>
      <c r="W1577" s="37"/>
      <c r="X1577" s="37"/>
      <c r="Y1577" s="37"/>
      <c r="Z1577" s="131"/>
      <c r="AA1577" s="37"/>
    </row>
    <row r="1578" spans="1:27" s="40" customFormat="1" x14ac:dyDescent="0.25">
      <c r="A1578" s="6">
        <v>150</v>
      </c>
      <c r="B1578" s="6">
        <v>63802993</v>
      </c>
      <c r="C1578" s="6">
        <v>2</v>
      </c>
      <c r="D1578" s="6"/>
      <c r="E1578" s="30" t="s">
        <v>3056</v>
      </c>
      <c r="F1578" s="20" t="s">
        <v>4146</v>
      </c>
      <c r="G1578" s="53">
        <f t="shared" si="248"/>
        <v>218.49999999999997</v>
      </c>
      <c r="H1578" s="55">
        <f t="shared" si="243"/>
        <v>436.99999999999994</v>
      </c>
      <c r="I1578" s="15" t="s">
        <v>152</v>
      </c>
      <c r="J1578" s="55">
        <v>190</v>
      </c>
      <c r="K1578" s="55">
        <f t="shared" si="244"/>
        <v>380</v>
      </c>
      <c r="L1578" s="56">
        <f t="shared" si="245"/>
        <v>1425</v>
      </c>
      <c r="M1578" s="56">
        <f t="shared" si="247"/>
        <v>2850</v>
      </c>
      <c r="N1578" s="38"/>
      <c r="O1578" s="48"/>
      <c r="P1578" s="48">
        <f t="shared" si="249"/>
        <v>0</v>
      </c>
      <c r="Q1578" s="104"/>
      <c r="R1578" s="102">
        <f t="shared" si="250"/>
        <v>0</v>
      </c>
      <c r="S1578" s="120" t="s">
        <v>2891</v>
      </c>
      <c r="T1578" s="37"/>
      <c r="V1578" s="37"/>
      <c r="W1578" s="37"/>
      <c r="X1578" s="139"/>
      <c r="Y1578" s="139"/>
      <c r="Z1578" s="37"/>
      <c r="AA1578" s="131"/>
    </row>
    <row r="1579" spans="1:27" s="40" customFormat="1" x14ac:dyDescent="0.25">
      <c r="A1579" s="6">
        <v>160</v>
      </c>
      <c r="B1579" s="6">
        <v>63802994</v>
      </c>
      <c r="C1579" s="6">
        <v>1</v>
      </c>
      <c r="D1579" s="6"/>
      <c r="E1579" s="30" t="s">
        <v>1231</v>
      </c>
      <c r="F1579" s="34" t="s">
        <v>4148</v>
      </c>
      <c r="G1579" s="53">
        <f t="shared" si="248"/>
        <v>142.6</v>
      </c>
      <c r="H1579" s="55">
        <f t="shared" si="243"/>
        <v>142.6</v>
      </c>
      <c r="I1579" s="15" t="s">
        <v>152</v>
      </c>
      <c r="J1579" s="55">
        <v>124</v>
      </c>
      <c r="K1579" s="55">
        <f t="shared" si="244"/>
        <v>124</v>
      </c>
      <c r="L1579" s="56">
        <f t="shared" si="245"/>
        <v>930</v>
      </c>
      <c r="M1579" s="56">
        <f t="shared" si="247"/>
        <v>930</v>
      </c>
      <c r="N1579" s="38"/>
      <c r="O1579" s="48"/>
      <c r="P1579" s="48">
        <f t="shared" si="249"/>
        <v>0</v>
      </c>
      <c r="Q1579" s="104"/>
      <c r="R1579" s="102">
        <f t="shared" si="250"/>
        <v>0</v>
      </c>
      <c r="S1579" s="120" t="s">
        <v>2892</v>
      </c>
      <c r="T1579" s="37"/>
      <c r="U1579" s="37"/>
      <c r="V1579" s="37"/>
      <c r="W1579" s="37"/>
      <c r="X1579" s="37"/>
      <c r="Y1579" s="37"/>
      <c r="Z1579" s="37"/>
      <c r="AA1579" s="37"/>
    </row>
    <row r="1580" spans="1:27" s="40" customFormat="1" x14ac:dyDescent="0.25">
      <c r="A1580" s="6">
        <v>190</v>
      </c>
      <c r="B1580" s="6">
        <v>63802997</v>
      </c>
      <c r="C1580" s="6">
        <v>1</v>
      </c>
      <c r="D1580" s="6"/>
      <c r="E1580" s="30" t="s">
        <v>307</v>
      </c>
      <c r="F1580" s="20" t="s">
        <v>1041</v>
      </c>
      <c r="G1580" s="53">
        <f t="shared" si="248"/>
        <v>310.5</v>
      </c>
      <c r="H1580" s="55">
        <f t="shared" si="243"/>
        <v>310.5</v>
      </c>
      <c r="I1580" s="15" t="s">
        <v>0</v>
      </c>
      <c r="J1580" s="55">
        <v>270</v>
      </c>
      <c r="K1580" s="55">
        <f t="shared" si="244"/>
        <v>270</v>
      </c>
      <c r="L1580" s="56">
        <f t="shared" si="245"/>
        <v>2025</v>
      </c>
      <c r="M1580" s="56">
        <f t="shared" si="247"/>
        <v>2025</v>
      </c>
      <c r="N1580" s="38"/>
      <c r="O1580" s="48"/>
      <c r="P1580" s="48">
        <f t="shared" si="249"/>
        <v>0</v>
      </c>
      <c r="Q1580" s="104"/>
      <c r="R1580" s="102">
        <f t="shared" si="250"/>
        <v>0</v>
      </c>
      <c r="S1580" s="120" t="s">
        <v>2893</v>
      </c>
      <c r="T1580" s="37"/>
      <c r="U1580" s="37"/>
      <c r="V1580" s="139"/>
      <c r="W1580" s="37"/>
      <c r="X1580" s="139"/>
      <c r="Y1580" s="139"/>
      <c r="Z1580" s="37"/>
      <c r="AA1580" s="37"/>
    </row>
    <row r="1581" spans="1:27" x14ac:dyDescent="0.25">
      <c r="A1581" s="6">
        <v>360</v>
      </c>
      <c r="B1581" s="6">
        <v>63803008</v>
      </c>
      <c r="C1581" s="6">
        <v>2</v>
      </c>
      <c r="D1581" s="6"/>
      <c r="E1581" s="30" t="s">
        <v>313</v>
      </c>
      <c r="F1581" s="20" t="s">
        <v>1905</v>
      </c>
      <c r="G1581" s="53">
        <f t="shared" si="248"/>
        <v>736</v>
      </c>
      <c r="H1581" s="55">
        <f t="shared" si="243"/>
        <v>1472</v>
      </c>
      <c r="I1581" s="15" t="s">
        <v>299</v>
      </c>
      <c r="J1581" s="55">
        <v>640</v>
      </c>
      <c r="K1581" s="55">
        <f t="shared" si="244"/>
        <v>1280</v>
      </c>
      <c r="L1581" s="56">
        <f t="shared" si="245"/>
        <v>4800</v>
      </c>
      <c r="M1581" s="56">
        <f t="shared" si="247"/>
        <v>9600</v>
      </c>
      <c r="N1581" s="38"/>
      <c r="O1581" s="130"/>
      <c r="P1581" s="48">
        <f t="shared" si="249"/>
        <v>0</v>
      </c>
      <c r="R1581" s="102">
        <f t="shared" si="250"/>
        <v>0</v>
      </c>
      <c r="S1581" s="120" t="s">
        <v>3058</v>
      </c>
      <c r="X1581" s="40"/>
      <c r="Y1581" s="40"/>
    </row>
    <row r="1582" spans="1:27" s="40" customFormat="1" x14ac:dyDescent="0.25">
      <c r="A1582" s="6">
        <v>350</v>
      </c>
      <c r="B1582" s="6">
        <v>63803009</v>
      </c>
      <c r="C1582" s="6">
        <v>2</v>
      </c>
      <c r="D1582" s="6"/>
      <c r="E1582" s="30" t="s">
        <v>312</v>
      </c>
      <c r="F1582" s="20" t="s">
        <v>1105</v>
      </c>
      <c r="G1582" s="53">
        <f t="shared" si="248"/>
        <v>204.7</v>
      </c>
      <c r="H1582" s="55">
        <f t="shared" si="243"/>
        <v>409.4</v>
      </c>
      <c r="I1582" s="15" t="s">
        <v>152</v>
      </c>
      <c r="J1582" s="55">
        <v>178</v>
      </c>
      <c r="K1582" s="55">
        <f t="shared" si="244"/>
        <v>356</v>
      </c>
      <c r="L1582" s="56">
        <f t="shared" si="245"/>
        <v>1335</v>
      </c>
      <c r="M1582" s="56">
        <f t="shared" si="247"/>
        <v>2670</v>
      </c>
      <c r="N1582" s="38"/>
      <c r="O1582" s="48"/>
      <c r="P1582" s="48">
        <f t="shared" si="249"/>
        <v>0</v>
      </c>
      <c r="Q1582" s="104"/>
      <c r="R1582" s="102">
        <f t="shared" si="250"/>
        <v>0</v>
      </c>
      <c r="S1582" s="120" t="s">
        <v>3057</v>
      </c>
      <c r="T1582" s="37"/>
      <c r="U1582" s="37"/>
      <c r="V1582" s="37"/>
      <c r="W1582" s="37"/>
      <c r="X1582" s="37"/>
      <c r="Y1582" s="37"/>
      <c r="Z1582" s="37"/>
      <c r="AA1582" s="37"/>
    </row>
    <row r="1583" spans="1:27" s="40" customFormat="1" x14ac:dyDescent="0.25">
      <c r="A1583" s="6">
        <v>100</v>
      </c>
      <c r="B1583" s="6">
        <v>63803015</v>
      </c>
      <c r="C1583" s="6">
        <v>1</v>
      </c>
      <c r="D1583" s="6"/>
      <c r="E1583" s="30" t="s">
        <v>309</v>
      </c>
      <c r="F1583" s="20" t="s">
        <v>906</v>
      </c>
      <c r="G1583" s="53">
        <f t="shared" si="248"/>
        <v>212.74999999999997</v>
      </c>
      <c r="H1583" s="55">
        <f t="shared" si="243"/>
        <v>212.74999999999997</v>
      </c>
      <c r="I1583" s="15" t="s">
        <v>0</v>
      </c>
      <c r="J1583" s="55">
        <v>185</v>
      </c>
      <c r="K1583" s="55">
        <f t="shared" si="244"/>
        <v>185</v>
      </c>
      <c r="L1583" s="56">
        <f t="shared" si="245"/>
        <v>1387.5</v>
      </c>
      <c r="M1583" s="56">
        <f t="shared" si="247"/>
        <v>1387.5</v>
      </c>
      <c r="N1583" s="38"/>
      <c r="O1583" s="48"/>
      <c r="P1583" s="48">
        <f t="shared" si="249"/>
        <v>0</v>
      </c>
      <c r="Q1583" s="104"/>
      <c r="R1583" s="102">
        <f t="shared" si="250"/>
        <v>0</v>
      </c>
      <c r="S1583" s="120" t="s">
        <v>2944</v>
      </c>
      <c r="T1583" s="37"/>
      <c r="U1583" s="37"/>
      <c r="V1583" s="37"/>
      <c r="W1583" s="37"/>
      <c r="X1583" s="131"/>
      <c r="Y1583" s="131"/>
      <c r="Z1583" s="131"/>
      <c r="AA1583" s="37"/>
    </row>
    <row r="1584" spans="1:27" s="40" customFormat="1" x14ac:dyDescent="0.25">
      <c r="A1584" s="6">
        <v>90</v>
      </c>
      <c r="B1584" s="6">
        <v>63803016</v>
      </c>
      <c r="C1584" s="6">
        <v>1</v>
      </c>
      <c r="D1584" s="6"/>
      <c r="E1584" s="30" t="s">
        <v>310</v>
      </c>
      <c r="F1584" s="20" t="s">
        <v>906</v>
      </c>
      <c r="G1584" s="53">
        <f t="shared" si="248"/>
        <v>212.74999999999997</v>
      </c>
      <c r="H1584" s="55">
        <f t="shared" si="243"/>
        <v>212.74999999999997</v>
      </c>
      <c r="I1584" s="15" t="s">
        <v>0</v>
      </c>
      <c r="J1584" s="55">
        <v>185</v>
      </c>
      <c r="K1584" s="55">
        <f t="shared" si="244"/>
        <v>185</v>
      </c>
      <c r="L1584" s="56">
        <f t="shared" si="245"/>
        <v>1387.5</v>
      </c>
      <c r="M1584" s="56">
        <f t="shared" si="247"/>
        <v>1387.5</v>
      </c>
      <c r="N1584" s="38"/>
      <c r="O1584" s="48"/>
      <c r="P1584" s="48">
        <f t="shared" si="249"/>
        <v>0</v>
      </c>
      <c r="Q1584" s="104"/>
      <c r="R1584" s="102">
        <f t="shared" si="250"/>
        <v>0</v>
      </c>
      <c r="S1584" s="120" t="s">
        <v>2945</v>
      </c>
      <c r="T1584" s="37"/>
      <c r="U1584" s="37"/>
      <c r="V1584" s="139"/>
      <c r="X1584" s="37"/>
      <c r="Y1584" s="37"/>
      <c r="Z1584" s="139"/>
      <c r="AA1584" s="131"/>
    </row>
    <row r="1585" spans="1:27" s="40" customFormat="1" x14ac:dyDescent="0.25">
      <c r="A1585" s="6">
        <v>40</v>
      </c>
      <c r="B1585" s="6">
        <v>63803019</v>
      </c>
      <c r="C1585" s="6">
        <v>1</v>
      </c>
      <c r="D1585" s="6"/>
      <c r="E1585" s="30" t="s">
        <v>297</v>
      </c>
      <c r="F1585" s="20" t="s">
        <v>4338</v>
      </c>
      <c r="G1585" s="53">
        <f t="shared" si="248"/>
        <v>598</v>
      </c>
      <c r="H1585" s="55">
        <f t="shared" si="243"/>
        <v>598</v>
      </c>
      <c r="I1585" s="15" t="s">
        <v>0</v>
      </c>
      <c r="J1585" s="55">
        <v>520</v>
      </c>
      <c r="K1585" s="55">
        <f t="shared" si="244"/>
        <v>520</v>
      </c>
      <c r="L1585" s="56">
        <f t="shared" si="245"/>
        <v>3900</v>
      </c>
      <c r="M1585" s="56">
        <f t="shared" si="247"/>
        <v>3900</v>
      </c>
      <c r="N1585" s="38"/>
      <c r="O1585" s="48"/>
      <c r="P1585" s="48">
        <f t="shared" si="249"/>
        <v>0</v>
      </c>
      <c r="Q1585" s="104"/>
      <c r="R1585" s="102">
        <f t="shared" si="250"/>
        <v>0</v>
      </c>
      <c r="S1585" s="120"/>
      <c r="T1585" s="37"/>
      <c r="U1585" s="139"/>
      <c r="V1585" s="37"/>
      <c r="W1585" s="37"/>
      <c r="X1585" s="37"/>
      <c r="Y1585" s="37"/>
      <c r="Z1585" s="37"/>
      <c r="AA1585" s="139"/>
    </row>
    <row r="1586" spans="1:27" s="40" customFormat="1" x14ac:dyDescent="0.25">
      <c r="A1586" s="6">
        <v>30</v>
      </c>
      <c r="B1586" s="6">
        <v>63803020</v>
      </c>
      <c r="C1586" s="6">
        <v>1</v>
      </c>
      <c r="D1586" s="6"/>
      <c r="E1586" s="30" t="s">
        <v>296</v>
      </c>
      <c r="F1586" s="124" t="s">
        <v>4339</v>
      </c>
      <c r="G1586" s="53">
        <f t="shared" si="248"/>
        <v>580.75</v>
      </c>
      <c r="H1586" s="55">
        <f t="shared" si="243"/>
        <v>580.75</v>
      </c>
      <c r="I1586" s="15" t="s">
        <v>0</v>
      </c>
      <c r="J1586" s="55">
        <v>505</v>
      </c>
      <c r="K1586" s="55">
        <f t="shared" si="244"/>
        <v>505</v>
      </c>
      <c r="L1586" s="56">
        <f t="shared" si="245"/>
        <v>3787.5</v>
      </c>
      <c r="M1586" s="56">
        <f t="shared" si="247"/>
        <v>3787.5</v>
      </c>
      <c r="N1586" s="38"/>
      <c r="O1586" s="48"/>
      <c r="P1586" s="48">
        <f t="shared" si="249"/>
        <v>0</v>
      </c>
      <c r="Q1586" s="104"/>
      <c r="R1586" s="102">
        <f t="shared" si="250"/>
        <v>0</v>
      </c>
      <c r="S1586" s="120" t="s">
        <v>2746</v>
      </c>
      <c r="T1586" s="37"/>
      <c r="U1586" s="139"/>
      <c r="V1586" s="37"/>
      <c r="W1586" s="37"/>
      <c r="X1586" s="37"/>
      <c r="Y1586" s="37"/>
      <c r="Z1586" s="139"/>
      <c r="AA1586" s="37"/>
    </row>
    <row r="1587" spans="1:27" s="40" customFormat="1" x14ac:dyDescent="0.25">
      <c r="A1587" s="6">
        <v>96155</v>
      </c>
      <c r="B1587" s="6">
        <v>63803025</v>
      </c>
      <c r="C1587" s="6">
        <v>1</v>
      </c>
      <c r="D1587" s="6"/>
      <c r="E1587" s="30" t="s">
        <v>372</v>
      </c>
      <c r="F1587" s="20" t="s">
        <v>3995</v>
      </c>
      <c r="G1587" s="53">
        <f t="shared" si="248"/>
        <v>14.374999999999998</v>
      </c>
      <c r="H1587" s="55">
        <f t="shared" si="243"/>
        <v>14.374999999999998</v>
      </c>
      <c r="I1587" s="15" t="s">
        <v>0</v>
      </c>
      <c r="J1587" s="55">
        <v>12.5</v>
      </c>
      <c r="K1587" s="55">
        <f t="shared" si="244"/>
        <v>12.5</v>
      </c>
      <c r="L1587" s="56">
        <f t="shared" si="245"/>
        <v>93.75</v>
      </c>
      <c r="M1587" s="56">
        <f t="shared" si="247"/>
        <v>93.75</v>
      </c>
      <c r="N1587" s="38" t="s">
        <v>1974</v>
      </c>
      <c r="O1587" s="48">
        <v>0.90900000000000003</v>
      </c>
      <c r="P1587" s="48">
        <f t="shared" si="249"/>
        <v>0.90900000000000003</v>
      </c>
      <c r="Q1587" s="104"/>
      <c r="R1587" s="102">
        <f t="shared" si="250"/>
        <v>0</v>
      </c>
      <c r="S1587" s="120" t="s">
        <v>3328</v>
      </c>
      <c r="T1587" s="37"/>
      <c r="U1587" s="37"/>
      <c r="V1587" s="230"/>
      <c r="W1587" s="139"/>
      <c r="X1587" s="37"/>
      <c r="Y1587" s="37"/>
      <c r="Z1587" s="37"/>
      <c r="AA1587" s="37"/>
    </row>
    <row r="1588" spans="1:27" ht="15" customHeight="1" x14ac:dyDescent="0.25">
      <c r="A1588" s="6">
        <v>96155</v>
      </c>
      <c r="B1588" s="6">
        <v>63803027</v>
      </c>
      <c r="C1588" s="6">
        <v>2</v>
      </c>
      <c r="D1588" s="6"/>
      <c r="E1588" s="30" t="s">
        <v>369</v>
      </c>
      <c r="F1588" s="20" t="s">
        <v>32</v>
      </c>
      <c r="G1588" s="53">
        <f t="shared" si="248"/>
        <v>32.199999999999996</v>
      </c>
      <c r="H1588" s="55">
        <f t="shared" si="243"/>
        <v>64.399999999999991</v>
      </c>
      <c r="I1588" s="15" t="s">
        <v>0</v>
      </c>
      <c r="J1588" s="55">
        <v>28</v>
      </c>
      <c r="K1588" s="55">
        <f t="shared" si="244"/>
        <v>56</v>
      </c>
      <c r="L1588" s="56">
        <f t="shared" si="245"/>
        <v>210</v>
      </c>
      <c r="M1588" s="56">
        <f t="shared" si="247"/>
        <v>420</v>
      </c>
      <c r="N1588" s="38"/>
      <c r="O1588" s="48"/>
      <c r="P1588" s="48">
        <f t="shared" si="249"/>
        <v>0</v>
      </c>
      <c r="R1588" s="102">
        <f t="shared" si="250"/>
        <v>0</v>
      </c>
      <c r="S1588" s="120" t="s">
        <v>3329</v>
      </c>
      <c r="Z1588" s="139"/>
    </row>
    <row r="1589" spans="1:27" ht="15" customHeight="1" x14ac:dyDescent="0.25">
      <c r="A1589" s="6">
        <v>20</v>
      </c>
      <c r="B1589" s="6">
        <v>63803028</v>
      </c>
      <c r="C1589" s="6">
        <v>2</v>
      </c>
      <c r="D1589" s="6"/>
      <c r="E1589" s="30" t="s">
        <v>273</v>
      </c>
      <c r="F1589" s="20" t="s">
        <v>1074</v>
      </c>
      <c r="G1589" s="53">
        <f t="shared" si="248"/>
        <v>39.099999999999994</v>
      </c>
      <c r="H1589" s="55">
        <f t="shared" si="243"/>
        <v>78.199999999999989</v>
      </c>
      <c r="I1589" s="15" t="s">
        <v>152</v>
      </c>
      <c r="J1589" s="55">
        <v>34</v>
      </c>
      <c r="K1589" s="55">
        <f t="shared" si="244"/>
        <v>68</v>
      </c>
      <c r="L1589" s="56">
        <f t="shared" si="245"/>
        <v>255</v>
      </c>
      <c r="M1589" s="56">
        <f t="shared" si="247"/>
        <v>510</v>
      </c>
      <c r="N1589" s="38"/>
      <c r="O1589" s="48"/>
      <c r="P1589" s="48">
        <f t="shared" si="249"/>
        <v>0</v>
      </c>
      <c r="Q1589" s="103"/>
      <c r="R1589" s="102">
        <f t="shared" si="250"/>
        <v>0</v>
      </c>
      <c r="S1589" s="120" t="s">
        <v>2990</v>
      </c>
      <c r="U1589" s="202"/>
    </row>
    <row r="1590" spans="1:27" s="40" customFormat="1" x14ac:dyDescent="0.25">
      <c r="A1590" s="6">
        <v>240</v>
      </c>
      <c r="B1590" s="6">
        <v>63803028</v>
      </c>
      <c r="C1590" s="6">
        <v>2</v>
      </c>
      <c r="D1590" s="6"/>
      <c r="E1590" s="30" t="s">
        <v>273</v>
      </c>
      <c r="F1590" s="20" t="s">
        <v>1074</v>
      </c>
      <c r="G1590" s="53">
        <f t="shared" si="248"/>
        <v>40.422499999999992</v>
      </c>
      <c r="H1590" s="55">
        <f t="shared" si="243"/>
        <v>80.844999999999985</v>
      </c>
      <c r="I1590" s="15" t="s">
        <v>152</v>
      </c>
      <c r="J1590" s="55">
        <v>35.15</v>
      </c>
      <c r="K1590" s="55">
        <f t="shared" si="244"/>
        <v>70.3</v>
      </c>
      <c r="L1590" s="56">
        <f t="shared" si="245"/>
        <v>263.625</v>
      </c>
      <c r="M1590" s="56">
        <f t="shared" si="247"/>
        <v>527.25</v>
      </c>
      <c r="N1590" s="38"/>
      <c r="O1590" s="48"/>
      <c r="P1590" s="48">
        <f t="shared" si="249"/>
        <v>0</v>
      </c>
      <c r="Q1590" s="104"/>
      <c r="R1590" s="102">
        <f t="shared" si="250"/>
        <v>0</v>
      </c>
      <c r="S1590" s="120" t="s">
        <v>2990</v>
      </c>
      <c r="T1590" s="37"/>
      <c r="U1590" s="37"/>
      <c r="V1590" s="37"/>
      <c r="W1590" s="37"/>
      <c r="X1590" s="37"/>
      <c r="Y1590" s="37"/>
      <c r="Z1590" s="37"/>
      <c r="AA1590" s="37"/>
    </row>
    <row r="1591" spans="1:27" s="40" customFormat="1" x14ac:dyDescent="0.25">
      <c r="A1591" s="6">
        <v>460</v>
      </c>
      <c r="B1591" s="6">
        <v>63803030</v>
      </c>
      <c r="C1591" s="6">
        <v>2</v>
      </c>
      <c r="D1591" s="6"/>
      <c r="E1591" s="30" t="s">
        <v>272</v>
      </c>
      <c r="F1591" s="20" t="s">
        <v>1593</v>
      </c>
      <c r="G1591" s="53">
        <f t="shared" si="248"/>
        <v>86.25</v>
      </c>
      <c r="H1591" s="55">
        <f t="shared" si="243"/>
        <v>172.5</v>
      </c>
      <c r="I1591" s="15" t="s">
        <v>67</v>
      </c>
      <c r="J1591" s="55">
        <v>75</v>
      </c>
      <c r="K1591" s="55">
        <f t="shared" si="244"/>
        <v>150</v>
      </c>
      <c r="L1591" s="56">
        <f t="shared" si="245"/>
        <v>562.5</v>
      </c>
      <c r="M1591" s="56">
        <f t="shared" si="247"/>
        <v>1125</v>
      </c>
      <c r="N1591" s="38"/>
      <c r="O1591" s="48"/>
      <c r="P1591" s="48">
        <f t="shared" si="249"/>
        <v>0</v>
      </c>
      <c r="Q1591" s="103"/>
      <c r="R1591" s="102">
        <f t="shared" si="250"/>
        <v>0</v>
      </c>
      <c r="S1591" s="120" t="s">
        <v>3157</v>
      </c>
      <c r="T1591" s="37"/>
      <c r="U1591" s="37"/>
      <c r="W1591" s="37"/>
      <c r="Z1591" s="37"/>
      <c r="AA1591" s="37"/>
    </row>
    <row r="1592" spans="1:27" s="40" customFormat="1" ht="16.5" customHeight="1" x14ac:dyDescent="0.25">
      <c r="A1592" s="6">
        <v>930</v>
      </c>
      <c r="B1592" s="6">
        <v>63803033</v>
      </c>
      <c r="C1592" s="6">
        <v>2</v>
      </c>
      <c r="D1592" s="6"/>
      <c r="E1592" s="30" t="s">
        <v>319</v>
      </c>
      <c r="F1592" s="20" t="s">
        <v>1592</v>
      </c>
      <c r="G1592" s="53">
        <f t="shared" si="248"/>
        <v>72.449999999999989</v>
      </c>
      <c r="H1592" s="55">
        <f t="shared" si="243"/>
        <v>144.89999999999998</v>
      </c>
      <c r="I1592" s="15" t="s">
        <v>67</v>
      </c>
      <c r="J1592" s="55">
        <v>63</v>
      </c>
      <c r="K1592" s="55">
        <f t="shared" si="244"/>
        <v>126</v>
      </c>
      <c r="L1592" s="56">
        <f t="shared" si="245"/>
        <v>472.5</v>
      </c>
      <c r="M1592" s="56">
        <f t="shared" si="247"/>
        <v>945</v>
      </c>
      <c r="N1592" s="38"/>
      <c r="O1592" s="48"/>
      <c r="P1592" s="48">
        <f t="shared" si="249"/>
        <v>0</v>
      </c>
      <c r="Q1592" s="103"/>
      <c r="R1592" s="102">
        <f t="shared" si="250"/>
        <v>0</v>
      </c>
      <c r="S1592" s="120" t="s">
        <v>3171</v>
      </c>
      <c r="T1592" s="37"/>
      <c r="U1592" s="37"/>
      <c r="V1592" s="37"/>
      <c r="X1592" s="131"/>
      <c r="Y1592" s="131"/>
      <c r="Z1592" s="37"/>
      <c r="AA1592" s="139"/>
    </row>
    <row r="1593" spans="1:27" s="40" customFormat="1" x14ac:dyDescent="0.25">
      <c r="A1593" s="6">
        <v>105245</v>
      </c>
      <c r="B1593" s="6">
        <v>63803040</v>
      </c>
      <c r="C1593" s="6">
        <v>1</v>
      </c>
      <c r="D1593" s="39"/>
      <c r="E1593" s="30" t="s">
        <v>1157</v>
      </c>
      <c r="F1593" s="8" t="s">
        <v>1162</v>
      </c>
      <c r="G1593" s="53">
        <f t="shared" si="248"/>
        <v>12.074999999999999</v>
      </c>
      <c r="H1593" s="55">
        <f t="shared" si="243"/>
        <v>12.074999999999999</v>
      </c>
      <c r="I1593" s="15" t="s">
        <v>67</v>
      </c>
      <c r="J1593" s="55">
        <v>10.5</v>
      </c>
      <c r="K1593" s="55">
        <f t="shared" si="244"/>
        <v>10.5</v>
      </c>
      <c r="L1593" s="56">
        <f t="shared" si="245"/>
        <v>78.75</v>
      </c>
      <c r="M1593" s="56">
        <f t="shared" si="247"/>
        <v>78.75</v>
      </c>
      <c r="N1593" s="38"/>
      <c r="O1593" s="48">
        <v>1.34</v>
      </c>
      <c r="P1593" s="48">
        <f t="shared" si="249"/>
        <v>1.34</v>
      </c>
      <c r="Q1593" s="104"/>
      <c r="R1593" s="102">
        <f t="shared" si="250"/>
        <v>0</v>
      </c>
      <c r="S1593" s="120" t="s">
        <v>3013</v>
      </c>
      <c r="T1593" s="37"/>
      <c r="U1593" s="37"/>
      <c r="V1593" s="37"/>
      <c r="W1593" s="37"/>
      <c r="X1593" s="37"/>
      <c r="Y1593" s="37"/>
      <c r="Z1593" s="37"/>
      <c r="AA1593" s="37"/>
    </row>
    <row r="1594" spans="1:27" s="40" customFormat="1" x14ac:dyDescent="0.25">
      <c r="A1594" s="6">
        <v>96550</v>
      </c>
      <c r="B1594" s="6">
        <v>63803040</v>
      </c>
      <c r="C1594" s="6">
        <v>1</v>
      </c>
      <c r="D1594" s="6"/>
      <c r="E1594" s="30" t="s">
        <v>311</v>
      </c>
      <c r="F1594" s="8" t="s">
        <v>1161</v>
      </c>
      <c r="G1594" s="53">
        <f t="shared" si="248"/>
        <v>14.029999999999998</v>
      </c>
      <c r="H1594" s="55">
        <f t="shared" si="243"/>
        <v>14.029999999999998</v>
      </c>
      <c r="I1594" s="15" t="s">
        <v>67</v>
      </c>
      <c r="J1594" s="55">
        <v>12.2</v>
      </c>
      <c r="K1594" s="55">
        <f t="shared" si="244"/>
        <v>12.2</v>
      </c>
      <c r="L1594" s="56">
        <f t="shared" si="245"/>
        <v>91.5</v>
      </c>
      <c r="M1594" s="56">
        <f t="shared" si="247"/>
        <v>91.5</v>
      </c>
      <c r="N1594" s="38"/>
      <c r="O1594" s="48"/>
      <c r="P1594" s="48">
        <f t="shared" si="249"/>
        <v>0</v>
      </c>
      <c r="Q1594" s="104"/>
      <c r="R1594" s="102">
        <f t="shared" si="250"/>
        <v>0</v>
      </c>
      <c r="S1594" s="120" t="s">
        <v>3012</v>
      </c>
      <c r="T1594" s="37"/>
      <c r="U1594" s="37"/>
      <c r="V1594" s="37"/>
      <c r="W1594" s="139"/>
      <c r="X1594" s="37"/>
      <c r="Y1594" s="37"/>
      <c r="Z1594" s="131"/>
      <c r="AA1594" s="37"/>
    </row>
    <row r="1595" spans="1:27" s="40" customFormat="1" x14ac:dyDescent="0.25">
      <c r="A1595" s="6">
        <v>158335</v>
      </c>
      <c r="B1595" s="9">
        <v>63803040</v>
      </c>
      <c r="C1595" s="9">
        <v>1</v>
      </c>
      <c r="D1595" s="38"/>
      <c r="E1595" s="30" t="s">
        <v>909</v>
      </c>
      <c r="F1595" s="8" t="s">
        <v>1160</v>
      </c>
      <c r="G1595" s="53">
        <f t="shared" si="248"/>
        <v>14.029999999999998</v>
      </c>
      <c r="H1595" s="55">
        <f t="shared" si="243"/>
        <v>14.029999999999998</v>
      </c>
      <c r="I1595" s="15" t="s">
        <v>67</v>
      </c>
      <c r="J1595" s="55">
        <v>12.2</v>
      </c>
      <c r="K1595" s="55">
        <f t="shared" si="244"/>
        <v>12.2</v>
      </c>
      <c r="L1595" s="56">
        <f t="shared" si="245"/>
        <v>91.5</v>
      </c>
      <c r="M1595" s="56">
        <f t="shared" si="247"/>
        <v>91.5</v>
      </c>
      <c r="N1595" s="38"/>
      <c r="O1595" s="48">
        <v>1.34</v>
      </c>
      <c r="P1595" s="48">
        <f t="shared" si="249"/>
        <v>1.34</v>
      </c>
      <c r="Q1595" s="103"/>
      <c r="R1595" s="102">
        <f t="shared" si="250"/>
        <v>0</v>
      </c>
      <c r="S1595" s="120" t="s">
        <v>3014</v>
      </c>
      <c r="T1595" s="37"/>
      <c r="U1595" s="37"/>
      <c r="V1595" s="37"/>
      <c r="W1595" s="37"/>
      <c r="X1595" s="37"/>
      <c r="Y1595" s="37"/>
      <c r="Z1595" s="37"/>
      <c r="AA1595" s="139"/>
    </row>
    <row r="1596" spans="1:27" s="40" customFormat="1" ht="14.25" customHeight="1" x14ac:dyDescent="0.25">
      <c r="A1596" s="6">
        <v>179498</v>
      </c>
      <c r="B1596" s="6">
        <v>63803040</v>
      </c>
      <c r="C1596" s="6">
        <v>1</v>
      </c>
      <c r="D1596" s="39"/>
      <c r="E1596" s="30" t="s">
        <v>909</v>
      </c>
      <c r="F1596" s="8" t="s">
        <v>1160</v>
      </c>
      <c r="G1596" s="55">
        <f t="shared" si="248"/>
        <v>14.029999999999998</v>
      </c>
      <c r="H1596" s="55">
        <f t="shared" si="243"/>
        <v>14.029999999999998</v>
      </c>
      <c r="I1596" s="15" t="s">
        <v>974</v>
      </c>
      <c r="J1596" s="55">
        <v>12.2</v>
      </c>
      <c r="K1596" s="55">
        <f t="shared" si="244"/>
        <v>12.2</v>
      </c>
      <c r="L1596" s="56">
        <f t="shared" si="245"/>
        <v>91.5</v>
      </c>
      <c r="M1596" s="56">
        <f t="shared" si="247"/>
        <v>91.5</v>
      </c>
      <c r="N1596" s="38"/>
      <c r="O1596" s="48">
        <v>1.34</v>
      </c>
      <c r="P1596" s="48">
        <f t="shared" si="249"/>
        <v>1.34</v>
      </c>
      <c r="Q1596" s="104"/>
      <c r="R1596" s="102">
        <f t="shared" si="250"/>
        <v>0</v>
      </c>
      <c r="S1596" s="120" t="s">
        <v>3014</v>
      </c>
      <c r="T1596" s="37"/>
      <c r="U1596" s="139"/>
      <c r="V1596" s="37"/>
      <c r="W1596" s="37"/>
      <c r="X1596" s="131"/>
      <c r="Y1596" s="131"/>
      <c r="Z1596" s="37"/>
      <c r="AA1596" s="131"/>
    </row>
    <row r="1597" spans="1:27" s="40" customFormat="1" ht="14.25" customHeight="1" x14ac:dyDescent="0.25">
      <c r="A1597" s="6">
        <v>191185</v>
      </c>
      <c r="B1597" s="6">
        <v>63803040</v>
      </c>
      <c r="C1597" s="6">
        <v>1</v>
      </c>
      <c r="D1597" s="39"/>
      <c r="E1597" s="30" t="s">
        <v>3548</v>
      </c>
      <c r="F1597" s="8" t="s">
        <v>1160</v>
      </c>
      <c r="G1597" s="107">
        <f>J1597*1.15+O1597*1.9</f>
        <v>16.575999999999997</v>
      </c>
      <c r="H1597" s="55">
        <f t="shared" si="243"/>
        <v>16.575999999999997</v>
      </c>
      <c r="I1597" s="94" t="s">
        <v>974</v>
      </c>
      <c r="J1597" s="97">
        <v>12.2</v>
      </c>
      <c r="K1597" s="97">
        <f t="shared" si="244"/>
        <v>12.2</v>
      </c>
      <c r="L1597" s="93">
        <f t="shared" si="245"/>
        <v>91.5</v>
      </c>
      <c r="M1597" s="93">
        <f t="shared" si="247"/>
        <v>91.5</v>
      </c>
      <c r="N1597" s="91" t="s">
        <v>1973</v>
      </c>
      <c r="O1597" s="48">
        <v>1.34</v>
      </c>
      <c r="P1597" s="48">
        <f t="shared" si="249"/>
        <v>1.34</v>
      </c>
      <c r="R1597" s="102">
        <f t="shared" si="250"/>
        <v>0</v>
      </c>
      <c r="S1597" s="120" t="s">
        <v>3015</v>
      </c>
      <c r="T1597" s="37"/>
      <c r="U1597" s="131"/>
      <c r="V1597" s="37"/>
      <c r="W1597" s="37"/>
      <c r="X1597" s="131"/>
      <c r="Y1597" s="131"/>
      <c r="Z1597" s="139"/>
      <c r="AA1597" s="230"/>
    </row>
    <row r="1598" spans="1:27" ht="14.25" customHeight="1" x14ac:dyDescent="0.25">
      <c r="A1598" s="134">
        <v>191185</v>
      </c>
      <c r="B1598" s="134">
        <v>63803040</v>
      </c>
      <c r="C1598" s="134">
        <v>1</v>
      </c>
      <c r="D1598" s="161"/>
      <c r="E1598" s="123" t="s">
        <v>3548</v>
      </c>
      <c r="F1598" s="132" t="s">
        <v>1160</v>
      </c>
      <c r="G1598" s="125">
        <f>J1598*1.15+O1598*1.9</f>
        <v>16.575999999999997</v>
      </c>
      <c r="H1598" s="162">
        <f t="shared" si="243"/>
        <v>16.575999999999997</v>
      </c>
      <c r="I1598" s="163" t="s">
        <v>974</v>
      </c>
      <c r="J1598" s="164">
        <v>12.2</v>
      </c>
      <c r="K1598" s="164">
        <f t="shared" si="244"/>
        <v>12.2</v>
      </c>
      <c r="L1598" s="165">
        <f t="shared" si="245"/>
        <v>91.5</v>
      </c>
      <c r="M1598" s="165">
        <f t="shared" si="247"/>
        <v>91.5</v>
      </c>
      <c r="N1598" s="129" t="s">
        <v>1973</v>
      </c>
      <c r="O1598" s="130">
        <v>1.34</v>
      </c>
      <c r="P1598" s="130">
        <f t="shared" si="249"/>
        <v>1.34</v>
      </c>
      <c r="Q1598" s="139"/>
      <c r="R1598" s="139"/>
      <c r="S1598" s="139"/>
      <c r="T1598" s="139"/>
      <c r="U1598" s="131"/>
      <c r="Z1598" s="230"/>
    </row>
    <row r="1599" spans="1:27" s="40" customFormat="1" ht="14.25" customHeight="1" x14ac:dyDescent="0.25">
      <c r="A1599" s="6">
        <v>158335</v>
      </c>
      <c r="B1599" s="9">
        <v>63803053</v>
      </c>
      <c r="C1599" s="9">
        <v>4</v>
      </c>
      <c r="D1599" s="38"/>
      <c r="E1599" s="30" t="s">
        <v>912</v>
      </c>
      <c r="F1599" s="20" t="s">
        <v>1178</v>
      </c>
      <c r="G1599" s="76">
        <f t="shared" ref="G1599:G1605" si="251">J1599*1.2+O1599*1.9</f>
        <v>7.7984999999999998</v>
      </c>
      <c r="H1599" s="55">
        <f t="shared" si="243"/>
        <v>31.193999999999999</v>
      </c>
      <c r="I1599" s="94" t="s">
        <v>67</v>
      </c>
      <c r="J1599" s="97">
        <v>6.38</v>
      </c>
      <c r="K1599" s="97">
        <f t="shared" si="244"/>
        <v>25.52</v>
      </c>
      <c r="L1599" s="93">
        <f t="shared" si="245"/>
        <v>47.85</v>
      </c>
      <c r="M1599" s="93">
        <f t="shared" si="247"/>
        <v>191.4</v>
      </c>
      <c r="N1599" s="91" t="s">
        <v>1973</v>
      </c>
      <c r="O1599" s="48">
        <v>7.4999999999999997E-2</v>
      </c>
      <c r="P1599" s="48">
        <f t="shared" si="249"/>
        <v>0.3</v>
      </c>
      <c r="Q1599" s="103"/>
      <c r="R1599" s="102">
        <f>Q1599*1.025</f>
        <v>0</v>
      </c>
      <c r="S1599" s="120" t="s">
        <v>3091</v>
      </c>
      <c r="T1599" s="37"/>
      <c r="U1599" s="37"/>
      <c r="V1599" s="139"/>
      <c r="W1599" s="37"/>
      <c r="X1599" s="37"/>
      <c r="Y1599" s="37"/>
      <c r="Z1599" s="37"/>
      <c r="AA1599" s="139"/>
    </row>
    <row r="1600" spans="1:27" s="40" customFormat="1" ht="14.25" customHeight="1" x14ac:dyDescent="0.25">
      <c r="A1600" s="6">
        <v>179498</v>
      </c>
      <c r="B1600" s="9">
        <v>63803053</v>
      </c>
      <c r="C1600" s="9">
        <v>4</v>
      </c>
      <c r="D1600" s="39"/>
      <c r="E1600" s="30" t="s">
        <v>912</v>
      </c>
      <c r="F1600" s="20" t="s">
        <v>1178</v>
      </c>
      <c r="G1600" s="76">
        <f t="shared" si="251"/>
        <v>7.7984999999999998</v>
      </c>
      <c r="H1600" s="55">
        <f t="shared" si="243"/>
        <v>31.193999999999999</v>
      </c>
      <c r="I1600" s="94" t="s">
        <v>974</v>
      </c>
      <c r="J1600" s="97">
        <v>6.38</v>
      </c>
      <c r="K1600" s="97">
        <f t="shared" si="244"/>
        <v>25.52</v>
      </c>
      <c r="L1600" s="93">
        <f t="shared" si="245"/>
        <v>47.85</v>
      </c>
      <c r="M1600" s="93">
        <f t="shared" si="247"/>
        <v>191.4</v>
      </c>
      <c r="N1600" s="91" t="s">
        <v>1973</v>
      </c>
      <c r="O1600" s="48">
        <v>7.4999999999999997E-2</v>
      </c>
      <c r="P1600" s="48">
        <f t="shared" si="249"/>
        <v>0.3</v>
      </c>
      <c r="Q1600" s="104"/>
      <c r="R1600" s="102">
        <f>Q1600*1.025</f>
        <v>0</v>
      </c>
      <c r="S1600" s="120" t="s">
        <v>3091</v>
      </c>
      <c r="T1600" s="37"/>
      <c r="U1600" s="37"/>
      <c r="V1600" s="37"/>
      <c r="W1600" s="37"/>
      <c r="X1600" s="131"/>
      <c r="Y1600" s="131"/>
      <c r="Z1600" s="37"/>
      <c r="AA1600" s="131"/>
    </row>
    <row r="1601" spans="1:27" s="40" customFormat="1" x14ac:dyDescent="0.25">
      <c r="A1601" s="6">
        <v>182941</v>
      </c>
      <c r="B1601" s="9">
        <v>63803053</v>
      </c>
      <c r="C1601" s="9">
        <v>2</v>
      </c>
      <c r="D1601" s="38"/>
      <c r="E1601" s="30" t="s">
        <v>1936</v>
      </c>
      <c r="F1601" s="20" t="s">
        <v>1178</v>
      </c>
      <c r="G1601" s="76">
        <f t="shared" si="251"/>
        <v>7.7984999999999998</v>
      </c>
      <c r="H1601" s="55">
        <f t="shared" si="243"/>
        <v>15.597</v>
      </c>
      <c r="I1601" s="94" t="s">
        <v>974</v>
      </c>
      <c r="J1601" s="97">
        <v>6.38</v>
      </c>
      <c r="K1601" s="97">
        <f t="shared" si="244"/>
        <v>12.76</v>
      </c>
      <c r="L1601" s="93">
        <f t="shared" si="245"/>
        <v>47.85</v>
      </c>
      <c r="M1601" s="93">
        <f t="shared" si="247"/>
        <v>95.7</v>
      </c>
      <c r="N1601" s="91" t="s">
        <v>1973</v>
      </c>
      <c r="O1601" s="48">
        <v>7.4999999999999997E-2</v>
      </c>
      <c r="P1601" s="48">
        <f t="shared" si="249"/>
        <v>0.15</v>
      </c>
      <c r="Q1601" s="104"/>
      <c r="R1601" s="102">
        <f>Q1601*1.025</f>
        <v>0</v>
      </c>
      <c r="S1601" s="120" t="s">
        <v>3092</v>
      </c>
      <c r="T1601" s="37"/>
      <c r="U1601" s="37"/>
      <c r="V1601" s="37"/>
      <c r="W1601" s="37"/>
      <c r="X1601" s="139"/>
      <c r="Y1601" s="139"/>
      <c r="Z1601" s="37"/>
      <c r="AA1601" s="37"/>
    </row>
    <row r="1602" spans="1:27" s="40" customFormat="1" x14ac:dyDescent="0.25">
      <c r="A1602" s="121">
        <v>182941</v>
      </c>
      <c r="B1602" s="121">
        <v>63803053</v>
      </c>
      <c r="C1602" s="121">
        <v>2</v>
      </c>
      <c r="D1602" s="122"/>
      <c r="E1602" s="123" t="s">
        <v>1936</v>
      </c>
      <c r="F1602" s="124" t="s">
        <v>1178</v>
      </c>
      <c r="G1602" s="151">
        <f t="shared" si="251"/>
        <v>7.7984999999999998</v>
      </c>
      <c r="H1602" s="125">
        <f t="shared" ref="H1602:H1665" si="252">C1602*G1602</f>
        <v>15.597</v>
      </c>
      <c r="I1602" s="126" t="s">
        <v>974</v>
      </c>
      <c r="J1602" s="127">
        <v>6.38</v>
      </c>
      <c r="K1602" s="127">
        <f t="shared" si="244"/>
        <v>12.76</v>
      </c>
      <c r="L1602" s="128">
        <f t="shared" si="245"/>
        <v>47.85</v>
      </c>
      <c r="M1602" s="128">
        <f t="shared" si="247"/>
        <v>95.7</v>
      </c>
      <c r="N1602" s="129" t="s">
        <v>1973</v>
      </c>
      <c r="O1602" s="130">
        <v>7.4999999999999997E-2</v>
      </c>
      <c r="P1602" s="130">
        <f t="shared" si="249"/>
        <v>0.15</v>
      </c>
      <c r="Q1602" s="131"/>
      <c r="R1602" s="131"/>
      <c r="S1602" s="131"/>
      <c r="T1602" s="131"/>
      <c r="U1602" s="37"/>
      <c r="V1602" s="37"/>
      <c r="W1602" s="37"/>
      <c r="X1602" s="131"/>
      <c r="Y1602" s="131"/>
      <c r="Z1602" s="37"/>
      <c r="AA1602" s="139"/>
    </row>
    <row r="1603" spans="1:27" s="40" customFormat="1" x14ac:dyDescent="0.25">
      <c r="A1603" s="6">
        <v>191185</v>
      </c>
      <c r="B1603" s="9">
        <v>63803053</v>
      </c>
      <c r="C1603" s="9">
        <v>4</v>
      </c>
      <c r="D1603" s="39"/>
      <c r="E1603" s="30" t="s">
        <v>1936</v>
      </c>
      <c r="F1603" s="20" t="s">
        <v>1178</v>
      </c>
      <c r="G1603" s="110">
        <f t="shared" si="251"/>
        <v>7.7984999999999998</v>
      </c>
      <c r="H1603" s="55">
        <f t="shared" si="252"/>
        <v>31.193999999999999</v>
      </c>
      <c r="I1603" s="94" t="s">
        <v>974</v>
      </c>
      <c r="J1603" s="97">
        <v>6.38</v>
      </c>
      <c r="K1603" s="97">
        <f t="shared" si="244"/>
        <v>25.52</v>
      </c>
      <c r="L1603" s="93">
        <f t="shared" si="245"/>
        <v>47.85</v>
      </c>
      <c r="M1603" s="93">
        <f t="shared" si="247"/>
        <v>191.4</v>
      </c>
      <c r="N1603" s="91" t="s">
        <v>1973</v>
      </c>
      <c r="O1603" s="48">
        <v>7.4999999999999997E-2</v>
      </c>
      <c r="P1603" s="48">
        <f t="shared" si="249"/>
        <v>0.3</v>
      </c>
      <c r="R1603" s="102">
        <f>Q1603*1.025</f>
        <v>0</v>
      </c>
      <c r="S1603" s="120" t="s">
        <v>3092</v>
      </c>
      <c r="T1603" s="37"/>
      <c r="U1603" s="37"/>
      <c r="V1603" s="37"/>
      <c r="W1603" s="131"/>
      <c r="X1603" s="131"/>
      <c r="Y1603" s="131"/>
      <c r="Z1603" s="139"/>
      <c r="AA1603" s="37"/>
    </row>
    <row r="1604" spans="1:27" x14ac:dyDescent="0.25">
      <c r="A1604" s="134">
        <v>191185</v>
      </c>
      <c r="B1604" s="121">
        <v>63803053</v>
      </c>
      <c r="C1604" s="121">
        <v>4</v>
      </c>
      <c r="D1604" s="161"/>
      <c r="E1604" s="123" t="s">
        <v>1936</v>
      </c>
      <c r="F1604" s="124" t="s">
        <v>1178</v>
      </c>
      <c r="G1604" s="168">
        <f t="shared" si="251"/>
        <v>7.7984999999999998</v>
      </c>
      <c r="H1604" s="162">
        <f t="shared" si="252"/>
        <v>31.193999999999999</v>
      </c>
      <c r="I1604" s="163" t="s">
        <v>974</v>
      </c>
      <c r="J1604" s="164">
        <v>6.38</v>
      </c>
      <c r="K1604" s="164">
        <f t="shared" si="244"/>
        <v>25.52</v>
      </c>
      <c r="L1604" s="165">
        <f t="shared" si="245"/>
        <v>47.85</v>
      </c>
      <c r="M1604" s="165">
        <f t="shared" si="247"/>
        <v>191.4</v>
      </c>
      <c r="N1604" s="129" t="s">
        <v>1973</v>
      </c>
      <c r="O1604" s="130">
        <v>7.4999999999999997E-2</v>
      </c>
      <c r="P1604" s="130">
        <f t="shared" si="249"/>
        <v>0.3</v>
      </c>
      <c r="Q1604" s="139"/>
      <c r="R1604" s="139"/>
      <c r="S1604" s="139"/>
      <c r="T1604" s="139"/>
      <c r="X1604" s="139"/>
      <c r="Y1604" s="139"/>
      <c r="Z1604" s="139"/>
    </row>
    <row r="1605" spans="1:27" s="40" customFormat="1" x14ac:dyDescent="0.25">
      <c r="A1605" s="134">
        <v>195538</v>
      </c>
      <c r="B1605" s="121">
        <v>63803053</v>
      </c>
      <c r="C1605" s="121">
        <v>2</v>
      </c>
      <c r="D1605" s="161"/>
      <c r="E1605" s="123" t="s">
        <v>1936</v>
      </c>
      <c r="F1605" s="124" t="s">
        <v>1178</v>
      </c>
      <c r="G1605" s="168">
        <f t="shared" si="251"/>
        <v>7.7984999999999998</v>
      </c>
      <c r="H1605" s="162">
        <f t="shared" si="252"/>
        <v>15.597</v>
      </c>
      <c r="I1605" s="163" t="s">
        <v>974</v>
      </c>
      <c r="J1605" s="164">
        <v>6.38</v>
      </c>
      <c r="K1605" s="164">
        <f t="shared" si="244"/>
        <v>12.76</v>
      </c>
      <c r="L1605" s="165">
        <f t="shared" si="245"/>
        <v>47.85</v>
      </c>
      <c r="M1605" s="165">
        <f t="shared" si="247"/>
        <v>95.7</v>
      </c>
      <c r="N1605" s="129" t="s">
        <v>1973</v>
      </c>
      <c r="O1605" s="130">
        <v>7.4999999999999997E-2</v>
      </c>
      <c r="P1605" s="130">
        <f t="shared" si="249"/>
        <v>0.15</v>
      </c>
      <c r="Q1605" s="188"/>
      <c r="R1605" s="194">
        <f t="shared" ref="R1605:R1613" si="253">Q1605*1.025</f>
        <v>0</v>
      </c>
      <c r="S1605" s="131"/>
      <c r="T1605" s="131"/>
      <c r="U1605" s="131"/>
      <c r="V1605" s="139"/>
      <c r="W1605" s="139"/>
      <c r="X1605" s="37"/>
      <c r="Y1605" s="37"/>
      <c r="Z1605" s="37"/>
      <c r="AA1605" s="37"/>
    </row>
    <row r="1606" spans="1:27" s="40" customFormat="1" x14ac:dyDescent="0.25">
      <c r="A1606" s="6">
        <v>580</v>
      </c>
      <c r="B1606" s="6">
        <v>63803083</v>
      </c>
      <c r="C1606" s="6">
        <v>2</v>
      </c>
      <c r="D1606" s="6"/>
      <c r="E1606" s="30" t="s">
        <v>324</v>
      </c>
      <c r="F1606" s="20" t="s">
        <v>4150</v>
      </c>
      <c r="G1606" s="53">
        <f t="shared" ref="G1606:G1624" si="254">J1606*1.15</f>
        <v>151.79999999999998</v>
      </c>
      <c r="H1606" s="55">
        <f t="shared" si="252"/>
        <v>303.59999999999997</v>
      </c>
      <c r="I1606" s="15" t="s">
        <v>152</v>
      </c>
      <c r="J1606" s="55">
        <v>132</v>
      </c>
      <c r="K1606" s="55">
        <f t="shared" si="244"/>
        <v>264</v>
      </c>
      <c r="L1606" s="56">
        <f t="shared" si="245"/>
        <v>990</v>
      </c>
      <c r="M1606" s="56">
        <f t="shared" si="247"/>
        <v>1980</v>
      </c>
      <c r="N1606" s="38"/>
      <c r="O1606" s="48"/>
      <c r="P1606" s="48">
        <f t="shared" si="249"/>
        <v>0</v>
      </c>
      <c r="Q1606" s="103"/>
      <c r="R1606" s="102">
        <f t="shared" si="253"/>
        <v>0</v>
      </c>
      <c r="S1606" s="120" t="s">
        <v>3301</v>
      </c>
      <c r="T1606" s="37"/>
      <c r="U1606" s="131"/>
      <c r="V1606" s="37"/>
      <c r="W1606" s="37"/>
      <c r="X1606" s="37"/>
      <c r="Y1606" s="37"/>
      <c r="Z1606" s="139"/>
      <c r="AA1606" s="139"/>
    </row>
    <row r="1607" spans="1:27" s="40" customFormat="1" x14ac:dyDescent="0.25">
      <c r="A1607" s="6">
        <v>610</v>
      </c>
      <c r="B1607" s="6">
        <v>63803084</v>
      </c>
      <c r="C1607" s="6">
        <v>2</v>
      </c>
      <c r="D1607" s="6"/>
      <c r="E1607" s="30" t="s">
        <v>325</v>
      </c>
      <c r="F1607" s="20" t="s">
        <v>4778</v>
      </c>
      <c r="G1607" s="53">
        <f t="shared" si="254"/>
        <v>75.899999999999991</v>
      </c>
      <c r="H1607" s="55">
        <f t="shared" si="252"/>
        <v>151.79999999999998</v>
      </c>
      <c r="I1607" s="15" t="s">
        <v>152</v>
      </c>
      <c r="J1607" s="55">
        <v>66</v>
      </c>
      <c r="K1607" s="55">
        <f t="shared" si="244"/>
        <v>132</v>
      </c>
      <c r="L1607" s="56">
        <f t="shared" si="245"/>
        <v>495</v>
      </c>
      <c r="M1607" s="56">
        <f t="shared" si="247"/>
        <v>990</v>
      </c>
      <c r="N1607" s="38"/>
      <c r="O1607" s="48"/>
      <c r="P1607" s="48">
        <f t="shared" si="249"/>
        <v>0</v>
      </c>
      <c r="Q1607" s="104"/>
      <c r="R1607" s="102">
        <f t="shared" si="253"/>
        <v>0</v>
      </c>
      <c r="S1607" s="120" t="s">
        <v>3302</v>
      </c>
      <c r="T1607" s="37"/>
      <c r="U1607" s="131"/>
      <c r="V1607" s="37"/>
      <c r="W1607" s="131"/>
      <c r="X1607" s="37"/>
      <c r="Y1607" s="37"/>
      <c r="Z1607" s="139"/>
      <c r="AA1607" s="37"/>
    </row>
    <row r="1608" spans="1:27" s="40" customFormat="1" x14ac:dyDescent="0.25">
      <c r="A1608" s="6">
        <v>790</v>
      </c>
      <c r="B1608" s="6">
        <v>63803085</v>
      </c>
      <c r="C1608" s="6">
        <v>2</v>
      </c>
      <c r="D1608" s="6"/>
      <c r="E1608" s="30" t="s">
        <v>326</v>
      </c>
      <c r="F1608" s="20" t="s">
        <v>4779</v>
      </c>
      <c r="G1608" s="53">
        <f t="shared" si="254"/>
        <v>88.55</v>
      </c>
      <c r="H1608" s="55">
        <f t="shared" si="252"/>
        <v>177.1</v>
      </c>
      <c r="I1608" s="15" t="s">
        <v>152</v>
      </c>
      <c r="J1608" s="55">
        <v>77</v>
      </c>
      <c r="K1608" s="55">
        <f t="shared" si="244"/>
        <v>154</v>
      </c>
      <c r="L1608" s="56">
        <f t="shared" si="245"/>
        <v>577.5</v>
      </c>
      <c r="M1608" s="56">
        <f t="shared" si="247"/>
        <v>1155</v>
      </c>
      <c r="N1608" s="38"/>
      <c r="O1608" s="48"/>
      <c r="P1608" s="48">
        <f t="shared" si="249"/>
        <v>0</v>
      </c>
      <c r="Q1608" s="104"/>
      <c r="R1608" s="102">
        <f t="shared" si="253"/>
        <v>0</v>
      </c>
      <c r="S1608" s="120" t="s">
        <v>3303</v>
      </c>
      <c r="T1608" s="37"/>
      <c r="U1608" s="139"/>
      <c r="V1608" s="131"/>
      <c r="W1608" s="37"/>
      <c r="X1608" s="217"/>
      <c r="Y1608" s="217"/>
      <c r="AA1608" s="37"/>
    </row>
    <row r="1609" spans="1:27" s="40" customFormat="1" x14ac:dyDescent="0.25">
      <c r="A1609" s="6">
        <v>850</v>
      </c>
      <c r="B1609" s="6">
        <v>63803086</v>
      </c>
      <c r="C1609" s="6">
        <v>2</v>
      </c>
      <c r="D1609" s="6"/>
      <c r="E1609" s="30" t="s">
        <v>327</v>
      </c>
      <c r="F1609" s="20" t="s">
        <v>1104</v>
      </c>
      <c r="G1609" s="53">
        <f t="shared" si="254"/>
        <v>80.5</v>
      </c>
      <c r="H1609" s="55">
        <f t="shared" si="252"/>
        <v>161</v>
      </c>
      <c r="I1609" s="15" t="s">
        <v>152</v>
      </c>
      <c r="J1609" s="55">
        <v>70</v>
      </c>
      <c r="K1609" s="55">
        <f t="shared" si="244"/>
        <v>140</v>
      </c>
      <c r="L1609" s="56">
        <f t="shared" si="245"/>
        <v>525</v>
      </c>
      <c r="M1609" s="57">
        <f t="shared" si="247"/>
        <v>1050</v>
      </c>
      <c r="N1609" s="38"/>
      <c r="O1609" s="48"/>
      <c r="P1609" s="48">
        <f t="shared" si="249"/>
        <v>0</v>
      </c>
      <c r="Q1609" s="104"/>
      <c r="R1609" s="102">
        <f t="shared" si="253"/>
        <v>0</v>
      </c>
      <c r="S1609" s="120" t="s">
        <v>3304</v>
      </c>
      <c r="T1609" s="37"/>
      <c r="U1609" s="131"/>
      <c r="V1609" s="37"/>
      <c r="W1609" s="37"/>
      <c r="X1609" s="37"/>
      <c r="Y1609" s="37"/>
      <c r="Z1609" s="131"/>
      <c r="AA1609" s="37"/>
    </row>
    <row r="1610" spans="1:27" s="40" customFormat="1" x14ac:dyDescent="0.25">
      <c r="A1610" s="6">
        <v>96155</v>
      </c>
      <c r="B1610" s="6">
        <v>63803089</v>
      </c>
      <c r="C1610" s="6">
        <v>1</v>
      </c>
      <c r="D1610" s="6"/>
      <c r="E1610" s="30" t="s">
        <v>374</v>
      </c>
      <c r="F1610" s="20" t="s">
        <v>510</v>
      </c>
      <c r="G1610" s="53">
        <f t="shared" si="254"/>
        <v>6.152499999999999</v>
      </c>
      <c r="H1610" s="55">
        <f t="shared" si="252"/>
        <v>6.152499999999999</v>
      </c>
      <c r="I1610" s="15" t="s">
        <v>67</v>
      </c>
      <c r="J1610" s="55">
        <v>5.35</v>
      </c>
      <c r="K1610" s="55">
        <f t="shared" ref="K1610:K1673" si="255">C1610*J1610</f>
        <v>5.35</v>
      </c>
      <c r="L1610" s="56">
        <f t="shared" ref="L1610:L1673" si="256">J1610*7.5</f>
        <v>40.125</v>
      </c>
      <c r="M1610" s="56">
        <f t="shared" si="247"/>
        <v>40.125</v>
      </c>
      <c r="N1610" s="38" t="s">
        <v>2028</v>
      </c>
      <c r="O1610" s="48"/>
      <c r="P1610" s="48">
        <f t="shared" si="249"/>
        <v>0</v>
      </c>
      <c r="Q1610" s="104"/>
      <c r="R1610" s="102">
        <f t="shared" si="253"/>
        <v>0</v>
      </c>
      <c r="S1610" s="120" t="s">
        <v>3330</v>
      </c>
      <c r="T1610" s="37"/>
      <c r="U1610" s="37"/>
      <c r="V1610" s="37"/>
      <c r="W1610" s="37"/>
      <c r="X1610" s="37"/>
      <c r="Y1610" s="37"/>
      <c r="Z1610" s="139"/>
      <c r="AA1610" s="131"/>
    </row>
    <row r="1611" spans="1:27" s="40" customFormat="1" x14ac:dyDescent="0.25">
      <c r="A1611" s="6">
        <v>30</v>
      </c>
      <c r="B1611" s="6">
        <v>63803092</v>
      </c>
      <c r="C1611" s="6">
        <v>2</v>
      </c>
      <c r="D1611" s="6"/>
      <c r="E1611" s="30" t="s">
        <v>301</v>
      </c>
      <c r="F1611" s="20" t="s">
        <v>1328</v>
      </c>
      <c r="G1611" s="53">
        <f t="shared" si="254"/>
        <v>18.399999999999999</v>
      </c>
      <c r="H1611" s="55">
        <f t="shared" si="252"/>
        <v>36.799999999999997</v>
      </c>
      <c r="I1611" s="15" t="s">
        <v>0</v>
      </c>
      <c r="J1611" s="55">
        <v>16</v>
      </c>
      <c r="K1611" s="55">
        <f t="shared" si="255"/>
        <v>32</v>
      </c>
      <c r="L1611" s="56">
        <f t="shared" si="256"/>
        <v>120</v>
      </c>
      <c r="M1611" s="56">
        <f t="shared" si="247"/>
        <v>240</v>
      </c>
      <c r="N1611" s="38" t="s">
        <v>1974</v>
      </c>
      <c r="O1611" s="48"/>
      <c r="P1611" s="48">
        <f t="shared" si="249"/>
        <v>0</v>
      </c>
      <c r="Q1611" s="104"/>
      <c r="R1611" s="102">
        <f t="shared" si="253"/>
        <v>0</v>
      </c>
      <c r="S1611" s="120" t="s">
        <v>2158</v>
      </c>
      <c r="T1611" s="37"/>
      <c r="U1611" s="230"/>
      <c r="V1611" s="37"/>
      <c r="W1611" s="131"/>
      <c r="X1611" s="37"/>
      <c r="Y1611" s="37"/>
      <c r="Z1611" s="37"/>
      <c r="AA1611" s="37"/>
    </row>
    <row r="1612" spans="1:27" s="40" customFormat="1" x14ac:dyDescent="0.25">
      <c r="A1612" s="6">
        <v>530</v>
      </c>
      <c r="B1612" s="6">
        <v>63803111</v>
      </c>
      <c r="C1612" s="6">
        <v>2</v>
      </c>
      <c r="D1612" s="6"/>
      <c r="E1612" s="30" t="s">
        <v>323</v>
      </c>
      <c r="F1612" s="20" t="s">
        <v>1434</v>
      </c>
      <c r="G1612" s="53">
        <f t="shared" si="254"/>
        <v>40.25</v>
      </c>
      <c r="H1612" s="55">
        <f t="shared" si="252"/>
        <v>80.5</v>
      </c>
      <c r="I1612" s="15" t="s">
        <v>67</v>
      </c>
      <c r="J1612" s="55">
        <v>35</v>
      </c>
      <c r="K1612" s="55">
        <f t="shared" si="255"/>
        <v>70</v>
      </c>
      <c r="L1612" s="56">
        <f t="shared" si="256"/>
        <v>262.5</v>
      </c>
      <c r="M1612" s="56">
        <f t="shared" si="247"/>
        <v>525</v>
      </c>
      <c r="N1612" s="38"/>
      <c r="O1612" s="48"/>
      <c r="P1612" s="48">
        <f t="shared" si="249"/>
        <v>0</v>
      </c>
      <c r="Q1612" s="104"/>
      <c r="R1612" s="102">
        <f t="shared" si="253"/>
        <v>0</v>
      </c>
      <c r="S1612" s="120" t="s">
        <v>3191</v>
      </c>
      <c r="T1612" s="37"/>
      <c r="U1612" s="139"/>
      <c r="V1612" s="131"/>
      <c r="W1612" s="131"/>
      <c r="X1612" s="37"/>
      <c r="Y1612" s="37"/>
      <c r="Z1612" s="139"/>
      <c r="AA1612" s="37"/>
    </row>
    <row r="1613" spans="1:27" s="40" customFormat="1" x14ac:dyDescent="0.25">
      <c r="A1613" s="6">
        <v>96550</v>
      </c>
      <c r="B1613" s="6">
        <v>63803126</v>
      </c>
      <c r="C1613" s="6">
        <v>4</v>
      </c>
      <c r="D1613" s="6"/>
      <c r="E1613" s="30" t="s">
        <v>321</v>
      </c>
      <c r="F1613" s="20" t="s">
        <v>4001</v>
      </c>
      <c r="G1613" s="53">
        <f t="shared" si="254"/>
        <v>5.9225000000000003</v>
      </c>
      <c r="H1613" s="55">
        <f t="shared" si="252"/>
        <v>23.69</v>
      </c>
      <c r="I1613" s="15" t="s">
        <v>67</v>
      </c>
      <c r="J1613" s="55">
        <v>5.15</v>
      </c>
      <c r="K1613" s="55">
        <f t="shared" si="255"/>
        <v>20.6</v>
      </c>
      <c r="L1613" s="56">
        <f t="shared" si="256"/>
        <v>38.625</v>
      </c>
      <c r="M1613" s="56">
        <f t="shared" si="247"/>
        <v>154.5</v>
      </c>
      <c r="N1613" s="38"/>
      <c r="O1613" s="48">
        <v>8.7999999999999995E-2</v>
      </c>
      <c r="P1613" s="48">
        <f t="shared" si="249"/>
        <v>0.35199999999999998</v>
      </c>
      <c r="Q1613" s="103"/>
      <c r="R1613" s="102">
        <f t="shared" si="253"/>
        <v>0</v>
      </c>
      <c r="S1613" s="120" t="s">
        <v>3185</v>
      </c>
      <c r="T1613" s="37"/>
      <c r="U1613" s="37"/>
      <c r="V1613" s="131"/>
      <c r="W1613" s="131"/>
      <c r="X1613" s="37"/>
      <c r="Y1613" s="37"/>
      <c r="AA1613" s="139"/>
    </row>
    <row r="1614" spans="1:27" s="40" customFormat="1" x14ac:dyDescent="0.25">
      <c r="A1614" s="197">
        <v>289067</v>
      </c>
      <c r="B1614" s="134">
        <v>63803126</v>
      </c>
      <c r="C1614" s="134">
        <v>4</v>
      </c>
      <c r="D1614" s="161">
        <v>1374615</v>
      </c>
      <c r="E1614" s="123" t="s">
        <v>321</v>
      </c>
      <c r="F1614" s="329" t="s">
        <v>4001</v>
      </c>
      <c r="G1614" s="448">
        <f t="shared" si="254"/>
        <v>5.9225000000000003</v>
      </c>
      <c r="H1614" s="448">
        <f t="shared" si="252"/>
        <v>23.69</v>
      </c>
      <c r="I1614" s="203" t="s">
        <v>0</v>
      </c>
      <c r="J1614" s="288">
        <v>5.15</v>
      </c>
      <c r="K1614" s="288">
        <f t="shared" si="255"/>
        <v>20.6</v>
      </c>
      <c r="L1614" s="290">
        <f t="shared" si="256"/>
        <v>38.625</v>
      </c>
      <c r="M1614" s="290">
        <f t="shared" si="247"/>
        <v>154.5</v>
      </c>
      <c r="N1614" s="122" t="s">
        <v>2028</v>
      </c>
      <c r="O1614" s="130">
        <v>8.7999999999999995E-2</v>
      </c>
      <c r="P1614" s="130">
        <f t="shared" si="249"/>
        <v>0.35199999999999998</v>
      </c>
      <c r="Q1614" s="274"/>
      <c r="R1614" s="451"/>
      <c r="S1614" s="447"/>
      <c r="T1614" s="480"/>
      <c r="U1614" s="480"/>
      <c r="V1614" s="37"/>
      <c r="W1614" s="37"/>
      <c r="X1614" s="37"/>
      <c r="Y1614" s="37"/>
      <c r="Z1614" s="139"/>
      <c r="AA1614" s="37"/>
    </row>
    <row r="1615" spans="1:27" s="40" customFormat="1" ht="16.5" customHeight="1" x14ac:dyDescent="0.25">
      <c r="A1615" s="6">
        <v>96550</v>
      </c>
      <c r="B1615" s="6">
        <v>63803127</v>
      </c>
      <c r="C1615" s="6">
        <v>4</v>
      </c>
      <c r="D1615" s="6"/>
      <c r="E1615" s="30" t="s">
        <v>322</v>
      </c>
      <c r="F1615" s="20" t="s">
        <v>4002</v>
      </c>
      <c r="G1615" s="53">
        <f t="shared" si="254"/>
        <v>5.9799999999999995</v>
      </c>
      <c r="H1615" s="55">
        <f t="shared" si="252"/>
        <v>23.919999999999998</v>
      </c>
      <c r="I1615" s="15" t="s">
        <v>67</v>
      </c>
      <c r="J1615" s="55">
        <v>5.2</v>
      </c>
      <c r="K1615" s="55">
        <f t="shared" si="255"/>
        <v>20.8</v>
      </c>
      <c r="L1615" s="56">
        <f t="shared" si="256"/>
        <v>39</v>
      </c>
      <c r="M1615" s="57">
        <f t="shared" si="247"/>
        <v>156</v>
      </c>
      <c r="N1615" s="38"/>
      <c r="O1615" s="48">
        <v>0.124</v>
      </c>
      <c r="P1615" s="48">
        <f t="shared" si="249"/>
        <v>0.496</v>
      </c>
      <c r="Q1615" s="104"/>
      <c r="R1615" s="102">
        <f>Q1615*1.025</f>
        <v>0</v>
      </c>
      <c r="S1615" s="120" t="s">
        <v>3186</v>
      </c>
      <c r="T1615" s="37"/>
      <c r="U1615" s="37"/>
      <c r="V1615" s="131"/>
      <c r="W1615" s="131"/>
      <c r="X1615" s="37"/>
      <c r="Y1615" s="37"/>
      <c r="Z1615" s="37"/>
      <c r="AA1615" s="37"/>
    </row>
    <row r="1616" spans="1:27" ht="18" customHeight="1" x14ac:dyDescent="0.25">
      <c r="A1616" s="197">
        <v>289067</v>
      </c>
      <c r="B1616" s="134">
        <v>63803127</v>
      </c>
      <c r="C1616" s="134">
        <v>4</v>
      </c>
      <c r="D1616" s="161">
        <v>1374615</v>
      </c>
      <c r="E1616" s="123" t="s">
        <v>322</v>
      </c>
      <c r="F1616" s="329" t="s">
        <v>4002</v>
      </c>
      <c r="G1616" s="448">
        <f t="shared" si="254"/>
        <v>5.9799999999999995</v>
      </c>
      <c r="H1616" s="448">
        <f t="shared" si="252"/>
        <v>23.919999999999998</v>
      </c>
      <c r="I1616" s="203" t="s">
        <v>0</v>
      </c>
      <c r="J1616" s="288">
        <v>5.2</v>
      </c>
      <c r="K1616" s="288">
        <f t="shared" si="255"/>
        <v>20.8</v>
      </c>
      <c r="L1616" s="290">
        <f t="shared" si="256"/>
        <v>39</v>
      </c>
      <c r="M1616" s="438">
        <f t="shared" si="247"/>
        <v>156</v>
      </c>
      <c r="N1616" s="122" t="s">
        <v>2028</v>
      </c>
      <c r="O1616" s="130">
        <v>0.124</v>
      </c>
      <c r="P1616" s="130">
        <f t="shared" si="249"/>
        <v>0.496</v>
      </c>
      <c r="Q1616" s="188"/>
      <c r="R1616" s="451"/>
      <c r="S1616" s="447"/>
      <c r="T1616" s="480"/>
      <c r="U1616" s="480"/>
      <c r="V1616" s="131"/>
      <c r="X1616" s="139"/>
      <c r="Y1616" s="139"/>
    </row>
    <row r="1617" spans="1:27" s="40" customFormat="1" x14ac:dyDescent="0.25">
      <c r="A1617" s="6">
        <v>96550</v>
      </c>
      <c r="B1617" s="6">
        <v>63803133</v>
      </c>
      <c r="C1617" s="6">
        <v>2</v>
      </c>
      <c r="D1617" s="6"/>
      <c r="E1617" s="30" t="s">
        <v>401</v>
      </c>
      <c r="F1617" s="20" t="s">
        <v>4153</v>
      </c>
      <c r="G1617" s="53">
        <f t="shared" si="254"/>
        <v>232.29999999999998</v>
      </c>
      <c r="H1617" s="55">
        <f t="shared" si="252"/>
        <v>464.59999999999997</v>
      </c>
      <c r="I1617" s="15" t="s">
        <v>152</v>
      </c>
      <c r="J1617" s="55">
        <v>202</v>
      </c>
      <c r="K1617" s="55">
        <f t="shared" si="255"/>
        <v>404</v>
      </c>
      <c r="L1617" s="56">
        <f t="shared" si="256"/>
        <v>1515</v>
      </c>
      <c r="M1617" s="56">
        <f t="shared" si="247"/>
        <v>3030</v>
      </c>
      <c r="N1617" s="38"/>
      <c r="O1617" s="48"/>
      <c r="P1617" s="48">
        <f t="shared" si="249"/>
        <v>0</v>
      </c>
      <c r="Q1617" s="104"/>
      <c r="R1617" s="102">
        <f t="shared" ref="R1617:R1622" si="257">Q1617*1.025</f>
        <v>0</v>
      </c>
      <c r="S1617" s="120" t="s">
        <v>2894</v>
      </c>
      <c r="T1617" s="37"/>
      <c r="U1617" s="37"/>
      <c r="V1617" s="37"/>
      <c r="W1617" s="37"/>
      <c r="X1617" s="131"/>
      <c r="Y1617" s="131"/>
      <c r="Z1617" s="37"/>
      <c r="AA1617" s="37"/>
    </row>
    <row r="1618" spans="1:27" s="40" customFormat="1" x14ac:dyDescent="0.25">
      <c r="A1618" s="6">
        <v>96550</v>
      </c>
      <c r="B1618" s="6">
        <v>63803135</v>
      </c>
      <c r="C1618" s="6">
        <v>1</v>
      </c>
      <c r="D1618" s="6"/>
      <c r="E1618" s="30" t="s">
        <v>402</v>
      </c>
      <c r="F1618" s="20" t="s">
        <v>736</v>
      </c>
      <c r="G1618" s="53">
        <f t="shared" si="254"/>
        <v>341.54999999999995</v>
      </c>
      <c r="H1618" s="55">
        <f t="shared" si="252"/>
        <v>341.54999999999995</v>
      </c>
      <c r="I1618" s="15" t="s">
        <v>0</v>
      </c>
      <c r="J1618" s="55">
        <v>297</v>
      </c>
      <c r="K1618" s="55">
        <f t="shared" si="255"/>
        <v>297</v>
      </c>
      <c r="L1618" s="56">
        <f t="shared" si="256"/>
        <v>2227.5</v>
      </c>
      <c r="M1618" s="56">
        <f t="shared" si="247"/>
        <v>2227.5</v>
      </c>
      <c r="N1618" s="38"/>
      <c r="O1618" s="48"/>
      <c r="P1618" s="48">
        <f t="shared" si="249"/>
        <v>0</v>
      </c>
      <c r="Q1618" s="104"/>
      <c r="R1618" s="102">
        <f t="shared" si="257"/>
        <v>0</v>
      </c>
      <c r="S1618" s="120" t="s">
        <v>2895</v>
      </c>
      <c r="T1618" s="37"/>
      <c r="U1618" s="37"/>
      <c r="V1618" s="37"/>
      <c r="W1618" s="37"/>
      <c r="X1618" s="202"/>
      <c r="Y1618" s="202"/>
      <c r="Z1618" s="37"/>
      <c r="AA1618" s="139"/>
    </row>
    <row r="1619" spans="1:27" s="40" customFormat="1" x14ac:dyDescent="0.25">
      <c r="A1619" s="6">
        <v>520</v>
      </c>
      <c r="B1619" s="6">
        <v>63803150</v>
      </c>
      <c r="C1619" s="6">
        <v>1</v>
      </c>
      <c r="D1619" s="6"/>
      <c r="E1619" s="30" t="s">
        <v>317</v>
      </c>
      <c r="F1619" s="20" t="s">
        <v>1056</v>
      </c>
      <c r="G1619" s="53">
        <f t="shared" si="254"/>
        <v>20.7</v>
      </c>
      <c r="H1619" s="55">
        <f t="shared" si="252"/>
        <v>20.7</v>
      </c>
      <c r="I1619" s="15" t="s">
        <v>152</v>
      </c>
      <c r="J1619" s="55">
        <v>18</v>
      </c>
      <c r="K1619" s="55">
        <f t="shared" si="255"/>
        <v>18</v>
      </c>
      <c r="L1619" s="56">
        <f t="shared" si="256"/>
        <v>135</v>
      </c>
      <c r="M1619" s="56">
        <f t="shared" si="247"/>
        <v>135</v>
      </c>
      <c r="N1619" s="38"/>
      <c r="O1619" s="48"/>
      <c r="P1619" s="48">
        <f t="shared" si="249"/>
        <v>0</v>
      </c>
      <c r="Q1619" s="104"/>
      <c r="R1619" s="102">
        <f t="shared" si="257"/>
        <v>0</v>
      </c>
      <c r="S1619" s="120" t="s">
        <v>3114</v>
      </c>
      <c r="T1619" s="37"/>
      <c r="W1619" s="37"/>
      <c r="X1619" s="131"/>
      <c r="Y1619" s="131"/>
      <c r="Z1619" s="131"/>
      <c r="AA1619" s="37"/>
    </row>
    <row r="1620" spans="1:27" s="40" customFormat="1" x14ac:dyDescent="0.25">
      <c r="A1620" s="6">
        <v>96550</v>
      </c>
      <c r="B1620" s="6">
        <v>63803154</v>
      </c>
      <c r="C1620" s="6">
        <v>4</v>
      </c>
      <c r="D1620" s="6"/>
      <c r="E1620" s="30" t="s">
        <v>407</v>
      </c>
      <c r="F1620" s="20" t="s">
        <v>1163</v>
      </c>
      <c r="G1620" s="53">
        <f t="shared" si="254"/>
        <v>32.199999999999996</v>
      </c>
      <c r="H1620" s="55">
        <f t="shared" si="252"/>
        <v>128.79999999999998</v>
      </c>
      <c r="I1620" s="15" t="s">
        <v>152</v>
      </c>
      <c r="J1620" s="55">
        <v>28</v>
      </c>
      <c r="K1620" s="55">
        <f t="shared" si="255"/>
        <v>112</v>
      </c>
      <c r="L1620" s="56">
        <f t="shared" si="256"/>
        <v>210</v>
      </c>
      <c r="M1620" s="56">
        <f t="shared" si="247"/>
        <v>840</v>
      </c>
      <c r="N1620" s="38" t="s">
        <v>2028</v>
      </c>
      <c r="O1620" s="48"/>
      <c r="P1620" s="48">
        <f t="shared" si="249"/>
        <v>0</v>
      </c>
      <c r="Q1620" s="104"/>
      <c r="R1620" s="102">
        <f t="shared" si="257"/>
        <v>0</v>
      </c>
      <c r="S1620" s="120" t="s">
        <v>3017</v>
      </c>
      <c r="T1620" s="37"/>
      <c r="U1620" s="37"/>
      <c r="V1620" s="131"/>
      <c r="W1620" s="139"/>
      <c r="X1620" s="139"/>
      <c r="Y1620" s="139"/>
      <c r="Z1620" s="37"/>
      <c r="AA1620" s="37"/>
    </row>
    <row r="1621" spans="1:27" s="40" customFormat="1" ht="16.5" customHeight="1" x14ac:dyDescent="0.25">
      <c r="A1621" s="6">
        <v>96550</v>
      </c>
      <c r="B1621" s="6">
        <v>63803161</v>
      </c>
      <c r="C1621" s="6">
        <v>1</v>
      </c>
      <c r="D1621" s="6"/>
      <c r="E1621" s="30" t="s">
        <v>410</v>
      </c>
      <c r="F1621" s="20" t="s">
        <v>1048</v>
      </c>
      <c r="G1621" s="53">
        <f t="shared" si="254"/>
        <v>20.7</v>
      </c>
      <c r="H1621" s="55">
        <f t="shared" si="252"/>
        <v>20.7</v>
      </c>
      <c r="I1621" s="15" t="s">
        <v>152</v>
      </c>
      <c r="J1621" s="55">
        <v>18</v>
      </c>
      <c r="K1621" s="55">
        <f t="shared" si="255"/>
        <v>18</v>
      </c>
      <c r="L1621" s="56">
        <f t="shared" si="256"/>
        <v>135</v>
      </c>
      <c r="M1621" s="56">
        <f t="shared" si="247"/>
        <v>135</v>
      </c>
      <c r="N1621" s="32" t="s">
        <v>1917</v>
      </c>
      <c r="O1621" s="48">
        <v>1.4</v>
      </c>
      <c r="P1621" s="48">
        <f t="shared" si="249"/>
        <v>1.4</v>
      </c>
      <c r="Q1621" s="104"/>
      <c r="R1621" s="102">
        <f t="shared" si="257"/>
        <v>0</v>
      </c>
      <c r="S1621" s="120" t="s">
        <v>3115</v>
      </c>
      <c r="T1621" s="37"/>
      <c r="U1621" s="120"/>
      <c r="V1621" s="131"/>
      <c r="W1621" s="37"/>
      <c r="X1621" s="131"/>
      <c r="Y1621" s="131"/>
      <c r="Z1621" s="37"/>
      <c r="AA1621" s="37"/>
    </row>
    <row r="1622" spans="1:27" ht="18" customHeight="1" x14ac:dyDescent="0.25">
      <c r="A1622" s="6">
        <v>182941</v>
      </c>
      <c r="B1622" s="6">
        <v>63803161</v>
      </c>
      <c r="C1622" s="6">
        <v>1</v>
      </c>
      <c r="D1622" s="38"/>
      <c r="E1622" s="30" t="s">
        <v>3549</v>
      </c>
      <c r="F1622" s="20" t="s">
        <v>1048</v>
      </c>
      <c r="G1622" s="53">
        <f t="shared" si="254"/>
        <v>20.7</v>
      </c>
      <c r="H1622" s="55">
        <f t="shared" si="252"/>
        <v>20.7</v>
      </c>
      <c r="I1622" s="15" t="s">
        <v>152</v>
      </c>
      <c r="J1622" s="55">
        <v>18</v>
      </c>
      <c r="K1622" s="55">
        <f t="shared" si="255"/>
        <v>18</v>
      </c>
      <c r="L1622" s="56">
        <f t="shared" si="256"/>
        <v>135</v>
      </c>
      <c r="M1622" s="56">
        <f t="shared" si="247"/>
        <v>135</v>
      </c>
      <c r="N1622" s="32" t="s">
        <v>1917</v>
      </c>
      <c r="O1622" s="48">
        <v>1.4</v>
      </c>
      <c r="P1622" s="48">
        <f t="shared" si="249"/>
        <v>1.4</v>
      </c>
      <c r="Q1622" s="103"/>
      <c r="R1622" s="102">
        <f t="shared" si="257"/>
        <v>0</v>
      </c>
      <c r="S1622" s="120" t="s">
        <v>3115</v>
      </c>
      <c r="U1622" s="40"/>
      <c r="V1622" s="131"/>
      <c r="AA1622" s="131"/>
    </row>
    <row r="1623" spans="1:27" s="40" customFormat="1" x14ac:dyDescent="0.25">
      <c r="A1623" s="121">
        <v>182941</v>
      </c>
      <c r="B1623" s="134">
        <v>63803161</v>
      </c>
      <c r="C1623" s="134">
        <v>1</v>
      </c>
      <c r="D1623" s="122"/>
      <c r="E1623" s="123" t="s">
        <v>3549</v>
      </c>
      <c r="F1623" s="124" t="s">
        <v>1048</v>
      </c>
      <c r="G1623" s="135">
        <f t="shared" si="254"/>
        <v>20.7</v>
      </c>
      <c r="H1623" s="135">
        <f t="shared" si="252"/>
        <v>20.7</v>
      </c>
      <c r="I1623" s="134" t="s">
        <v>152</v>
      </c>
      <c r="J1623" s="160">
        <v>18</v>
      </c>
      <c r="K1623" s="160">
        <f t="shared" si="255"/>
        <v>18</v>
      </c>
      <c r="L1623" s="159">
        <f t="shared" si="256"/>
        <v>135</v>
      </c>
      <c r="M1623" s="159">
        <f t="shared" si="247"/>
        <v>135</v>
      </c>
      <c r="N1623" s="157" t="s">
        <v>1917</v>
      </c>
      <c r="O1623" s="130">
        <v>1.4</v>
      </c>
      <c r="P1623" s="130">
        <f t="shared" si="249"/>
        <v>1.4</v>
      </c>
      <c r="Q1623" s="131"/>
      <c r="R1623" s="131"/>
      <c r="S1623" s="131"/>
      <c r="T1623" s="131"/>
      <c r="U1623" s="37"/>
      <c r="V1623" s="37"/>
      <c r="W1623" s="131"/>
      <c r="X1623" s="37"/>
      <c r="Y1623" s="37"/>
      <c r="Z1623" s="139"/>
      <c r="AA1623" s="131"/>
    </row>
    <row r="1624" spans="1:27" s="40" customFormat="1" x14ac:dyDescent="0.25">
      <c r="A1624" s="6">
        <v>96550</v>
      </c>
      <c r="B1624" s="6">
        <v>63803164</v>
      </c>
      <c r="C1624" s="6">
        <v>1</v>
      </c>
      <c r="D1624" s="6"/>
      <c r="E1624" s="30" t="s">
        <v>411</v>
      </c>
      <c r="F1624" s="20" t="s">
        <v>1013</v>
      </c>
      <c r="G1624" s="53">
        <f t="shared" si="254"/>
        <v>175.95</v>
      </c>
      <c r="H1624" s="55">
        <f t="shared" si="252"/>
        <v>175.95</v>
      </c>
      <c r="I1624" s="15" t="s">
        <v>0</v>
      </c>
      <c r="J1624" s="55">
        <v>153</v>
      </c>
      <c r="K1624" s="55">
        <f t="shared" si="255"/>
        <v>153</v>
      </c>
      <c r="L1624" s="56">
        <f t="shared" si="256"/>
        <v>1147.5</v>
      </c>
      <c r="M1624" s="56">
        <f t="shared" si="247"/>
        <v>1147.5</v>
      </c>
      <c r="N1624" s="38"/>
      <c r="O1624" s="48"/>
      <c r="P1624" s="48">
        <f t="shared" si="249"/>
        <v>0</v>
      </c>
      <c r="Q1624" s="103"/>
      <c r="R1624" s="102">
        <f>Q1624*1.025</f>
        <v>0</v>
      </c>
      <c r="S1624" s="120" t="s">
        <v>3133</v>
      </c>
      <c r="T1624" s="37"/>
      <c r="U1624" s="37"/>
      <c r="V1624" s="131"/>
      <c r="X1624" s="37"/>
      <c r="Y1624" s="37"/>
      <c r="Z1624" s="37"/>
    </row>
    <row r="1625" spans="1:27" s="40" customFormat="1" x14ac:dyDescent="0.25">
      <c r="A1625" s="6">
        <v>96550</v>
      </c>
      <c r="B1625" s="6">
        <v>63803167</v>
      </c>
      <c r="C1625" s="6">
        <v>2</v>
      </c>
      <c r="D1625" s="6"/>
      <c r="E1625" s="30" t="s">
        <v>412</v>
      </c>
      <c r="F1625" s="20" t="s">
        <v>1599</v>
      </c>
      <c r="G1625" s="53">
        <f>J1625*1.15+O1625*1.9</f>
        <v>166.89999999999998</v>
      </c>
      <c r="H1625" s="55">
        <f t="shared" si="252"/>
        <v>333.79999999999995</v>
      </c>
      <c r="I1625" s="94" t="s">
        <v>67</v>
      </c>
      <c r="J1625" s="97">
        <v>84</v>
      </c>
      <c r="K1625" s="97">
        <f t="shared" si="255"/>
        <v>168</v>
      </c>
      <c r="L1625" s="93">
        <f t="shared" si="256"/>
        <v>630</v>
      </c>
      <c r="M1625" s="93">
        <f t="shared" ref="M1625:M1688" si="258">C1625*L1625</f>
        <v>1260</v>
      </c>
      <c r="N1625" s="91" t="s">
        <v>1973</v>
      </c>
      <c r="O1625" s="48">
        <v>37</v>
      </c>
      <c r="P1625" s="48">
        <f t="shared" si="249"/>
        <v>74</v>
      </c>
      <c r="Q1625" s="103"/>
      <c r="R1625" s="102">
        <f>Q1625*1.025</f>
        <v>0</v>
      </c>
      <c r="S1625" s="120" t="s">
        <v>3153</v>
      </c>
      <c r="T1625" s="37"/>
      <c r="U1625" s="37"/>
      <c r="V1625" s="37"/>
      <c r="W1625" s="37"/>
      <c r="X1625" s="37"/>
      <c r="Y1625" s="37"/>
      <c r="Z1625" s="37"/>
      <c r="AA1625" s="37"/>
    </row>
    <row r="1626" spans="1:27" s="40" customFormat="1" x14ac:dyDescent="0.25">
      <c r="A1626" s="134">
        <v>178327</v>
      </c>
      <c r="B1626" s="134">
        <v>63803167</v>
      </c>
      <c r="C1626" s="134">
        <v>1</v>
      </c>
      <c r="D1626" s="122"/>
      <c r="E1626" s="123" t="s">
        <v>3550</v>
      </c>
      <c r="F1626" s="124" t="s">
        <v>1599</v>
      </c>
      <c r="G1626" s="187">
        <f>J1626*1.15+O1626*1.9</f>
        <v>166.89999999999998</v>
      </c>
      <c r="H1626" s="162">
        <f t="shared" si="252"/>
        <v>166.89999999999998</v>
      </c>
      <c r="I1626" s="163" t="s">
        <v>152</v>
      </c>
      <c r="J1626" s="164">
        <v>84</v>
      </c>
      <c r="K1626" s="164">
        <f t="shared" si="255"/>
        <v>84</v>
      </c>
      <c r="L1626" s="165">
        <f t="shared" si="256"/>
        <v>630</v>
      </c>
      <c r="M1626" s="165">
        <f t="shared" si="258"/>
        <v>630</v>
      </c>
      <c r="N1626" s="129" t="s">
        <v>1973</v>
      </c>
      <c r="O1626" s="130">
        <v>37</v>
      </c>
      <c r="P1626" s="130">
        <f t="shared" si="249"/>
        <v>37</v>
      </c>
      <c r="Q1626" s="188"/>
      <c r="R1626" s="194">
        <f>Q1626*1.025</f>
        <v>0</v>
      </c>
      <c r="S1626" s="246" t="s">
        <v>3154</v>
      </c>
      <c r="T1626" s="131"/>
      <c r="U1626" s="37"/>
      <c r="V1626" s="139"/>
      <c r="W1626" s="37"/>
      <c r="X1626" s="37"/>
      <c r="Y1626" s="37"/>
      <c r="Z1626" s="131"/>
      <c r="AA1626" s="37"/>
    </row>
    <row r="1627" spans="1:27" s="40" customFormat="1" x14ac:dyDescent="0.25">
      <c r="A1627" s="6">
        <v>182941</v>
      </c>
      <c r="B1627" s="6">
        <v>63803167</v>
      </c>
      <c r="C1627" s="6">
        <v>1</v>
      </c>
      <c r="D1627" s="38"/>
      <c r="E1627" s="30" t="s">
        <v>3551</v>
      </c>
      <c r="F1627" s="20" t="s">
        <v>1599</v>
      </c>
      <c r="G1627" s="53">
        <f>J1627*1.15+O1627*1.9</f>
        <v>166.89999999999998</v>
      </c>
      <c r="H1627" s="55">
        <f t="shared" si="252"/>
        <v>166.89999999999998</v>
      </c>
      <c r="I1627" s="94" t="s">
        <v>152</v>
      </c>
      <c r="J1627" s="97">
        <v>84</v>
      </c>
      <c r="K1627" s="97">
        <f t="shared" si="255"/>
        <v>84</v>
      </c>
      <c r="L1627" s="93">
        <f t="shared" si="256"/>
        <v>630</v>
      </c>
      <c r="M1627" s="93">
        <f t="shared" si="258"/>
        <v>630</v>
      </c>
      <c r="N1627" s="91" t="s">
        <v>1973</v>
      </c>
      <c r="O1627" s="48">
        <v>37</v>
      </c>
      <c r="P1627" s="48">
        <f t="shared" si="249"/>
        <v>37</v>
      </c>
      <c r="Q1627" s="104"/>
      <c r="R1627" s="102">
        <f>Q1627*1.025</f>
        <v>0</v>
      </c>
      <c r="S1627" s="120" t="s">
        <v>3155</v>
      </c>
      <c r="T1627" s="37"/>
      <c r="U1627" s="37"/>
      <c r="V1627" s="131"/>
      <c r="W1627" s="131"/>
      <c r="Z1627" s="37"/>
    </row>
    <row r="1628" spans="1:27" s="40" customFormat="1" x14ac:dyDescent="0.25">
      <c r="A1628" s="121">
        <v>182941</v>
      </c>
      <c r="B1628" s="134">
        <v>63803167</v>
      </c>
      <c r="C1628" s="134">
        <v>1</v>
      </c>
      <c r="D1628" s="122"/>
      <c r="E1628" s="123" t="s">
        <v>3551</v>
      </c>
      <c r="F1628" s="124" t="s">
        <v>1599</v>
      </c>
      <c r="G1628" s="125">
        <f>J1628*1.15+O1628*1.9</f>
        <v>166.89999999999998</v>
      </c>
      <c r="H1628" s="135">
        <f t="shared" si="252"/>
        <v>166.89999999999998</v>
      </c>
      <c r="I1628" s="136" t="s">
        <v>152</v>
      </c>
      <c r="J1628" s="137">
        <v>84</v>
      </c>
      <c r="K1628" s="137">
        <f t="shared" si="255"/>
        <v>84</v>
      </c>
      <c r="L1628" s="138">
        <f t="shared" si="256"/>
        <v>630</v>
      </c>
      <c r="M1628" s="138">
        <f t="shared" si="258"/>
        <v>630</v>
      </c>
      <c r="N1628" s="129" t="s">
        <v>1973</v>
      </c>
      <c r="O1628" s="130">
        <v>37</v>
      </c>
      <c r="P1628" s="130">
        <f t="shared" si="249"/>
        <v>37</v>
      </c>
      <c r="Q1628" s="131"/>
      <c r="R1628" s="131"/>
      <c r="S1628" s="131"/>
      <c r="T1628" s="131"/>
      <c r="U1628" s="37"/>
      <c r="V1628" s="37"/>
      <c r="W1628" s="202"/>
      <c r="X1628" s="37"/>
      <c r="Y1628" s="37"/>
      <c r="Z1628" s="37"/>
      <c r="AA1628" s="131"/>
    </row>
    <row r="1629" spans="1:27" ht="14.25" customHeight="1" x14ac:dyDescent="0.25">
      <c r="A1629" s="197">
        <v>289067</v>
      </c>
      <c r="B1629" s="197">
        <v>63803167</v>
      </c>
      <c r="C1629" s="197">
        <v>2</v>
      </c>
      <c r="D1629" s="208">
        <v>1374604</v>
      </c>
      <c r="E1629" s="236" t="s">
        <v>3551</v>
      </c>
      <c r="F1629" s="313" t="s">
        <v>4582</v>
      </c>
      <c r="G1629" s="448">
        <f>J1629*1.464</f>
        <v>166.89599999999999</v>
      </c>
      <c r="H1629" s="330">
        <f t="shared" si="252"/>
        <v>333.79199999999997</v>
      </c>
      <c r="I1629" s="348" t="s">
        <v>974</v>
      </c>
      <c r="J1629" s="373">
        <v>114</v>
      </c>
      <c r="K1629" s="485">
        <f t="shared" si="255"/>
        <v>228</v>
      </c>
      <c r="L1629" s="486">
        <f t="shared" si="256"/>
        <v>855</v>
      </c>
      <c r="M1629" s="486">
        <f t="shared" si="258"/>
        <v>1710</v>
      </c>
      <c r="N1629" s="122" t="s">
        <v>2028</v>
      </c>
      <c r="O1629" s="130">
        <v>37</v>
      </c>
      <c r="P1629" s="130">
        <f t="shared" si="249"/>
        <v>74</v>
      </c>
      <c r="Q1629" s="447"/>
      <c r="R1629" s="447"/>
      <c r="S1629" s="451" t="s">
        <v>4583</v>
      </c>
      <c r="T1629" s="480"/>
      <c r="U1629" s="474"/>
      <c r="V1629" s="131"/>
      <c r="W1629" s="131"/>
      <c r="X1629" s="131"/>
      <c r="Y1629" s="131"/>
    </row>
    <row r="1630" spans="1:27" s="40" customFormat="1" x14ac:dyDescent="0.25">
      <c r="A1630" s="6">
        <v>96550</v>
      </c>
      <c r="B1630" s="6">
        <v>63803170</v>
      </c>
      <c r="C1630" s="6">
        <v>4</v>
      </c>
      <c r="D1630" s="6"/>
      <c r="E1630" s="30" t="s">
        <v>413</v>
      </c>
      <c r="F1630" s="20" t="s">
        <v>1774</v>
      </c>
      <c r="G1630" s="53">
        <f>J1630*1.15</f>
        <v>11.5</v>
      </c>
      <c r="H1630" s="55">
        <f t="shared" si="252"/>
        <v>46</v>
      </c>
      <c r="I1630" s="15" t="s">
        <v>67</v>
      </c>
      <c r="J1630" s="55">
        <v>10</v>
      </c>
      <c r="K1630" s="55">
        <f t="shared" si="255"/>
        <v>40</v>
      </c>
      <c r="L1630" s="56">
        <f t="shared" si="256"/>
        <v>75</v>
      </c>
      <c r="M1630" s="56">
        <f t="shared" si="258"/>
        <v>300</v>
      </c>
      <c r="N1630" s="38"/>
      <c r="O1630" s="48"/>
      <c r="P1630" s="48">
        <f t="shared" si="249"/>
        <v>0</v>
      </c>
      <c r="Q1630" s="104"/>
      <c r="R1630" s="102">
        <f>Q1630*1.025</f>
        <v>0</v>
      </c>
      <c r="S1630" s="120" t="s">
        <v>3156</v>
      </c>
      <c r="T1630" s="37"/>
      <c r="U1630" s="139"/>
      <c r="V1630" s="37"/>
      <c r="W1630" s="131"/>
      <c r="X1630" s="37"/>
      <c r="Y1630" s="37"/>
      <c r="Z1630" s="37"/>
      <c r="AA1630" s="37"/>
    </row>
    <row r="1631" spans="1:27" s="139" customFormat="1" x14ac:dyDescent="0.25">
      <c r="A1631" s="134">
        <v>233595</v>
      </c>
      <c r="B1631" s="134">
        <v>63803170</v>
      </c>
      <c r="C1631" s="134">
        <v>2</v>
      </c>
      <c r="D1631" s="161"/>
      <c r="E1631" s="123" t="s">
        <v>413</v>
      </c>
      <c r="F1631" s="124" t="s">
        <v>1774</v>
      </c>
      <c r="G1631" s="189">
        <f>J1631*1.2+O1631*2.5</f>
        <v>12.2675</v>
      </c>
      <c r="H1631" s="162">
        <f t="shared" si="252"/>
        <v>24.535</v>
      </c>
      <c r="I1631" s="203" t="s">
        <v>974</v>
      </c>
      <c r="J1631" s="164">
        <v>10</v>
      </c>
      <c r="K1631" s="164">
        <f t="shared" si="255"/>
        <v>20</v>
      </c>
      <c r="L1631" s="165">
        <f t="shared" si="256"/>
        <v>75</v>
      </c>
      <c r="M1631" s="165">
        <f t="shared" si="258"/>
        <v>150</v>
      </c>
      <c r="N1631" s="129" t="s">
        <v>1973</v>
      </c>
      <c r="O1631" s="130">
        <v>0.107</v>
      </c>
      <c r="P1631" s="130">
        <f t="shared" ref="P1631:P1694" si="259">O1631*C1631</f>
        <v>0.214</v>
      </c>
      <c r="Q1631" s="131"/>
      <c r="R1631" s="131"/>
      <c r="T1631" s="40"/>
      <c r="U1631" s="37"/>
      <c r="V1631" s="37"/>
      <c r="W1631" s="37"/>
      <c r="X1631" s="37"/>
      <c r="Y1631" s="37"/>
      <c r="Z1631" s="37"/>
    </row>
    <row r="1632" spans="1:27" s="131" customFormat="1" x14ac:dyDescent="0.25">
      <c r="A1632" s="6">
        <v>96550</v>
      </c>
      <c r="B1632" s="6">
        <v>63803210</v>
      </c>
      <c r="C1632" s="6">
        <v>2</v>
      </c>
      <c r="D1632" s="6"/>
      <c r="E1632" s="30" t="s">
        <v>405</v>
      </c>
      <c r="F1632" s="20" t="s">
        <v>733</v>
      </c>
      <c r="G1632" s="53">
        <f>J1632*1.15</f>
        <v>69</v>
      </c>
      <c r="H1632" s="55">
        <f t="shared" si="252"/>
        <v>138</v>
      </c>
      <c r="I1632" s="15" t="s">
        <v>0</v>
      </c>
      <c r="J1632" s="55">
        <v>60</v>
      </c>
      <c r="K1632" s="55">
        <f t="shared" si="255"/>
        <v>120</v>
      </c>
      <c r="L1632" s="56">
        <f t="shared" si="256"/>
        <v>450</v>
      </c>
      <c r="M1632" s="56">
        <f t="shared" si="258"/>
        <v>900</v>
      </c>
      <c r="N1632" s="38"/>
      <c r="O1632" s="48"/>
      <c r="P1632" s="48">
        <f t="shared" si="259"/>
        <v>0</v>
      </c>
      <c r="Q1632" s="104"/>
      <c r="R1632" s="102">
        <f t="shared" ref="R1632:R1637" si="260">Q1632*1.025</f>
        <v>0</v>
      </c>
      <c r="S1632" s="120" t="s">
        <v>2948</v>
      </c>
      <c r="T1632" s="37"/>
      <c r="U1632" s="37"/>
      <c r="V1632" s="139"/>
      <c r="W1632" s="139"/>
      <c r="X1632" s="139"/>
      <c r="Y1632" s="139"/>
      <c r="Z1632" s="37"/>
    </row>
    <row r="1633" spans="1:27" s="131" customFormat="1" x14ac:dyDescent="0.25">
      <c r="A1633" s="6">
        <v>96550</v>
      </c>
      <c r="B1633" s="6">
        <v>63803211</v>
      </c>
      <c r="C1633" s="6">
        <v>2</v>
      </c>
      <c r="D1633" s="6"/>
      <c r="E1633" s="30" t="s">
        <v>404</v>
      </c>
      <c r="F1633" s="20" t="s">
        <v>1015</v>
      </c>
      <c r="G1633" s="53">
        <f>J1633*1.15</f>
        <v>74.75</v>
      </c>
      <c r="H1633" s="55">
        <f t="shared" si="252"/>
        <v>149.5</v>
      </c>
      <c r="I1633" s="15" t="s">
        <v>0</v>
      </c>
      <c r="J1633" s="55">
        <v>65</v>
      </c>
      <c r="K1633" s="55">
        <f t="shared" si="255"/>
        <v>130</v>
      </c>
      <c r="L1633" s="56">
        <f t="shared" si="256"/>
        <v>487.5</v>
      </c>
      <c r="M1633" s="56">
        <f t="shared" si="258"/>
        <v>975</v>
      </c>
      <c r="N1633" s="38"/>
      <c r="O1633" s="48"/>
      <c r="P1633" s="48">
        <f t="shared" si="259"/>
        <v>0</v>
      </c>
      <c r="Q1633" s="104"/>
      <c r="R1633" s="102">
        <f t="shared" si="260"/>
        <v>0</v>
      </c>
      <c r="S1633" s="120" t="s">
        <v>2947</v>
      </c>
      <c r="T1633" s="37"/>
      <c r="U1633" s="37"/>
      <c r="V1633" s="37"/>
      <c r="W1633" s="37"/>
      <c r="X1633" s="37"/>
      <c r="Y1633" s="37"/>
      <c r="Z1633" s="37"/>
      <c r="AA1633" s="37"/>
    </row>
    <row r="1634" spans="1:27" s="131" customFormat="1" x14ac:dyDescent="0.25">
      <c r="A1634" s="6">
        <v>96550</v>
      </c>
      <c r="B1634" s="6">
        <v>63803212</v>
      </c>
      <c r="C1634" s="6">
        <v>2</v>
      </c>
      <c r="D1634" s="6"/>
      <c r="E1634" s="30" t="s">
        <v>403</v>
      </c>
      <c r="F1634" s="20" t="s">
        <v>1015</v>
      </c>
      <c r="G1634" s="53">
        <f>J1634*1.15</f>
        <v>74.75</v>
      </c>
      <c r="H1634" s="55">
        <f t="shared" si="252"/>
        <v>149.5</v>
      </c>
      <c r="I1634" s="15" t="s">
        <v>0</v>
      </c>
      <c r="J1634" s="55">
        <v>65</v>
      </c>
      <c r="K1634" s="55">
        <f t="shared" si="255"/>
        <v>130</v>
      </c>
      <c r="L1634" s="56">
        <f t="shared" si="256"/>
        <v>487.5</v>
      </c>
      <c r="M1634" s="56">
        <f t="shared" si="258"/>
        <v>975</v>
      </c>
      <c r="N1634" s="38"/>
      <c r="O1634" s="48"/>
      <c r="P1634" s="48">
        <f t="shared" si="259"/>
        <v>0</v>
      </c>
      <c r="Q1634" s="104"/>
      <c r="R1634" s="102">
        <f t="shared" si="260"/>
        <v>0</v>
      </c>
      <c r="S1634" s="120" t="s">
        <v>2946</v>
      </c>
      <c r="T1634" s="37"/>
      <c r="U1634" s="37"/>
      <c r="V1634" s="40"/>
      <c r="W1634" s="37"/>
      <c r="X1634" s="40"/>
      <c r="Y1634" s="40"/>
      <c r="Z1634" s="139"/>
      <c r="AA1634" s="37"/>
    </row>
    <row r="1635" spans="1:27" s="131" customFormat="1" x14ac:dyDescent="0.25">
      <c r="A1635" s="6">
        <v>96550</v>
      </c>
      <c r="B1635" s="6">
        <v>63803216</v>
      </c>
      <c r="C1635" s="6">
        <v>2</v>
      </c>
      <c r="D1635" s="6"/>
      <c r="E1635" s="30" t="s">
        <v>414</v>
      </c>
      <c r="F1635" s="20" t="s">
        <v>1435</v>
      </c>
      <c r="G1635" s="53">
        <f>J1635*1.15+O1635*1.9</f>
        <v>82.899999999999991</v>
      </c>
      <c r="H1635" s="55">
        <f t="shared" si="252"/>
        <v>165.79999999999998</v>
      </c>
      <c r="I1635" s="94" t="s">
        <v>67</v>
      </c>
      <c r="J1635" s="97">
        <v>44</v>
      </c>
      <c r="K1635" s="97">
        <f t="shared" si="255"/>
        <v>88</v>
      </c>
      <c r="L1635" s="93">
        <f t="shared" si="256"/>
        <v>330</v>
      </c>
      <c r="M1635" s="93">
        <f t="shared" si="258"/>
        <v>660</v>
      </c>
      <c r="N1635" s="91" t="s">
        <v>1973</v>
      </c>
      <c r="O1635" s="48">
        <v>17</v>
      </c>
      <c r="P1635" s="48">
        <f t="shared" si="259"/>
        <v>34</v>
      </c>
      <c r="Q1635" s="104"/>
      <c r="R1635" s="102">
        <f t="shared" si="260"/>
        <v>0</v>
      </c>
      <c r="S1635" s="120" t="s">
        <v>3194</v>
      </c>
      <c r="T1635" s="37"/>
      <c r="U1635" s="139"/>
      <c r="W1635" s="37"/>
      <c r="X1635" s="139"/>
      <c r="Y1635" s="139"/>
      <c r="Z1635" s="37"/>
      <c r="AA1635" s="139"/>
    </row>
    <row r="1636" spans="1:27" s="131" customFormat="1" x14ac:dyDescent="0.25">
      <c r="A1636" s="6">
        <v>178327</v>
      </c>
      <c r="B1636" s="6">
        <v>63803216</v>
      </c>
      <c r="C1636" s="6">
        <v>1</v>
      </c>
      <c r="D1636" s="38"/>
      <c r="E1636" s="30" t="s">
        <v>414</v>
      </c>
      <c r="F1636" s="20" t="s">
        <v>1435</v>
      </c>
      <c r="G1636" s="53">
        <f>J1636*1.15+O1636*1.9</f>
        <v>82.899999999999991</v>
      </c>
      <c r="H1636" s="55">
        <f t="shared" si="252"/>
        <v>82.899999999999991</v>
      </c>
      <c r="I1636" s="94" t="s">
        <v>974</v>
      </c>
      <c r="J1636" s="97">
        <v>44</v>
      </c>
      <c r="K1636" s="97">
        <f t="shared" si="255"/>
        <v>44</v>
      </c>
      <c r="L1636" s="93">
        <f t="shared" si="256"/>
        <v>330</v>
      </c>
      <c r="M1636" s="93">
        <f t="shared" si="258"/>
        <v>330</v>
      </c>
      <c r="N1636" s="91" t="s">
        <v>1973</v>
      </c>
      <c r="O1636" s="48">
        <v>17</v>
      </c>
      <c r="P1636" s="48">
        <f t="shared" si="259"/>
        <v>17</v>
      </c>
      <c r="Q1636" s="104"/>
      <c r="R1636" s="102">
        <f t="shared" si="260"/>
        <v>0</v>
      </c>
      <c r="S1636" s="120" t="s">
        <v>3194</v>
      </c>
      <c r="T1636" s="37"/>
      <c r="U1636" s="37"/>
      <c r="V1636" s="37"/>
      <c r="W1636" s="37"/>
      <c r="X1636" s="37"/>
      <c r="Y1636" s="37"/>
      <c r="Z1636" s="139"/>
    </row>
    <row r="1637" spans="1:27" s="131" customFormat="1" x14ac:dyDescent="0.25">
      <c r="A1637" s="6">
        <v>182941</v>
      </c>
      <c r="B1637" s="6">
        <v>63803216</v>
      </c>
      <c r="C1637" s="6">
        <v>1</v>
      </c>
      <c r="D1637" s="38"/>
      <c r="E1637" s="30" t="s">
        <v>3552</v>
      </c>
      <c r="F1637" s="20" t="s">
        <v>1435</v>
      </c>
      <c r="G1637" s="53">
        <f>J1637*1.15+O1637*1.9</f>
        <v>82.899999999999991</v>
      </c>
      <c r="H1637" s="55">
        <f t="shared" si="252"/>
        <v>82.899999999999991</v>
      </c>
      <c r="I1637" s="94" t="s">
        <v>974</v>
      </c>
      <c r="J1637" s="97">
        <v>44</v>
      </c>
      <c r="K1637" s="97">
        <f t="shared" si="255"/>
        <v>44</v>
      </c>
      <c r="L1637" s="93">
        <f t="shared" si="256"/>
        <v>330</v>
      </c>
      <c r="M1637" s="93">
        <f t="shared" si="258"/>
        <v>330</v>
      </c>
      <c r="N1637" s="91" t="s">
        <v>1973</v>
      </c>
      <c r="O1637" s="48">
        <v>17</v>
      </c>
      <c r="P1637" s="48">
        <f t="shared" si="259"/>
        <v>17</v>
      </c>
      <c r="Q1637" s="104"/>
      <c r="R1637" s="102">
        <f t="shared" si="260"/>
        <v>0</v>
      </c>
      <c r="S1637" s="120" t="s">
        <v>3195</v>
      </c>
      <c r="T1637" s="37"/>
      <c r="U1637" s="37"/>
      <c r="V1637" s="37"/>
      <c r="W1637" s="37"/>
      <c r="X1637" s="139"/>
      <c r="Y1637" s="139"/>
      <c r="Z1637" s="37"/>
      <c r="AA1637" s="37"/>
    </row>
    <row r="1638" spans="1:27" s="131" customFormat="1" x14ac:dyDescent="0.25">
      <c r="A1638" s="121">
        <v>182941</v>
      </c>
      <c r="B1638" s="134">
        <v>63803216</v>
      </c>
      <c r="C1638" s="134">
        <v>1</v>
      </c>
      <c r="D1638" s="122"/>
      <c r="E1638" s="123" t="s">
        <v>3552</v>
      </c>
      <c r="F1638" s="124" t="s">
        <v>1435</v>
      </c>
      <c r="G1638" s="125">
        <f>J1638*1.15+O1638*1.9</f>
        <v>82.899999999999991</v>
      </c>
      <c r="H1638" s="135">
        <f t="shared" si="252"/>
        <v>82.899999999999991</v>
      </c>
      <c r="I1638" s="136" t="s">
        <v>974</v>
      </c>
      <c r="J1638" s="137">
        <v>44</v>
      </c>
      <c r="K1638" s="137">
        <f t="shared" si="255"/>
        <v>44</v>
      </c>
      <c r="L1638" s="138">
        <f t="shared" si="256"/>
        <v>330</v>
      </c>
      <c r="M1638" s="138">
        <f t="shared" si="258"/>
        <v>330</v>
      </c>
      <c r="N1638" s="129" t="s">
        <v>1973</v>
      </c>
      <c r="O1638" s="130">
        <v>17</v>
      </c>
      <c r="P1638" s="130">
        <f t="shared" si="259"/>
        <v>17</v>
      </c>
      <c r="Q1638" s="139"/>
      <c r="R1638" s="139"/>
      <c r="S1638" s="139"/>
      <c r="T1638" s="139"/>
      <c r="U1638" s="37"/>
      <c r="V1638" s="37"/>
      <c r="W1638" s="40"/>
      <c r="X1638" s="37"/>
      <c r="Y1638" s="37"/>
      <c r="Z1638" s="37"/>
    </row>
    <row r="1639" spans="1:27" s="139" customFormat="1" x14ac:dyDescent="0.25">
      <c r="A1639" s="6">
        <v>96550</v>
      </c>
      <c r="B1639" s="6">
        <v>63803219</v>
      </c>
      <c r="C1639" s="6">
        <v>2</v>
      </c>
      <c r="D1639" s="6"/>
      <c r="E1639" s="30" t="s">
        <v>422</v>
      </c>
      <c r="F1639" s="20" t="s">
        <v>4154</v>
      </c>
      <c r="G1639" s="53">
        <f>J1639*1.15</f>
        <v>173.64999999999998</v>
      </c>
      <c r="H1639" s="55">
        <f t="shared" si="252"/>
        <v>347.29999999999995</v>
      </c>
      <c r="I1639" s="15" t="s">
        <v>152</v>
      </c>
      <c r="J1639" s="55">
        <v>151</v>
      </c>
      <c r="K1639" s="55">
        <f t="shared" si="255"/>
        <v>302</v>
      </c>
      <c r="L1639" s="56">
        <f t="shared" si="256"/>
        <v>1132.5</v>
      </c>
      <c r="M1639" s="56">
        <f t="shared" si="258"/>
        <v>2265</v>
      </c>
      <c r="N1639" s="32" t="s">
        <v>1917</v>
      </c>
      <c r="O1639" s="48">
        <v>36</v>
      </c>
      <c r="P1639" s="48">
        <f t="shared" si="259"/>
        <v>72</v>
      </c>
      <c r="Q1639" s="103"/>
      <c r="R1639" s="102">
        <f>Q1639*1.025</f>
        <v>0</v>
      </c>
      <c r="S1639" s="120" t="s">
        <v>3288</v>
      </c>
      <c r="T1639" s="37"/>
      <c r="U1639" s="131"/>
      <c r="W1639" s="37"/>
      <c r="X1639" s="37"/>
      <c r="Y1639" s="37"/>
      <c r="Z1639" s="37"/>
      <c r="AA1639" s="131"/>
    </row>
    <row r="1640" spans="1:27" s="139" customFormat="1" x14ac:dyDescent="0.25">
      <c r="A1640" s="6">
        <v>182941</v>
      </c>
      <c r="B1640" s="6">
        <v>63803219</v>
      </c>
      <c r="C1640" s="6">
        <v>2</v>
      </c>
      <c r="D1640" s="38"/>
      <c r="E1640" s="30" t="s">
        <v>3553</v>
      </c>
      <c r="F1640" s="20" t="s">
        <v>4154</v>
      </c>
      <c r="G1640" s="53">
        <f>J1640*1.15</f>
        <v>173.64999999999998</v>
      </c>
      <c r="H1640" s="55">
        <f t="shared" si="252"/>
        <v>347.29999999999995</v>
      </c>
      <c r="I1640" s="15" t="s">
        <v>152</v>
      </c>
      <c r="J1640" s="55">
        <v>151</v>
      </c>
      <c r="K1640" s="55">
        <f t="shared" si="255"/>
        <v>302</v>
      </c>
      <c r="L1640" s="56">
        <f t="shared" si="256"/>
        <v>1132.5</v>
      </c>
      <c r="M1640" s="56">
        <f t="shared" si="258"/>
        <v>2265</v>
      </c>
      <c r="N1640" s="32" t="s">
        <v>1917</v>
      </c>
      <c r="O1640" s="48">
        <v>36</v>
      </c>
      <c r="P1640" s="48">
        <f t="shared" si="259"/>
        <v>72</v>
      </c>
      <c r="Q1640" s="104"/>
      <c r="R1640" s="102">
        <f>Q1640*1.025</f>
        <v>0</v>
      </c>
      <c r="S1640" s="120" t="s">
        <v>3289</v>
      </c>
      <c r="T1640" s="37"/>
      <c r="U1640" s="40"/>
      <c r="V1640" s="37"/>
      <c r="W1640" s="131"/>
      <c r="X1640" s="40"/>
      <c r="Y1640" s="40"/>
      <c r="Z1640" s="37"/>
    </row>
    <row r="1641" spans="1:27" s="131" customFormat="1" x14ac:dyDescent="0.25">
      <c r="A1641" s="121">
        <v>182941</v>
      </c>
      <c r="B1641" s="134">
        <v>63803219</v>
      </c>
      <c r="C1641" s="134">
        <v>2</v>
      </c>
      <c r="D1641" s="122"/>
      <c r="E1641" s="123" t="s">
        <v>3553</v>
      </c>
      <c r="F1641" s="124" t="s">
        <v>4154</v>
      </c>
      <c r="G1641" s="135">
        <f>J1641*1.15</f>
        <v>173.64999999999998</v>
      </c>
      <c r="H1641" s="135">
        <f t="shared" si="252"/>
        <v>347.29999999999995</v>
      </c>
      <c r="I1641" s="134" t="s">
        <v>152</v>
      </c>
      <c r="J1641" s="160">
        <v>151</v>
      </c>
      <c r="K1641" s="160">
        <f t="shared" si="255"/>
        <v>302</v>
      </c>
      <c r="L1641" s="159">
        <f t="shared" si="256"/>
        <v>1132.5</v>
      </c>
      <c r="M1641" s="159">
        <f t="shared" si="258"/>
        <v>2265</v>
      </c>
      <c r="N1641" s="157" t="s">
        <v>1917</v>
      </c>
      <c r="O1641" s="130">
        <v>36</v>
      </c>
      <c r="P1641" s="130">
        <f t="shared" si="259"/>
        <v>72</v>
      </c>
      <c r="U1641" s="37"/>
      <c r="W1641" s="37"/>
      <c r="X1641" s="37"/>
      <c r="Y1641" s="37"/>
      <c r="AA1641" s="37"/>
    </row>
    <row r="1642" spans="1:27" s="131" customFormat="1" ht="14.25" customHeight="1" x14ac:dyDescent="0.25">
      <c r="A1642" s="134">
        <v>289067</v>
      </c>
      <c r="B1642" s="134">
        <v>63803219</v>
      </c>
      <c r="C1642" s="134">
        <v>2</v>
      </c>
      <c r="D1642" s="161">
        <v>1374610</v>
      </c>
      <c r="E1642" s="123" t="s">
        <v>3553</v>
      </c>
      <c r="F1642" s="329" t="s">
        <v>4154</v>
      </c>
      <c r="G1642" s="484">
        <f>J1642*1.068615</f>
        <v>173.64993750000002</v>
      </c>
      <c r="H1642" s="330">
        <f t="shared" si="252"/>
        <v>347.29987500000004</v>
      </c>
      <c r="I1642" s="134" t="s">
        <v>152</v>
      </c>
      <c r="J1642" s="485">
        <v>162.5</v>
      </c>
      <c r="K1642" s="485">
        <f t="shared" si="255"/>
        <v>325</v>
      </c>
      <c r="L1642" s="486">
        <f t="shared" si="256"/>
        <v>1218.75</v>
      </c>
      <c r="M1642" s="486">
        <f t="shared" si="258"/>
        <v>2437.5</v>
      </c>
      <c r="N1642" s="174" t="s">
        <v>1917</v>
      </c>
      <c r="O1642" s="130">
        <v>36</v>
      </c>
      <c r="P1642" s="130">
        <f t="shared" si="259"/>
        <v>72</v>
      </c>
      <c r="Q1642" s="447"/>
      <c r="R1642" s="447"/>
      <c r="S1642" s="447" t="s">
        <v>4578</v>
      </c>
      <c r="T1642" s="480"/>
      <c r="U1642" s="480"/>
      <c r="V1642" s="139"/>
      <c r="W1642" s="37"/>
      <c r="X1642" s="139"/>
      <c r="Y1642" s="139"/>
      <c r="Z1642" s="37"/>
      <c r="AA1642" s="37"/>
    </row>
    <row r="1643" spans="1:27" s="131" customFormat="1" x14ac:dyDescent="0.25">
      <c r="A1643" s="197">
        <v>289067</v>
      </c>
      <c r="B1643" s="134">
        <v>63803219</v>
      </c>
      <c r="C1643" s="134">
        <v>2</v>
      </c>
      <c r="D1643" s="161">
        <v>1374610</v>
      </c>
      <c r="E1643" s="123" t="s">
        <v>3553</v>
      </c>
      <c r="F1643" s="329" t="s">
        <v>4154</v>
      </c>
      <c r="G1643" s="484">
        <f>J1643*1.068615</f>
        <v>173.64993750000002</v>
      </c>
      <c r="H1643" s="330">
        <f t="shared" si="252"/>
        <v>347.29987500000004</v>
      </c>
      <c r="I1643" s="134" t="s">
        <v>152</v>
      </c>
      <c r="J1643" s="485">
        <v>162.5</v>
      </c>
      <c r="K1643" s="485">
        <f t="shared" si="255"/>
        <v>325</v>
      </c>
      <c r="L1643" s="486">
        <f t="shared" si="256"/>
        <v>1218.75</v>
      </c>
      <c r="M1643" s="486">
        <f t="shared" si="258"/>
        <v>2437.5</v>
      </c>
      <c r="N1643" s="174" t="s">
        <v>1917</v>
      </c>
      <c r="O1643" s="130">
        <v>36</v>
      </c>
      <c r="P1643" s="130">
        <f t="shared" si="259"/>
        <v>72</v>
      </c>
      <c r="Q1643" s="447"/>
      <c r="R1643" s="447"/>
      <c r="S1643" s="447"/>
      <c r="T1643" s="480"/>
      <c r="U1643" s="480"/>
      <c r="X1643" s="37"/>
      <c r="Y1643" s="37"/>
      <c r="Z1643" s="37"/>
      <c r="AA1643" s="37"/>
    </row>
    <row r="1644" spans="1:27" s="139" customFormat="1" x14ac:dyDescent="0.25">
      <c r="A1644" s="6">
        <v>96550</v>
      </c>
      <c r="B1644" s="6">
        <v>63803220</v>
      </c>
      <c r="C1644" s="6">
        <v>2</v>
      </c>
      <c r="D1644" s="6"/>
      <c r="E1644" s="30" t="s">
        <v>423</v>
      </c>
      <c r="F1644" s="20" t="s">
        <v>4155</v>
      </c>
      <c r="G1644" s="53">
        <f>J1644*1.15</f>
        <v>190.89999999999998</v>
      </c>
      <c r="H1644" s="55">
        <f t="shared" si="252"/>
        <v>381.79999999999995</v>
      </c>
      <c r="I1644" s="15" t="s">
        <v>152</v>
      </c>
      <c r="J1644" s="55">
        <v>166</v>
      </c>
      <c r="K1644" s="55">
        <f t="shared" si="255"/>
        <v>332</v>
      </c>
      <c r="L1644" s="56">
        <f t="shared" si="256"/>
        <v>1245</v>
      </c>
      <c r="M1644" s="56">
        <f t="shared" si="258"/>
        <v>2490</v>
      </c>
      <c r="N1644" s="38"/>
      <c r="O1644" s="48"/>
      <c r="P1644" s="48">
        <f t="shared" si="259"/>
        <v>0</v>
      </c>
      <c r="Q1644" s="104"/>
      <c r="R1644" s="102">
        <f>Q1644*1.025</f>
        <v>0</v>
      </c>
      <c r="S1644" s="120" t="s">
        <v>3290</v>
      </c>
      <c r="T1644" s="37"/>
      <c r="U1644" s="40"/>
      <c r="V1644" s="37"/>
      <c r="W1644" s="37"/>
      <c r="X1644" s="37"/>
      <c r="Y1644" s="37"/>
      <c r="Z1644" s="37"/>
      <c r="AA1644" s="37"/>
    </row>
    <row r="1645" spans="1:27" s="131" customFormat="1" ht="14.25" customHeight="1" x14ac:dyDescent="0.25">
      <c r="A1645" s="134">
        <v>289067</v>
      </c>
      <c r="B1645" s="134">
        <v>63803220</v>
      </c>
      <c r="C1645" s="134">
        <v>2</v>
      </c>
      <c r="D1645" s="161">
        <v>1374610</v>
      </c>
      <c r="E1645" s="123" t="s">
        <v>423</v>
      </c>
      <c r="F1645" s="329" t="s">
        <v>4155</v>
      </c>
      <c r="G1645" s="487">
        <f>J1645*1.0754929</f>
        <v>190.89998975</v>
      </c>
      <c r="H1645" s="448">
        <f t="shared" si="252"/>
        <v>381.79997950000001</v>
      </c>
      <c r="I1645" s="166" t="s">
        <v>152</v>
      </c>
      <c r="J1645" s="288">
        <v>177.5</v>
      </c>
      <c r="K1645" s="288">
        <f t="shared" si="255"/>
        <v>355</v>
      </c>
      <c r="L1645" s="290">
        <f t="shared" si="256"/>
        <v>1331.25</v>
      </c>
      <c r="M1645" s="290">
        <f t="shared" si="258"/>
        <v>2662.5</v>
      </c>
      <c r="N1645" s="122" t="s">
        <v>2028</v>
      </c>
      <c r="O1645" s="130">
        <v>40.134999999999998</v>
      </c>
      <c r="P1645" s="130">
        <f t="shared" si="259"/>
        <v>80.27</v>
      </c>
      <c r="Q1645" s="188"/>
      <c r="R1645" s="447"/>
      <c r="S1645" s="447" t="s">
        <v>4578</v>
      </c>
      <c r="T1645" s="480"/>
      <c r="U1645" s="474"/>
      <c r="V1645" s="37"/>
      <c r="W1645" s="40"/>
      <c r="X1645" s="37"/>
      <c r="Y1645" s="37"/>
      <c r="AA1645" s="37"/>
    </row>
    <row r="1646" spans="1:27" s="131" customFormat="1" x14ac:dyDescent="0.25">
      <c r="A1646" s="197">
        <v>289067</v>
      </c>
      <c r="B1646" s="134">
        <v>63803220</v>
      </c>
      <c r="C1646" s="134">
        <v>2</v>
      </c>
      <c r="D1646" s="161">
        <v>1374610</v>
      </c>
      <c r="E1646" s="123" t="s">
        <v>423</v>
      </c>
      <c r="F1646" s="329" t="s">
        <v>4155</v>
      </c>
      <c r="G1646" s="487">
        <f>J1646*1.0754929</f>
        <v>190.89998975</v>
      </c>
      <c r="H1646" s="448">
        <f t="shared" si="252"/>
        <v>381.79997950000001</v>
      </c>
      <c r="I1646" s="166" t="s">
        <v>152</v>
      </c>
      <c r="J1646" s="288">
        <v>177.5</v>
      </c>
      <c r="K1646" s="288">
        <f t="shared" si="255"/>
        <v>355</v>
      </c>
      <c r="L1646" s="290">
        <f t="shared" si="256"/>
        <v>1331.25</v>
      </c>
      <c r="M1646" s="290">
        <f t="shared" si="258"/>
        <v>2662.5</v>
      </c>
      <c r="N1646" s="122" t="s">
        <v>2028</v>
      </c>
      <c r="O1646" s="130">
        <v>40.134999999999998</v>
      </c>
      <c r="P1646" s="130">
        <f t="shared" si="259"/>
        <v>80.27</v>
      </c>
      <c r="Q1646" s="188"/>
      <c r="R1646" s="447"/>
      <c r="S1646" s="489"/>
      <c r="T1646" s="480"/>
      <c r="U1646" s="474"/>
      <c r="V1646" s="37"/>
      <c r="X1646" s="37"/>
      <c r="Y1646" s="37"/>
      <c r="Z1646" s="37"/>
    </row>
    <row r="1647" spans="1:27" s="131" customFormat="1" x14ac:dyDescent="0.25">
      <c r="A1647" s="6">
        <v>96550</v>
      </c>
      <c r="B1647" s="6">
        <v>63803221</v>
      </c>
      <c r="C1647" s="6">
        <v>2</v>
      </c>
      <c r="D1647" s="6"/>
      <c r="E1647" s="30" t="s">
        <v>417</v>
      </c>
      <c r="F1647" s="20" t="s">
        <v>4795</v>
      </c>
      <c r="G1647" s="53">
        <f>J1647*1.15</f>
        <v>79.349999999999994</v>
      </c>
      <c r="H1647" s="55">
        <f t="shared" si="252"/>
        <v>158.69999999999999</v>
      </c>
      <c r="I1647" s="15" t="s">
        <v>152</v>
      </c>
      <c r="J1647" s="55">
        <v>69</v>
      </c>
      <c r="K1647" s="55">
        <f t="shared" si="255"/>
        <v>138</v>
      </c>
      <c r="L1647" s="56">
        <f t="shared" si="256"/>
        <v>517.5</v>
      </c>
      <c r="M1647" s="56">
        <f t="shared" si="258"/>
        <v>1035</v>
      </c>
      <c r="N1647" s="32" t="s">
        <v>1917</v>
      </c>
      <c r="O1647" s="48">
        <v>12.5</v>
      </c>
      <c r="P1647" s="48">
        <f t="shared" si="259"/>
        <v>25</v>
      </c>
      <c r="Q1647" s="104"/>
      <c r="R1647" s="102">
        <f>Q1647*1.025</f>
        <v>0</v>
      </c>
      <c r="S1647" s="120" t="s">
        <v>3280</v>
      </c>
      <c r="T1647" s="37"/>
      <c r="U1647" s="139"/>
      <c r="V1647" s="37"/>
      <c r="W1647" s="37"/>
      <c r="X1647" s="37"/>
      <c r="Y1647" s="37"/>
      <c r="Z1647" s="37"/>
      <c r="AA1647" s="37"/>
    </row>
    <row r="1648" spans="1:27" s="131" customFormat="1" ht="15.75" customHeight="1" x14ac:dyDescent="0.25">
      <c r="A1648" s="6">
        <v>182941</v>
      </c>
      <c r="B1648" s="6">
        <v>63803221</v>
      </c>
      <c r="C1648" s="6">
        <v>1</v>
      </c>
      <c r="D1648" s="38"/>
      <c r="E1648" s="30" t="s">
        <v>3554</v>
      </c>
      <c r="F1648" s="20" t="s">
        <v>4795</v>
      </c>
      <c r="G1648" s="53">
        <f>J1648*1.15</f>
        <v>79.349999999999994</v>
      </c>
      <c r="H1648" s="55">
        <f t="shared" si="252"/>
        <v>79.349999999999994</v>
      </c>
      <c r="I1648" s="15" t="s">
        <v>152</v>
      </c>
      <c r="J1648" s="55">
        <v>69</v>
      </c>
      <c r="K1648" s="55">
        <f t="shared" si="255"/>
        <v>69</v>
      </c>
      <c r="L1648" s="56">
        <f t="shared" si="256"/>
        <v>517.5</v>
      </c>
      <c r="M1648" s="56">
        <f t="shared" si="258"/>
        <v>517.5</v>
      </c>
      <c r="N1648" s="32" t="s">
        <v>1917</v>
      </c>
      <c r="O1648" s="48">
        <v>12.5</v>
      </c>
      <c r="P1648" s="48">
        <f t="shared" si="259"/>
        <v>12.5</v>
      </c>
      <c r="Q1648" s="104"/>
      <c r="R1648" s="102">
        <f>Q1648*1.025</f>
        <v>0</v>
      </c>
      <c r="S1648" s="120" t="s">
        <v>3281</v>
      </c>
      <c r="T1648" s="37"/>
      <c r="U1648" s="37"/>
      <c r="W1648" s="37"/>
      <c r="X1648" s="37"/>
      <c r="Y1648" s="37"/>
      <c r="Z1648" s="37"/>
      <c r="AA1648" s="40"/>
    </row>
    <row r="1649" spans="1:27" s="131" customFormat="1" x14ac:dyDescent="0.25">
      <c r="A1649" s="121">
        <v>182941</v>
      </c>
      <c r="B1649" s="134">
        <v>63803221</v>
      </c>
      <c r="C1649" s="134">
        <v>1</v>
      </c>
      <c r="D1649" s="122"/>
      <c r="E1649" s="123" t="s">
        <v>3554</v>
      </c>
      <c r="F1649" s="124" t="s">
        <v>4795</v>
      </c>
      <c r="G1649" s="135">
        <f>J1649*1.15</f>
        <v>79.349999999999994</v>
      </c>
      <c r="H1649" s="135">
        <f t="shared" si="252"/>
        <v>79.349999999999994</v>
      </c>
      <c r="I1649" s="134" t="s">
        <v>152</v>
      </c>
      <c r="J1649" s="160">
        <v>69</v>
      </c>
      <c r="K1649" s="160">
        <f t="shared" si="255"/>
        <v>69</v>
      </c>
      <c r="L1649" s="159">
        <f t="shared" si="256"/>
        <v>517.5</v>
      </c>
      <c r="M1649" s="159">
        <f t="shared" si="258"/>
        <v>517.5</v>
      </c>
      <c r="N1649" s="157" t="s">
        <v>1917</v>
      </c>
      <c r="O1649" s="130">
        <v>12.5</v>
      </c>
      <c r="P1649" s="130">
        <f t="shared" si="259"/>
        <v>12.5</v>
      </c>
      <c r="Q1649" s="139"/>
      <c r="R1649" s="139"/>
      <c r="S1649" s="139"/>
      <c r="T1649" s="139"/>
      <c r="U1649" s="139"/>
      <c r="V1649" s="37"/>
      <c r="W1649" s="37"/>
      <c r="X1649" s="37"/>
      <c r="Y1649" s="37"/>
      <c r="Z1649" s="139"/>
      <c r="AA1649" s="40"/>
    </row>
    <row r="1650" spans="1:27" s="131" customFormat="1" x14ac:dyDescent="0.25">
      <c r="A1650" s="134">
        <v>289067</v>
      </c>
      <c r="B1650" s="134">
        <v>63803221</v>
      </c>
      <c r="C1650" s="134">
        <v>2</v>
      </c>
      <c r="D1650" s="161">
        <v>1374610</v>
      </c>
      <c r="E1650" s="123" t="s">
        <v>3554</v>
      </c>
      <c r="F1650" s="329" t="s">
        <v>4795</v>
      </c>
      <c r="G1650" s="484">
        <f>J1650*1.0173</f>
        <v>79.349400000000003</v>
      </c>
      <c r="H1650" s="330">
        <f t="shared" si="252"/>
        <v>158.69880000000001</v>
      </c>
      <c r="I1650" s="134" t="s">
        <v>152</v>
      </c>
      <c r="J1650" s="485">
        <v>78</v>
      </c>
      <c r="K1650" s="485">
        <f t="shared" si="255"/>
        <v>156</v>
      </c>
      <c r="L1650" s="486">
        <f t="shared" si="256"/>
        <v>585</v>
      </c>
      <c r="M1650" s="486">
        <f t="shared" si="258"/>
        <v>1170</v>
      </c>
      <c r="N1650" s="174" t="s">
        <v>1917</v>
      </c>
      <c r="O1650" s="130">
        <v>12.5</v>
      </c>
      <c r="P1650" s="130">
        <f t="shared" si="259"/>
        <v>25</v>
      </c>
      <c r="Q1650" s="451"/>
      <c r="R1650" s="447"/>
      <c r="S1650" s="447" t="s">
        <v>4578</v>
      </c>
      <c r="T1650" s="480"/>
      <c r="U1650" s="480"/>
      <c r="W1650" s="37"/>
      <c r="X1650" s="37"/>
      <c r="Y1650" s="37"/>
      <c r="Z1650" s="37"/>
      <c r="AA1650" s="40"/>
    </row>
    <row r="1651" spans="1:27" s="131" customFormat="1" x14ac:dyDescent="0.25">
      <c r="A1651" s="197">
        <v>289067</v>
      </c>
      <c r="B1651" s="134">
        <v>63803221</v>
      </c>
      <c r="C1651" s="134">
        <v>2</v>
      </c>
      <c r="D1651" s="161">
        <v>1374610</v>
      </c>
      <c r="E1651" s="123" t="s">
        <v>3554</v>
      </c>
      <c r="F1651" s="329" t="s">
        <v>4795</v>
      </c>
      <c r="G1651" s="484">
        <f>J1651*1.0173</f>
        <v>79.349400000000003</v>
      </c>
      <c r="H1651" s="330">
        <f t="shared" si="252"/>
        <v>158.69880000000001</v>
      </c>
      <c r="I1651" s="134" t="s">
        <v>152</v>
      </c>
      <c r="J1651" s="485">
        <v>78</v>
      </c>
      <c r="K1651" s="485">
        <f t="shared" si="255"/>
        <v>156</v>
      </c>
      <c r="L1651" s="486">
        <f t="shared" si="256"/>
        <v>585</v>
      </c>
      <c r="M1651" s="486">
        <f t="shared" si="258"/>
        <v>1170</v>
      </c>
      <c r="N1651" s="174" t="s">
        <v>1917</v>
      </c>
      <c r="O1651" s="130">
        <v>12.5</v>
      </c>
      <c r="P1651" s="130">
        <f t="shared" si="259"/>
        <v>25</v>
      </c>
      <c r="Q1651" s="451"/>
      <c r="R1651" s="447"/>
      <c r="S1651" s="447"/>
      <c r="T1651" s="480"/>
      <c r="U1651" s="480"/>
      <c r="V1651" s="37"/>
      <c r="W1651" s="37"/>
      <c r="X1651" s="37"/>
      <c r="Y1651" s="37"/>
      <c r="Z1651" s="37"/>
      <c r="AA1651" s="37"/>
    </row>
    <row r="1652" spans="1:27" s="131" customFormat="1" x14ac:dyDescent="0.25">
      <c r="A1652" s="6">
        <v>96550</v>
      </c>
      <c r="B1652" s="6">
        <v>63803222</v>
      </c>
      <c r="C1652" s="6">
        <v>2</v>
      </c>
      <c r="D1652" s="6"/>
      <c r="E1652" s="30" t="s">
        <v>416</v>
      </c>
      <c r="F1652" s="20" t="s">
        <v>4796</v>
      </c>
      <c r="G1652" s="53">
        <f>J1652*1.15</f>
        <v>92</v>
      </c>
      <c r="H1652" s="55">
        <f t="shared" si="252"/>
        <v>184</v>
      </c>
      <c r="I1652" s="15" t="s">
        <v>152</v>
      </c>
      <c r="J1652" s="55">
        <v>80</v>
      </c>
      <c r="K1652" s="55">
        <f t="shared" si="255"/>
        <v>160</v>
      </c>
      <c r="L1652" s="56">
        <f t="shared" si="256"/>
        <v>600</v>
      </c>
      <c r="M1652" s="56">
        <f t="shared" si="258"/>
        <v>1200</v>
      </c>
      <c r="N1652" s="32" t="s">
        <v>1917</v>
      </c>
      <c r="O1652" s="48">
        <v>16</v>
      </c>
      <c r="P1652" s="48">
        <f t="shared" si="259"/>
        <v>32</v>
      </c>
      <c r="Q1652" s="104"/>
      <c r="R1652" s="102">
        <f>Q1652*1.025</f>
        <v>0</v>
      </c>
      <c r="S1652" s="120" t="s">
        <v>3277</v>
      </c>
      <c r="T1652" s="37"/>
      <c r="U1652" s="37"/>
      <c r="W1652" s="37"/>
      <c r="X1652" s="37"/>
      <c r="Y1652" s="37"/>
      <c r="Z1652" s="37"/>
      <c r="AA1652" s="37"/>
    </row>
    <row r="1653" spans="1:27" s="131" customFormat="1" x14ac:dyDescent="0.25">
      <c r="A1653" s="6">
        <v>173138</v>
      </c>
      <c r="B1653" s="6">
        <v>63803222</v>
      </c>
      <c r="C1653" s="6">
        <v>1</v>
      </c>
      <c r="D1653" s="38"/>
      <c r="E1653" s="30" t="s">
        <v>1517</v>
      </c>
      <c r="F1653" s="20" t="s">
        <v>4796</v>
      </c>
      <c r="G1653" s="53">
        <f>J1653*1.15</f>
        <v>92</v>
      </c>
      <c r="H1653" s="55">
        <f t="shared" si="252"/>
        <v>92</v>
      </c>
      <c r="I1653" s="15" t="s">
        <v>152</v>
      </c>
      <c r="J1653" s="55">
        <v>80</v>
      </c>
      <c r="K1653" s="55">
        <f t="shared" si="255"/>
        <v>80</v>
      </c>
      <c r="L1653" s="56">
        <f t="shared" si="256"/>
        <v>600</v>
      </c>
      <c r="M1653" s="56">
        <f t="shared" si="258"/>
        <v>600</v>
      </c>
      <c r="N1653" s="32" t="s">
        <v>1917</v>
      </c>
      <c r="O1653" s="48">
        <v>16</v>
      </c>
      <c r="P1653" s="48">
        <f t="shared" si="259"/>
        <v>16</v>
      </c>
      <c r="Q1653" s="104"/>
      <c r="R1653" s="102">
        <f>Q1653*1.025</f>
        <v>0</v>
      </c>
      <c r="S1653" s="120" t="s">
        <v>3278</v>
      </c>
      <c r="T1653" s="37"/>
      <c r="U1653" s="37"/>
      <c r="W1653" s="139"/>
      <c r="X1653" s="40"/>
      <c r="Y1653" s="40"/>
      <c r="Z1653" s="37"/>
      <c r="AA1653" s="37"/>
    </row>
    <row r="1654" spans="1:27" s="131" customFormat="1" x14ac:dyDescent="0.25">
      <c r="A1654" s="6">
        <v>182941</v>
      </c>
      <c r="B1654" s="6">
        <v>63803222</v>
      </c>
      <c r="C1654" s="6">
        <v>1</v>
      </c>
      <c r="D1654" s="38"/>
      <c r="E1654" s="30" t="s">
        <v>3555</v>
      </c>
      <c r="F1654" s="20" t="s">
        <v>4796</v>
      </c>
      <c r="G1654" s="53">
        <f>J1654*1.15</f>
        <v>92</v>
      </c>
      <c r="H1654" s="55">
        <f t="shared" si="252"/>
        <v>92</v>
      </c>
      <c r="I1654" s="15" t="s">
        <v>152</v>
      </c>
      <c r="J1654" s="55">
        <v>80</v>
      </c>
      <c r="K1654" s="55">
        <f t="shared" si="255"/>
        <v>80</v>
      </c>
      <c r="L1654" s="56">
        <f t="shared" si="256"/>
        <v>600</v>
      </c>
      <c r="M1654" s="56">
        <f t="shared" si="258"/>
        <v>600</v>
      </c>
      <c r="N1654" s="32" t="s">
        <v>1917</v>
      </c>
      <c r="O1654" s="48">
        <v>16</v>
      </c>
      <c r="P1654" s="48">
        <f t="shared" si="259"/>
        <v>16</v>
      </c>
      <c r="Q1654" s="104"/>
      <c r="R1654" s="102">
        <f>Q1654*1.025</f>
        <v>0</v>
      </c>
      <c r="S1654" s="120" t="s">
        <v>3279</v>
      </c>
      <c r="T1654" s="37"/>
      <c r="U1654" s="37"/>
      <c r="V1654" s="37"/>
      <c r="W1654" s="37"/>
      <c r="X1654" s="40"/>
      <c r="Y1654" s="40"/>
      <c r="Z1654" s="139"/>
      <c r="AA1654" s="37"/>
    </row>
    <row r="1655" spans="1:27" s="131" customFormat="1" x14ac:dyDescent="0.25">
      <c r="A1655" s="121">
        <v>182941</v>
      </c>
      <c r="B1655" s="134">
        <v>63803222</v>
      </c>
      <c r="C1655" s="134">
        <v>1</v>
      </c>
      <c r="D1655" s="122"/>
      <c r="E1655" s="123" t="s">
        <v>3555</v>
      </c>
      <c r="F1655" s="124" t="s">
        <v>4796</v>
      </c>
      <c r="G1655" s="135">
        <f>J1655*1.15</f>
        <v>92</v>
      </c>
      <c r="H1655" s="135">
        <f t="shared" si="252"/>
        <v>92</v>
      </c>
      <c r="I1655" s="134" t="s">
        <v>152</v>
      </c>
      <c r="J1655" s="155">
        <v>80</v>
      </c>
      <c r="K1655" s="155">
        <f t="shared" si="255"/>
        <v>80</v>
      </c>
      <c r="L1655" s="159">
        <f t="shared" si="256"/>
        <v>600</v>
      </c>
      <c r="M1655" s="159">
        <f t="shared" si="258"/>
        <v>600</v>
      </c>
      <c r="N1655" s="157" t="s">
        <v>1917</v>
      </c>
      <c r="O1655" s="130">
        <v>16</v>
      </c>
      <c r="P1655" s="130">
        <f t="shared" si="259"/>
        <v>16</v>
      </c>
      <c r="Q1655" s="139"/>
      <c r="R1655" s="139"/>
      <c r="S1655" s="139"/>
      <c r="T1655" s="139"/>
      <c r="V1655" s="37"/>
      <c r="W1655" s="37"/>
      <c r="X1655" s="37"/>
      <c r="Y1655" s="37"/>
      <c r="AA1655" s="37"/>
    </row>
    <row r="1656" spans="1:27" s="131" customFormat="1" x14ac:dyDescent="0.25">
      <c r="A1656" s="134">
        <v>289067</v>
      </c>
      <c r="B1656" s="134">
        <v>63803222</v>
      </c>
      <c r="C1656" s="134">
        <v>2</v>
      </c>
      <c r="D1656" s="161">
        <v>1374610</v>
      </c>
      <c r="E1656" s="123" t="s">
        <v>3555</v>
      </c>
      <c r="F1656" s="329" t="s">
        <v>4796</v>
      </c>
      <c r="G1656" s="484">
        <f>J1656*1.022222</f>
        <v>91.999979999999994</v>
      </c>
      <c r="H1656" s="330">
        <f t="shared" si="252"/>
        <v>183.99995999999999</v>
      </c>
      <c r="I1656" s="134" t="s">
        <v>152</v>
      </c>
      <c r="J1656" s="477">
        <v>90</v>
      </c>
      <c r="K1656" s="477">
        <f t="shared" si="255"/>
        <v>180</v>
      </c>
      <c r="L1656" s="486">
        <f t="shared" si="256"/>
        <v>675</v>
      </c>
      <c r="M1656" s="486">
        <f t="shared" si="258"/>
        <v>1350</v>
      </c>
      <c r="N1656" s="174" t="s">
        <v>1917</v>
      </c>
      <c r="O1656" s="130">
        <v>16</v>
      </c>
      <c r="P1656" s="130">
        <f t="shared" si="259"/>
        <v>32</v>
      </c>
      <c r="Q1656" s="451"/>
      <c r="R1656" s="447"/>
      <c r="S1656" s="447" t="s">
        <v>4578</v>
      </c>
      <c r="T1656" s="480"/>
      <c r="U1656" s="480"/>
      <c r="W1656" s="37"/>
      <c r="X1656" s="37"/>
      <c r="Y1656" s="37"/>
      <c r="Z1656" s="139"/>
      <c r="AA1656" s="37"/>
    </row>
    <row r="1657" spans="1:27" s="131" customFormat="1" x14ac:dyDescent="0.25">
      <c r="A1657" s="197">
        <v>289067</v>
      </c>
      <c r="B1657" s="134">
        <v>63803222</v>
      </c>
      <c r="C1657" s="134">
        <v>2</v>
      </c>
      <c r="D1657" s="161">
        <v>1374610</v>
      </c>
      <c r="E1657" s="123" t="s">
        <v>3555</v>
      </c>
      <c r="F1657" s="329" t="s">
        <v>4796</v>
      </c>
      <c r="G1657" s="484">
        <f>J1657*1.022222</f>
        <v>91.999979999999994</v>
      </c>
      <c r="H1657" s="330">
        <f t="shared" si="252"/>
        <v>183.99995999999999</v>
      </c>
      <c r="I1657" s="134" t="s">
        <v>152</v>
      </c>
      <c r="J1657" s="477">
        <v>90</v>
      </c>
      <c r="K1657" s="477">
        <f t="shared" si="255"/>
        <v>180</v>
      </c>
      <c r="L1657" s="486">
        <f t="shared" si="256"/>
        <v>675</v>
      </c>
      <c r="M1657" s="486">
        <f t="shared" si="258"/>
        <v>1350</v>
      </c>
      <c r="N1657" s="174" t="s">
        <v>1917</v>
      </c>
      <c r="O1657" s="130">
        <v>16</v>
      </c>
      <c r="P1657" s="130">
        <f t="shared" si="259"/>
        <v>32</v>
      </c>
      <c r="Q1657" s="451"/>
      <c r="R1657" s="447"/>
      <c r="S1657" s="447"/>
      <c r="T1657" s="480"/>
      <c r="U1657" s="480"/>
      <c r="V1657" s="37"/>
      <c r="W1657" s="37"/>
      <c r="X1657" s="37"/>
      <c r="Y1657" s="37"/>
      <c r="Z1657" s="139"/>
      <c r="AA1657" s="139"/>
    </row>
    <row r="1658" spans="1:27" s="131" customFormat="1" x14ac:dyDescent="0.25">
      <c r="A1658" s="6">
        <v>96550</v>
      </c>
      <c r="B1658" s="6">
        <v>63803223</v>
      </c>
      <c r="C1658" s="6">
        <v>2</v>
      </c>
      <c r="D1658" s="6"/>
      <c r="E1658" s="30" t="s">
        <v>418</v>
      </c>
      <c r="F1658" s="20" t="s">
        <v>1110</v>
      </c>
      <c r="G1658" s="53">
        <f t="shared" ref="G1658:G1668" si="261">J1658*1.15</f>
        <v>82.8</v>
      </c>
      <c r="H1658" s="55">
        <f t="shared" si="252"/>
        <v>165.6</v>
      </c>
      <c r="I1658" s="15" t="s">
        <v>152</v>
      </c>
      <c r="J1658" s="55">
        <v>72</v>
      </c>
      <c r="K1658" s="55">
        <f t="shared" si="255"/>
        <v>144</v>
      </c>
      <c r="L1658" s="56">
        <f t="shared" si="256"/>
        <v>540</v>
      </c>
      <c r="M1658" s="56">
        <f t="shared" si="258"/>
        <v>1080</v>
      </c>
      <c r="N1658" s="32" t="s">
        <v>1917</v>
      </c>
      <c r="O1658" s="48">
        <v>10</v>
      </c>
      <c r="P1658" s="48">
        <f t="shared" si="259"/>
        <v>20</v>
      </c>
      <c r="Q1658" s="104"/>
      <c r="R1658" s="102">
        <f>Q1658*1.025</f>
        <v>0</v>
      </c>
      <c r="S1658" s="120" t="s">
        <v>3282</v>
      </c>
      <c r="T1658" s="37"/>
      <c r="U1658" s="139"/>
      <c r="V1658" s="37"/>
      <c r="W1658" s="139"/>
      <c r="X1658" s="139"/>
      <c r="Y1658" s="139"/>
      <c r="Z1658" s="37"/>
      <c r="AA1658" s="37"/>
    </row>
    <row r="1659" spans="1:27" s="139" customFormat="1" ht="14.25" customHeight="1" x14ac:dyDescent="0.25">
      <c r="A1659" s="6">
        <v>182941</v>
      </c>
      <c r="B1659" s="6">
        <v>63803223</v>
      </c>
      <c r="C1659" s="6">
        <v>1</v>
      </c>
      <c r="D1659" s="38"/>
      <c r="E1659" s="30" t="s">
        <v>3556</v>
      </c>
      <c r="F1659" s="20" t="s">
        <v>1110</v>
      </c>
      <c r="G1659" s="53">
        <f t="shared" si="261"/>
        <v>82.8</v>
      </c>
      <c r="H1659" s="55">
        <f t="shared" si="252"/>
        <v>82.8</v>
      </c>
      <c r="I1659" s="15" t="s">
        <v>152</v>
      </c>
      <c r="J1659" s="55">
        <v>72</v>
      </c>
      <c r="K1659" s="55">
        <f t="shared" si="255"/>
        <v>72</v>
      </c>
      <c r="L1659" s="56">
        <f t="shared" si="256"/>
        <v>540</v>
      </c>
      <c r="M1659" s="56">
        <f t="shared" si="258"/>
        <v>540</v>
      </c>
      <c r="N1659" s="32" t="s">
        <v>1917</v>
      </c>
      <c r="O1659" s="48">
        <v>10</v>
      </c>
      <c r="P1659" s="48">
        <f t="shared" si="259"/>
        <v>10</v>
      </c>
      <c r="Q1659" s="104"/>
      <c r="R1659" s="102">
        <f>Q1659*1.025</f>
        <v>0</v>
      </c>
      <c r="S1659" s="120" t="s">
        <v>3283</v>
      </c>
      <c r="T1659" s="37"/>
      <c r="U1659" s="37"/>
      <c r="V1659" s="131"/>
      <c r="W1659" s="37"/>
      <c r="X1659" s="37"/>
      <c r="Y1659" s="37"/>
      <c r="Z1659" s="40"/>
      <c r="AA1659" s="37"/>
    </row>
    <row r="1660" spans="1:27" s="139" customFormat="1" x14ac:dyDescent="0.25">
      <c r="A1660" s="121">
        <v>182941</v>
      </c>
      <c r="B1660" s="134">
        <v>63803223</v>
      </c>
      <c r="C1660" s="134">
        <v>1</v>
      </c>
      <c r="D1660" s="122"/>
      <c r="E1660" s="123" t="s">
        <v>3556</v>
      </c>
      <c r="F1660" s="124" t="s">
        <v>1110</v>
      </c>
      <c r="G1660" s="135">
        <f t="shared" si="261"/>
        <v>82.8</v>
      </c>
      <c r="H1660" s="135">
        <f t="shared" si="252"/>
        <v>82.8</v>
      </c>
      <c r="I1660" s="134" t="s">
        <v>152</v>
      </c>
      <c r="J1660" s="160">
        <v>72</v>
      </c>
      <c r="K1660" s="160">
        <f t="shared" si="255"/>
        <v>72</v>
      </c>
      <c r="L1660" s="159">
        <f t="shared" si="256"/>
        <v>540</v>
      </c>
      <c r="M1660" s="159">
        <f t="shared" si="258"/>
        <v>540</v>
      </c>
      <c r="N1660" s="157" t="s">
        <v>1917</v>
      </c>
      <c r="O1660" s="130">
        <v>10</v>
      </c>
      <c r="P1660" s="130">
        <f t="shared" si="259"/>
        <v>10</v>
      </c>
      <c r="Q1660" s="131"/>
      <c r="R1660" s="131"/>
      <c r="S1660" s="131"/>
      <c r="T1660" s="131"/>
      <c r="U1660" s="37"/>
      <c r="V1660" s="131"/>
      <c r="W1660" s="37"/>
      <c r="X1660" s="40"/>
      <c r="Y1660" s="40"/>
      <c r="AA1660" s="37"/>
    </row>
    <row r="1661" spans="1:27" s="131" customFormat="1" ht="17.25" customHeight="1" x14ac:dyDescent="0.25">
      <c r="A1661" s="6">
        <v>96155</v>
      </c>
      <c r="B1661" s="6">
        <v>63803283</v>
      </c>
      <c r="C1661" s="6">
        <v>1</v>
      </c>
      <c r="D1661" s="6"/>
      <c r="E1661" s="30" t="s">
        <v>370</v>
      </c>
      <c r="F1661" s="20" t="s">
        <v>32</v>
      </c>
      <c r="G1661" s="53">
        <f t="shared" si="261"/>
        <v>25.299999999999997</v>
      </c>
      <c r="H1661" s="55">
        <f t="shared" si="252"/>
        <v>25.299999999999997</v>
      </c>
      <c r="I1661" s="15" t="s">
        <v>0</v>
      </c>
      <c r="J1661" s="55">
        <v>22</v>
      </c>
      <c r="K1661" s="55">
        <f t="shared" si="255"/>
        <v>22</v>
      </c>
      <c r="L1661" s="56">
        <f t="shared" si="256"/>
        <v>165</v>
      </c>
      <c r="M1661" s="56">
        <f t="shared" si="258"/>
        <v>165</v>
      </c>
      <c r="N1661" s="38"/>
      <c r="O1661" s="48"/>
      <c r="P1661" s="48">
        <f t="shared" si="259"/>
        <v>0</v>
      </c>
      <c r="Q1661" s="104"/>
      <c r="R1661" s="102">
        <f t="shared" ref="R1661:R1668" si="262">Q1661*1.025</f>
        <v>0</v>
      </c>
      <c r="S1661" s="120" t="s">
        <v>3331</v>
      </c>
      <c r="T1661" s="37"/>
      <c r="U1661" s="37"/>
      <c r="W1661" s="37"/>
      <c r="X1661" s="37"/>
      <c r="Y1661" s="37"/>
      <c r="AA1661" s="139"/>
    </row>
    <row r="1662" spans="1:27" s="131" customFormat="1" ht="20.25" customHeight="1" x14ac:dyDescent="0.25">
      <c r="A1662" s="6">
        <v>96550</v>
      </c>
      <c r="B1662" s="6">
        <v>63803288</v>
      </c>
      <c r="C1662" s="6">
        <v>1</v>
      </c>
      <c r="D1662" s="6"/>
      <c r="E1662" s="30" t="s">
        <v>426</v>
      </c>
      <c r="F1662" s="20" t="s">
        <v>13</v>
      </c>
      <c r="G1662" s="53">
        <f t="shared" si="261"/>
        <v>454.24999999999994</v>
      </c>
      <c r="H1662" s="55">
        <f t="shared" si="252"/>
        <v>454.24999999999994</v>
      </c>
      <c r="I1662" s="15" t="s">
        <v>0</v>
      </c>
      <c r="J1662" s="55">
        <v>395</v>
      </c>
      <c r="K1662" s="55">
        <f t="shared" si="255"/>
        <v>395</v>
      </c>
      <c r="L1662" s="56">
        <f t="shared" si="256"/>
        <v>2962.5</v>
      </c>
      <c r="M1662" s="56">
        <f t="shared" si="258"/>
        <v>2962.5</v>
      </c>
      <c r="N1662" s="38"/>
      <c r="O1662" s="48"/>
      <c r="P1662" s="48">
        <f t="shared" si="259"/>
        <v>0</v>
      </c>
      <c r="Q1662" s="104"/>
      <c r="R1662" s="102">
        <f t="shared" si="262"/>
        <v>0</v>
      </c>
      <c r="S1662" s="120" t="s">
        <v>3422</v>
      </c>
      <c r="T1662" s="40"/>
      <c r="U1662" s="37"/>
      <c r="V1662" s="37"/>
      <c r="W1662" s="37"/>
      <c r="X1662" s="37"/>
      <c r="Y1662" s="37"/>
      <c r="Z1662" s="139"/>
    </row>
    <row r="1663" spans="1:27" s="131" customFormat="1" x14ac:dyDescent="0.25">
      <c r="A1663" s="6">
        <v>96550</v>
      </c>
      <c r="B1663" s="6">
        <v>63803289</v>
      </c>
      <c r="C1663" s="6">
        <v>1</v>
      </c>
      <c r="D1663" s="6"/>
      <c r="E1663" s="30" t="s">
        <v>425</v>
      </c>
      <c r="F1663" s="20" t="s">
        <v>11</v>
      </c>
      <c r="G1663" s="53">
        <f t="shared" si="261"/>
        <v>13.225</v>
      </c>
      <c r="H1663" s="55">
        <f t="shared" si="252"/>
        <v>13.225</v>
      </c>
      <c r="I1663" s="15" t="s">
        <v>67</v>
      </c>
      <c r="J1663" s="55">
        <v>11.5</v>
      </c>
      <c r="K1663" s="55">
        <f t="shared" si="255"/>
        <v>11.5</v>
      </c>
      <c r="L1663" s="56">
        <f t="shared" si="256"/>
        <v>86.25</v>
      </c>
      <c r="M1663" s="56">
        <f t="shared" si="258"/>
        <v>86.25</v>
      </c>
      <c r="N1663" s="38"/>
      <c r="O1663" s="48"/>
      <c r="P1663" s="48">
        <f t="shared" si="259"/>
        <v>0</v>
      </c>
      <c r="Q1663" s="104"/>
      <c r="R1663" s="102">
        <f t="shared" si="262"/>
        <v>0</v>
      </c>
      <c r="S1663" s="120" t="s">
        <v>3421</v>
      </c>
      <c r="T1663" s="40"/>
      <c r="U1663" s="37"/>
      <c r="V1663" s="37"/>
      <c r="W1663" s="37"/>
      <c r="X1663" s="139"/>
      <c r="Y1663" s="139"/>
      <c r="Z1663" s="37"/>
      <c r="AA1663" s="139"/>
    </row>
    <row r="1664" spans="1:27" s="131" customFormat="1" x14ac:dyDescent="0.25">
      <c r="A1664" s="6">
        <v>96550</v>
      </c>
      <c r="B1664" s="6">
        <v>63803290</v>
      </c>
      <c r="C1664" s="6">
        <v>1</v>
      </c>
      <c r="D1664" s="6"/>
      <c r="E1664" s="30" t="s">
        <v>424</v>
      </c>
      <c r="F1664" s="20" t="s">
        <v>13</v>
      </c>
      <c r="G1664" s="53">
        <f t="shared" si="261"/>
        <v>86.25</v>
      </c>
      <c r="H1664" s="55">
        <f t="shared" si="252"/>
        <v>86.25</v>
      </c>
      <c r="I1664" s="15" t="s">
        <v>0</v>
      </c>
      <c r="J1664" s="55">
        <v>75</v>
      </c>
      <c r="K1664" s="55">
        <f t="shared" si="255"/>
        <v>75</v>
      </c>
      <c r="L1664" s="56">
        <f t="shared" si="256"/>
        <v>562.5</v>
      </c>
      <c r="M1664" s="56">
        <f t="shared" si="258"/>
        <v>562.5</v>
      </c>
      <c r="N1664" s="38"/>
      <c r="O1664" s="48"/>
      <c r="P1664" s="48">
        <f t="shared" si="259"/>
        <v>0</v>
      </c>
      <c r="Q1664" s="104"/>
      <c r="R1664" s="102">
        <f t="shared" si="262"/>
        <v>0</v>
      </c>
      <c r="S1664" s="120" t="s">
        <v>3420</v>
      </c>
      <c r="T1664" s="40"/>
      <c r="U1664" s="40"/>
      <c r="V1664" s="139"/>
      <c r="W1664" s="37"/>
      <c r="X1664" s="37"/>
      <c r="Y1664" s="37"/>
      <c r="Z1664" s="37"/>
      <c r="AA1664" s="139"/>
    </row>
    <row r="1665" spans="1:27" s="131" customFormat="1" x14ac:dyDescent="0.25">
      <c r="A1665" s="6">
        <v>96155</v>
      </c>
      <c r="B1665" s="6">
        <v>63803332</v>
      </c>
      <c r="C1665" s="6">
        <v>6</v>
      </c>
      <c r="D1665" s="6"/>
      <c r="E1665" s="30" t="s">
        <v>381</v>
      </c>
      <c r="F1665" s="20" t="s">
        <v>382</v>
      </c>
      <c r="G1665" s="53">
        <f t="shared" si="261"/>
        <v>41.4</v>
      </c>
      <c r="H1665" s="55">
        <f t="shared" si="252"/>
        <v>248.39999999999998</v>
      </c>
      <c r="I1665" s="15" t="s">
        <v>67</v>
      </c>
      <c r="J1665" s="55">
        <v>36</v>
      </c>
      <c r="K1665" s="55">
        <f t="shared" si="255"/>
        <v>216</v>
      </c>
      <c r="L1665" s="56">
        <f t="shared" si="256"/>
        <v>270</v>
      </c>
      <c r="M1665" s="56">
        <f t="shared" si="258"/>
        <v>1620</v>
      </c>
      <c r="N1665" s="38"/>
      <c r="O1665" s="48"/>
      <c r="P1665" s="48">
        <f t="shared" si="259"/>
        <v>0</v>
      </c>
      <c r="Q1665" s="104"/>
      <c r="R1665" s="102">
        <f t="shared" si="262"/>
        <v>0</v>
      </c>
      <c r="S1665" s="120" t="s">
        <v>3210</v>
      </c>
      <c r="T1665" s="37"/>
      <c r="U1665" s="139"/>
      <c r="V1665" s="139"/>
      <c r="W1665" s="37"/>
      <c r="X1665" s="37"/>
      <c r="Y1665" s="37"/>
      <c r="Z1665" s="37"/>
    </row>
    <row r="1666" spans="1:27" s="131" customFormat="1" x14ac:dyDescent="0.25">
      <c r="A1666" s="6">
        <v>144691</v>
      </c>
      <c r="B1666" s="6">
        <v>63803439</v>
      </c>
      <c r="C1666" s="6">
        <v>1</v>
      </c>
      <c r="D1666" s="39"/>
      <c r="E1666" s="30" t="s">
        <v>1827</v>
      </c>
      <c r="F1666" s="20" t="s">
        <v>1828</v>
      </c>
      <c r="G1666" s="53">
        <f t="shared" si="261"/>
        <v>61.524999999999999</v>
      </c>
      <c r="H1666" s="55">
        <f t="shared" ref="H1666:H1729" si="263">C1666*G1666</f>
        <v>61.524999999999999</v>
      </c>
      <c r="I1666" s="15" t="s">
        <v>67</v>
      </c>
      <c r="J1666" s="55">
        <v>53.5</v>
      </c>
      <c r="K1666" s="55">
        <f t="shared" si="255"/>
        <v>53.5</v>
      </c>
      <c r="L1666" s="56">
        <f t="shared" si="256"/>
        <v>401.25</v>
      </c>
      <c r="M1666" s="56">
        <f t="shared" si="258"/>
        <v>401.25</v>
      </c>
      <c r="N1666" s="38"/>
      <c r="O1666" s="48"/>
      <c r="P1666" s="48">
        <f t="shared" si="259"/>
        <v>0</v>
      </c>
      <c r="Q1666" s="104"/>
      <c r="R1666" s="102">
        <f t="shared" si="262"/>
        <v>0</v>
      </c>
      <c r="S1666" s="120" t="s">
        <v>2558</v>
      </c>
      <c r="T1666" s="37"/>
      <c r="U1666" s="37"/>
      <c r="V1666" s="37"/>
      <c r="W1666" s="37"/>
      <c r="X1666" s="40"/>
      <c r="Y1666" s="40"/>
      <c r="AA1666" s="37"/>
    </row>
    <row r="1667" spans="1:27" s="139" customFormat="1" x14ac:dyDescent="0.25">
      <c r="A1667" s="6">
        <v>96231</v>
      </c>
      <c r="B1667" s="6">
        <v>63803439</v>
      </c>
      <c r="C1667" s="6">
        <v>1</v>
      </c>
      <c r="D1667" s="6"/>
      <c r="E1667" s="30" t="s">
        <v>1825</v>
      </c>
      <c r="F1667" s="20" t="s">
        <v>1826</v>
      </c>
      <c r="G1667" s="53">
        <f t="shared" si="261"/>
        <v>61.524999999999999</v>
      </c>
      <c r="H1667" s="55">
        <f t="shared" si="263"/>
        <v>61.524999999999999</v>
      </c>
      <c r="I1667" s="15" t="s">
        <v>67</v>
      </c>
      <c r="J1667" s="55">
        <v>53.5</v>
      </c>
      <c r="K1667" s="55">
        <f t="shared" si="255"/>
        <v>53.5</v>
      </c>
      <c r="L1667" s="56">
        <f t="shared" si="256"/>
        <v>401.25</v>
      </c>
      <c r="M1667" s="56">
        <f t="shared" si="258"/>
        <v>401.25</v>
      </c>
      <c r="N1667" s="38"/>
      <c r="O1667" s="48">
        <v>8.9420000000000002</v>
      </c>
      <c r="P1667" s="48">
        <f t="shared" si="259"/>
        <v>8.9420000000000002</v>
      </c>
      <c r="Q1667" s="104"/>
      <c r="R1667" s="102">
        <f t="shared" si="262"/>
        <v>0</v>
      </c>
      <c r="S1667" s="40"/>
      <c r="T1667" s="40"/>
      <c r="U1667" s="37"/>
      <c r="V1667" s="37"/>
      <c r="X1667" s="131"/>
      <c r="Y1667" s="131"/>
      <c r="Z1667" s="37"/>
      <c r="AA1667" s="37"/>
    </row>
    <row r="1668" spans="1:27" s="131" customFormat="1" x14ac:dyDescent="0.25">
      <c r="A1668" s="6">
        <v>96262</v>
      </c>
      <c r="B1668" s="6">
        <v>63803477</v>
      </c>
      <c r="C1668" s="6">
        <v>4</v>
      </c>
      <c r="D1668" s="6"/>
      <c r="E1668" s="30" t="s">
        <v>511</v>
      </c>
      <c r="F1668" s="20" t="s">
        <v>2043</v>
      </c>
      <c r="G1668" s="53">
        <f t="shared" si="261"/>
        <v>20.7</v>
      </c>
      <c r="H1668" s="55">
        <f t="shared" si="263"/>
        <v>82.8</v>
      </c>
      <c r="I1668" s="15" t="s">
        <v>0</v>
      </c>
      <c r="J1668" s="55">
        <v>18</v>
      </c>
      <c r="K1668" s="55">
        <f t="shared" si="255"/>
        <v>72</v>
      </c>
      <c r="L1668" s="56">
        <f t="shared" si="256"/>
        <v>135</v>
      </c>
      <c r="M1668" s="56">
        <f t="shared" si="258"/>
        <v>540</v>
      </c>
      <c r="N1668" s="105" t="s">
        <v>1917</v>
      </c>
      <c r="O1668" s="48"/>
      <c r="P1668" s="48">
        <f t="shared" si="259"/>
        <v>0</v>
      </c>
      <c r="Q1668" s="104"/>
      <c r="R1668" s="102">
        <f t="shared" si="262"/>
        <v>0</v>
      </c>
      <c r="S1668" s="120" t="s">
        <v>2368</v>
      </c>
      <c r="T1668" s="37"/>
      <c r="U1668" s="37"/>
      <c r="V1668" s="139"/>
      <c r="W1668" s="37"/>
      <c r="Z1668" s="139"/>
      <c r="AA1668" s="40"/>
    </row>
    <row r="1669" spans="1:27" s="139" customFormat="1" x14ac:dyDescent="0.25">
      <c r="A1669" s="197">
        <v>200923</v>
      </c>
      <c r="B1669" s="134">
        <v>63803487</v>
      </c>
      <c r="C1669" s="134">
        <v>4</v>
      </c>
      <c r="D1669" s="161"/>
      <c r="E1669" s="123" t="s">
        <v>4045</v>
      </c>
      <c r="F1669" s="124" t="s">
        <v>3649</v>
      </c>
      <c r="G1669" s="189">
        <f>J1669*1.2+O1669*2.5</f>
        <v>10.275</v>
      </c>
      <c r="H1669" s="162">
        <f t="shared" si="263"/>
        <v>41.1</v>
      </c>
      <c r="I1669" s="163" t="s">
        <v>974</v>
      </c>
      <c r="J1669" s="164">
        <v>7.5</v>
      </c>
      <c r="K1669" s="164">
        <f t="shared" si="255"/>
        <v>30</v>
      </c>
      <c r="L1669" s="165">
        <f t="shared" si="256"/>
        <v>56.25</v>
      </c>
      <c r="M1669" s="165">
        <f t="shared" si="258"/>
        <v>225</v>
      </c>
      <c r="N1669" s="129" t="s">
        <v>3650</v>
      </c>
      <c r="O1669" s="130">
        <v>0.51</v>
      </c>
      <c r="P1669" s="130">
        <f t="shared" si="259"/>
        <v>2.04</v>
      </c>
      <c r="Q1669" s="188"/>
      <c r="U1669" s="315"/>
      <c r="V1669" s="37"/>
      <c r="X1669" s="131"/>
      <c r="Y1669" s="131"/>
      <c r="Z1669" s="131"/>
      <c r="AA1669" s="37"/>
    </row>
    <row r="1670" spans="1:27" s="139" customFormat="1" x14ac:dyDescent="0.25">
      <c r="A1670" s="6">
        <v>98510</v>
      </c>
      <c r="B1670" s="6">
        <v>63803488</v>
      </c>
      <c r="C1670" s="6">
        <v>4</v>
      </c>
      <c r="D1670" s="6"/>
      <c r="E1670" s="30" t="s">
        <v>1413</v>
      </c>
      <c r="F1670" s="20" t="s">
        <v>1414</v>
      </c>
      <c r="G1670" s="53">
        <f t="shared" ref="G1670:G1682" si="264">J1670*1.15</f>
        <v>7.4749999999999996</v>
      </c>
      <c r="H1670" s="55">
        <f t="shared" si="263"/>
        <v>29.9</v>
      </c>
      <c r="I1670" s="15" t="s">
        <v>67</v>
      </c>
      <c r="J1670" s="55">
        <v>6.5</v>
      </c>
      <c r="K1670" s="55">
        <f t="shared" si="255"/>
        <v>26</v>
      </c>
      <c r="L1670" s="56">
        <f t="shared" si="256"/>
        <v>48.75</v>
      </c>
      <c r="M1670" s="56">
        <f t="shared" si="258"/>
        <v>195</v>
      </c>
      <c r="N1670" s="38"/>
      <c r="O1670" s="48"/>
      <c r="P1670" s="48">
        <f t="shared" si="259"/>
        <v>0</v>
      </c>
      <c r="Q1670" s="104"/>
      <c r="R1670" s="102">
        <f t="shared" ref="R1670:R1693" si="265">Q1670*1.025</f>
        <v>0</v>
      </c>
      <c r="S1670" s="120"/>
      <c r="T1670" s="37"/>
      <c r="U1670" s="37"/>
      <c r="V1670" s="37"/>
      <c r="W1670" s="37"/>
      <c r="X1670" s="37"/>
      <c r="Y1670" s="37"/>
      <c r="Z1670" s="131"/>
    </row>
    <row r="1671" spans="1:27" s="131" customFormat="1" x14ac:dyDescent="0.25">
      <c r="A1671" s="6">
        <v>96262</v>
      </c>
      <c r="B1671" s="6">
        <v>63803494</v>
      </c>
      <c r="C1671" s="6">
        <v>4</v>
      </c>
      <c r="D1671" s="6"/>
      <c r="E1671" s="30" t="s">
        <v>394</v>
      </c>
      <c r="F1671" s="20" t="s">
        <v>512</v>
      </c>
      <c r="G1671" s="53">
        <f t="shared" si="264"/>
        <v>8.1649999999999991</v>
      </c>
      <c r="H1671" s="55">
        <f t="shared" si="263"/>
        <v>32.659999999999997</v>
      </c>
      <c r="I1671" s="15" t="s">
        <v>67</v>
      </c>
      <c r="J1671" s="55">
        <v>7.1</v>
      </c>
      <c r="K1671" s="55">
        <f t="shared" si="255"/>
        <v>28.4</v>
      </c>
      <c r="L1671" s="56">
        <f t="shared" si="256"/>
        <v>53.25</v>
      </c>
      <c r="M1671" s="56">
        <f t="shared" si="258"/>
        <v>213</v>
      </c>
      <c r="N1671" s="38"/>
      <c r="O1671" s="48"/>
      <c r="P1671" s="48">
        <f t="shared" si="259"/>
        <v>0</v>
      </c>
      <c r="Q1671" s="104"/>
      <c r="R1671" s="102">
        <f t="shared" si="265"/>
        <v>0</v>
      </c>
      <c r="S1671" s="37"/>
      <c r="T1671" s="37"/>
      <c r="V1671" s="139"/>
      <c r="W1671" s="40"/>
      <c r="X1671" s="37"/>
      <c r="Y1671" s="37"/>
      <c r="Z1671" s="139"/>
      <c r="AA1671" s="37"/>
    </row>
    <row r="1672" spans="1:27" s="139" customFormat="1" x14ac:dyDescent="0.25">
      <c r="A1672" s="6">
        <v>96155</v>
      </c>
      <c r="B1672" s="6">
        <v>63803497</v>
      </c>
      <c r="C1672" s="6">
        <v>2</v>
      </c>
      <c r="D1672" s="6"/>
      <c r="E1672" s="30" t="s">
        <v>367</v>
      </c>
      <c r="F1672" s="20" t="s">
        <v>4152</v>
      </c>
      <c r="G1672" s="53">
        <f t="shared" si="264"/>
        <v>87.399999999999991</v>
      </c>
      <c r="H1672" s="55">
        <f t="shared" si="263"/>
        <v>174.79999999999998</v>
      </c>
      <c r="I1672" s="15" t="s">
        <v>152</v>
      </c>
      <c r="J1672" s="55">
        <v>76</v>
      </c>
      <c r="K1672" s="55">
        <f t="shared" si="255"/>
        <v>152</v>
      </c>
      <c r="L1672" s="56">
        <f t="shared" si="256"/>
        <v>570</v>
      </c>
      <c r="M1672" s="56">
        <f t="shared" si="258"/>
        <v>1140</v>
      </c>
      <c r="N1672" s="38"/>
      <c r="O1672" s="48">
        <v>17.5</v>
      </c>
      <c r="P1672" s="48">
        <f t="shared" si="259"/>
        <v>35</v>
      </c>
      <c r="Q1672" s="104"/>
      <c r="R1672" s="102">
        <f t="shared" si="265"/>
        <v>0</v>
      </c>
      <c r="S1672" s="120" t="s">
        <v>3333</v>
      </c>
      <c r="T1672" s="37"/>
      <c r="U1672" s="131"/>
      <c r="V1672" s="131"/>
      <c r="X1672" s="37"/>
      <c r="Y1672" s="37"/>
      <c r="Z1672" s="37"/>
      <c r="AA1672" s="37"/>
    </row>
    <row r="1673" spans="1:27" s="131" customFormat="1" x14ac:dyDescent="0.25">
      <c r="A1673" s="6">
        <v>96155</v>
      </c>
      <c r="B1673" s="6">
        <v>63803499</v>
      </c>
      <c r="C1673" s="6">
        <v>2</v>
      </c>
      <c r="D1673" s="6"/>
      <c r="E1673" s="30" t="s">
        <v>376</v>
      </c>
      <c r="F1673" s="20" t="s">
        <v>4331</v>
      </c>
      <c r="G1673" s="53">
        <f t="shared" si="264"/>
        <v>276</v>
      </c>
      <c r="H1673" s="55">
        <f t="shared" si="263"/>
        <v>552</v>
      </c>
      <c r="I1673" s="15" t="s">
        <v>0</v>
      </c>
      <c r="J1673" s="55">
        <v>240</v>
      </c>
      <c r="K1673" s="55">
        <f t="shared" si="255"/>
        <v>480</v>
      </c>
      <c r="L1673" s="56">
        <f t="shared" si="256"/>
        <v>1800</v>
      </c>
      <c r="M1673" s="56">
        <f t="shared" si="258"/>
        <v>3600</v>
      </c>
      <c r="N1673" s="38" t="s">
        <v>1917</v>
      </c>
      <c r="O1673" s="48">
        <v>42</v>
      </c>
      <c r="P1673" s="48">
        <f t="shared" si="259"/>
        <v>84</v>
      </c>
      <c r="Q1673" s="104"/>
      <c r="R1673" s="102">
        <f t="shared" si="265"/>
        <v>0</v>
      </c>
      <c r="S1673" s="120" t="s">
        <v>3334</v>
      </c>
      <c r="T1673" s="37"/>
      <c r="V1673" s="37"/>
      <c r="W1673" s="37"/>
      <c r="X1673" s="139"/>
      <c r="Y1673" s="139"/>
      <c r="Z1673" s="37"/>
      <c r="AA1673" s="37"/>
    </row>
    <row r="1674" spans="1:27" s="131" customFormat="1" x14ac:dyDescent="0.25">
      <c r="A1674" s="6">
        <v>96262</v>
      </c>
      <c r="B1674" s="6">
        <v>63803500</v>
      </c>
      <c r="C1674" s="6">
        <v>2</v>
      </c>
      <c r="D1674" s="6"/>
      <c r="E1674" s="30" t="s">
        <v>385</v>
      </c>
      <c r="F1674" s="20" t="s">
        <v>4399</v>
      </c>
      <c r="G1674" s="53">
        <f t="shared" si="264"/>
        <v>500.24999999999994</v>
      </c>
      <c r="H1674" s="55">
        <f t="shared" si="263"/>
        <v>1000.4999999999999</v>
      </c>
      <c r="I1674" s="15" t="s">
        <v>0</v>
      </c>
      <c r="J1674" s="55">
        <v>435</v>
      </c>
      <c r="K1674" s="55">
        <f t="shared" ref="K1674:K1737" si="266">C1674*J1674</f>
        <v>870</v>
      </c>
      <c r="L1674" s="56">
        <f t="shared" ref="L1674:L1737" si="267">J1674*7.5</f>
        <v>3262.5</v>
      </c>
      <c r="M1674" s="56">
        <f t="shared" si="258"/>
        <v>6525</v>
      </c>
      <c r="N1674" s="277" t="s">
        <v>1917</v>
      </c>
      <c r="O1674" s="48">
        <v>46</v>
      </c>
      <c r="P1674" s="48">
        <f t="shared" si="259"/>
        <v>92</v>
      </c>
      <c r="Q1674" s="104"/>
      <c r="R1674" s="102">
        <f t="shared" si="265"/>
        <v>0</v>
      </c>
      <c r="S1674" s="120" t="s">
        <v>2357</v>
      </c>
      <c r="T1674" s="37"/>
      <c r="U1674" s="37"/>
      <c r="V1674" s="37"/>
      <c r="W1674" s="37"/>
      <c r="X1674" s="139"/>
      <c r="Y1674" s="139"/>
      <c r="Z1674" s="37"/>
      <c r="AA1674" s="37"/>
    </row>
    <row r="1675" spans="1:27" s="131" customFormat="1" x14ac:dyDescent="0.25">
      <c r="A1675" s="6">
        <v>96262</v>
      </c>
      <c r="B1675" s="6">
        <v>63803502</v>
      </c>
      <c r="C1675" s="6">
        <v>2</v>
      </c>
      <c r="D1675" s="6"/>
      <c r="E1675" s="30" t="s">
        <v>386</v>
      </c>
      <c r="F1675" s="20" t="s">
        <v>4390</v>
      </c>
      <c r="G1675" s="53">
        <f t="shared" si="264"/>
        <v>327.75</v>
      </c>
      <c r="H1675" s="55">
        <f t="shared" si="263"/>
        <v>655.5</v>
      </c>
      <c r="I1675" s="15" t="s">
        <v>0</v>
      </c>
      <c r="J1675" s="55">
        <v>285</v>
      </c>
      <c r="K1675" s="55">
        <f t="shared" si="266"/>
        <v>570</v>
      </c>
      <c r="L1675" s="56">
        <f t="shared" si="267"/>
        <v>2137.5</v>
      </c>
      <c r="M1675" s="56">
        <f t="shared" si="258"/>
        <v>4275</v>
      </c>
      <c r="N1675" s="277" t="s">
        <v>1917</v>
      </c>
      <c r="O1675" s="48">
        <v>34</v>
      </c>
      <c r="P1675" s="48">
        <f t="shared" si="259"/>
        <v>68</v>
      </c>
      <c r="Q1675" s="104"/>
      <c r="R1675" s="102">
        <f t="shared" si="265"/>
        <v>0</v>
      </c>
      <c r="S1675" s="120"/>
      <c r="T1675" s="37"/>
      <c r="U1675" s="40"/>
      <c r="V1675" s="37"/>
      <c r="W1675" s="37"/>
      <c r="X1675" s="37"/>
      <c r="Y1675" s="37"/>
      <c r="Z1675" s="37"/>
      <c r="AA1675" s="37"/>
    </row>
    <row r="1676" spans="1:27" s="131" customFormat="1" x14ac:dyDescent="0.25">
      <c r="A1676" s="6">
        <v>96231</v>
      </c>
      <c r="B1676" s="6">
        <v>63803529</v>
      </c>
      <c r="C1676" s="6">
        <v>2</v>
      </c>
      <c r="D1676" s="6"/>
      <c r="E1676" s="30" t="s">
        <v>513</v>
      </c>
      <c r="F1676" s="124" t="s">
        <v>4014</v>
      </c>
      <c r="G1676" s="53">
        <f t="shared" si="264"/>
        <v>36.799999999999997</v>
      </c>
      <c r="H1676" s="55">
        <f t="shared" si="263"/>
        <v>73.599999999999994</v>
      </c>
      <c r="I1676" s="15" t="s">
        <v>0</v>
      </c>
      <c r="J1676" s="55">
        <v>32</v>
      </c>
      <c r="K1676" s="55">
        <f t="shared" si="266"/>
        <v>64</v>
      </c>
      <c r="L1676" s="56">
        <f t="shared" si="267"/>
        <v>240</v>
      </c>
      <c r="M1676" s="56">
        <f t="shared" si="258"/>
        <v>480</v>
      </c>
      <c r="N1676" s="38"/>
      <c r="O1676" s="48">
        <v>4.95</v>
      </c>
      <c r="P1676" s="48">
        <f t="shared" si="259"/>
        <v>9.9</v>
      </c>
      <c r="Q1676" s="104"/>
      <c r="R1676" s="102">
        <f t="shared" si="265"/>
        <v>0</v>
      </c>
      <c r="S1676" s="120" t="s">
        <v>2455</v>
      </c>
      <c r="T1676" s="37"/>
      <c r="U1676" s="37"/>
      <c r="W1676" s="37"/>
      <c r="X1676" s="37"/>
      <c r="Y1676" s="37"/>
      <c r="Z1676" s="37"/>
      <c r="AA1676" s="37"/>
    </row>
    <row r="1677" spans="1:27" s="131" customFormat="1" x14ac:dyDescent="0.25">
      <c r="A1677" s="6">
        <v>96231</v>
      </c>
      <c r="B1677" s="6">
        <v>63803533</v>
      </c>
      <c r="C1677" s="6">
        <v>2</v>
      </c>
      <c r="D1677" s="6"/>
      <c r="E1677" s="30" t="s">
        <v>514</v>
      </c>
      <c r="F1677" s="20" t="s">
        <v>1282</v>
      </c>
      <c r="G1677" s="53">
        <f t="shared" si="264"/>
        <v>55.199999999999996</v>
      </c>
      <c r="H1677" s="55">
        <f t="shared" si="263"/>
        <v>110.39999999999999</v>
      </c>
      <c r="I1677" s="15" t="s">
        <v>0</v>
      </c>
      <c r="J1677" s="55">
        <v>48</v>
      </c>
      <c r="K1677" s="55">
        <f t="shared" si="266"/>
        <v>96</v>
      </c>
      <c r="L1677" s="56">
        <f t="shared" si="267"/>
        <v>360</v>
      </c>
      <c r="M1677" s="56">
        <f t="shared" si="258"/>
        <v>720</v>
      </c>
      <c r="N1677" s="38"/>
      <c r="O1677" s="48"/>
      <c r="P1677" s="48">
        <f t="shared" si="259"/>
        <v>0</v>
      </c>
      <c r="Q1677" s="104"/>
      <c r="R1677" s="102">
        <f t="shared" si="265"/>
        <v>0</v>
      </c>
      <c r="S1677" s="120" t="s">
        <v>2454</v>
      </c>
      <c r="T1677" s="37"/>
      <c r="U1677" s="37"/>
      <c r="W1677" s="37"/>
      <c r="X1677" s="37"/>
      <c r="Y1677" s="37"/>
      <c r="Z1677" s="139"/>
      <c r="AA1677" s="139"/>
    </row>
    <row r="1678" spans="1:27" s="131" customFormat="1" x14ac:dyDescent="0.25">
      <c r="A1678" s="6">
        <v>96231</v>
      </c>
      <c r="B1678" s="6">
        <v>63803534</v>
      </c>
      <c r="C1678" s="6">
        <v>2</v>
      </c>
      <c r="D1678" s="6"/>
      <c r="E1678" s="30" t="s">
        <v>515</v>
      </c>
      <c r="F1678" s="20" t="s">
        <v>1281</v>
      </c>
      <c r="G1678" s="53">
        <f t="shared" si="264"/>
        <v>36.799999999999997</v>
      </c>
      <c r="H1678" s="55">
        <f t="shared" si="263"/>
        <v>73.599999999999994</v>
      </c>
      <c r="I1678" s="15" t="s">
        <v>0</v>
      </c>
      <c r="J1678" s="55">
        <v>32</v>
      </c>
      <c r="K1678" s="55">
        <f t="shared" si="266"/>
        <v>64</v>
      </c>
      <c r="L1678" s="56">
        <f t="shared" si="267"/>
        <v>240</v>
      </c>
      <c r="M1678" s="56">
        <f t="shared" si="258"/>
        <v>480</v>
      </c>
      <c r="N1678" s="38"/>
      <c r="O1678" s="48"/>
      <c r="P1678" s="48">
        <f t="shared" si="259"/>
        <v>0</v>
      </c>
      <c r="Q1678" s="104"/>
      <c r="R1678" s="102">
        <f t="shared" si="265"/>
        <v>0</v>
      </c>
      <c r="S1678" s="120" t="s">
        <v>2462</v>
      </c>
      <c r="T1678" s="37"/>
      <c r="U1678" s="230"/>
      <c r="V1678" s="37"/>
      <c r="Z1678" s="139"/>
      <c r="AA1678" s="139"/>
    </row>
    <row r="1679" spans="1:27" s="131" customFormat="1" x14ac:dyDescent="0.25">
      <c r="A1679" s="6">
        <v>96231</v>
      </c>
      <c r="B1679" s="6">
        <v>63803537</v>
      </c>
      <c r="C1679" s="6">
        <v>2</v>
      </c>
      <c r="D1679" s="6"/>
      <c r="E1679" s="30" t="s">
        <v>516</v>
      </c>
      <c r="F1679" s="20" t="s">
        <v>4425</v>
      </c>
      <c r="G1679" s="53">
        <f t="shared" si="264"/>
        <v>212.74999999999997</v>
      </c>
      <c r="H1679" s="55">
        <f t="shared" si="263"/>
        <v>425.49999999999994</v>
      </c>
      <c r="I1679" s="15" t="s">
        <v>0</v>
      </c>
      <c r="J1679" s="55">
        <v>185</v>
      </c>
      <c r="K1679" s="55">
        <f t="shared" si="266"/>
        <v>370</v>
      </c>
      <c r="L1679" s="56">
        <f t="shared" si="267"/>
        <v>1387.5</v>
      </c>
      <c r="M1679" s="56">
        <f t="shared" si="258"/>
        <v>2775</v>
      </c>
      <c r="N1679" s="122" t="s">
        <v>2028</v>
      </c>
      <c r="O1679" s="48">
        <v>27</v>
      </c>
      <c r="P1679" s="48">
        <f t="shared" si="259"/>
        <v>54</v>
      </c>
      <c r="Q1679" s="104"/>
      <c r="R1679" s="102">
        <f t="shared" si="265"/>
        <v>0</v>
      </c>
      <c r="S1679" s="120" t="s">
        <v>2453</v>
      </c>
      <c r="T1679" s="37"/>
      <c r="U1679" s="37"/>
      <c r="V1679" s="37"/>
      <c r="Z1679" s="139"/>
      <c r="AA1679" s="37"/>
    </row>
    <row r="1680" spans="1:27" s="131" customFormat="1" x14ac:dyDescent="0.25">
      <c r="A1680" s="6">
        <v>96231</v>
      </c>
      <c r="B1680" s="6">
        <v>63803538</v>
      </c>
      <c r="C1680" s="6">
        <v>2</v>
      </c>
      <c r="D1680" s="6"/>
      <c r="E1680" s="30" t="s">
        <v>384</v>
      </c>
      <c r="F1680" s="20" t="s">
        <v>4596</v>
      </c>
      <c r="G1680" s="53">
        <f t="shared" si="264"/>
        <v>396.74999999999994</v>
      </c>
      <c r="H1680" s="55">
        <f t="shared" si="263"/>
        <v>793.49999999999989</v>
      </c>
      <c r="I1680" s="15" t="s">
        <v>0</v>
      </c>
      <c r="J1680" s="55">
        <v>345</v>
      </c>
      <c r="K1680" s="55">
        <f t="shared" si="266"/>
        <v>690</v>
      </c>
      <c r="L1680" s="56">
        <f t="shared" si="267"/>
        <v>2587.5</v>
      </c>
      <c r="M1680" s="56">
        <f t="shared" si="258"/>
        <v>5175</v>
      </c>
      <c r="N1680" s="248"/>
      <c r="O1680" s="48">
        <v>18.5</v>
      </c>
      <c r="P1680" s="48">
        <f t="shared" si="259"/>
        <v>37</v>
      </c>
      <c r="Q1680" s="104"/>
      <c r="R1680" s="102">
        <f t="shared" si="265"/>
        <v>0</v>
      </c>
      <c r="S1680" s="120" t="s">
        <v>2262</v>
      </c>
      <c r="T1680" s="37"/>
      <c r="U1680" s="37"/>
      <c r="V1680" s="37"/>
      <c r="W1680" s="37"/>
      <c r="X1680" s="37"/>
      <c r="Y1680" s="37"/>
      <c r="Z1680" s="37"/>
      <c r="AA1680" s="37"/>
    </row>
    <row r="1681" spans="1:27" s="131" customFormat="1" x14ac:dyDescent="0.25">
      <c r="A1681" s="6">
        <v>96262</v>
      </c>
      <c r="B1681" s="6">
        <v>63803539</v>
      </c>
      <c r="C1681" s="6">
        <v>2</v>
      </c>
      <c r="D1681" s="6"/>
      <c r="E1681" s="30" t="s">
        <v>517</v>
      </c>
      <c r="F1681" s="20" t="s">
        <v>1217</v>
      </c>
      <c r="G1681" s="53">
        <f t="shared" si="264"/>
        <v>293.25</v>
      </c>
      <c r="H1681" s="55">
        <f t="shared" si="263"/>
        <v>586.5</v>
      </c>
      <c r="I1681" s="15" t="s">
        <v>0</v>
      </c>
      <c r="J1681" s="55">
        <v>255</v>
      </c>
      <c r="K1681" s="55">
        <f t="shared" si="266"/>
        <v>510</v>
      </c>
      <c r="L1681" s="56">
        <f t="shared" si="267"/>
        <v>1912.5</v>
      </c>
      <c r="M1681" s="56">
        <f t="shared" si="258"/>
        <v>3825</v>
      </c>
      <c r="N1681" s="38"/>
      <c r="O1681" s="48"/>
      <c r="P1681" s="48">
        <f t="shared" si="259"/>
        <v>0</v>
      </c>
      <c r="Q1681" s="104"/>
      <c r="R1681" s="102">
        <f t="shared" si="265"/>
        <v>0</v>
      </c>
      <c r="S1681" s="120" t="s">
        <v>2787</v>
      </c>
      <c r="T1681" s="37"/>
      <c r="U1681" s="37"/>
      <c r="V1681" s="37"/>
      <c r="Z1681" s="37"/>
      <c r="AA1681" s="37"/>
    </row>
    <row r="1682" spans="1:27" s="139" customFormat="1" x14ac:dyDescent="0.25">
      <c r="A1682" s="6">
        <v>96262</v>
      </c>
      <c r="B1682" s="6">
        <v>63803540</v>
      </c>
      <c r="C1682" s="6">
        <v>2</v>
      </c>
      <c r="D1682" s="6"/>
      <c r="E1682" s="30" t="s">
        <v>518</v>
      </c>
      <c r="F1682" s="20" t="s">
        <v>1218</v>
      </c>
      <c r="G1682" s="53">
        <f t="shared" si="264"/>
        <v>293.25</v>
      </c>
      <c r="H1682" s="55">
        <f t="shared" si="263"/>
        <v>586.5</v>
      </c>
      <c r="I1682" s="15" t="s">
        <v>0</v>
      </c>
      <c r="J1682" s="55">
        <v>255</v>
      </c>
      <c r="K1682" s="55">
        <f t="shared" si="266"/>
        <v>510</v>
      </c>
      <c r="L1682" s="56">
        <f t="shared" si="267"/>
        <v>1912.5</v>
      </c>
      <c r="M1682" s="56">
        <f t="shared" si="258"/>
        <v>3825</v>
      </c>
      <c r="N1682" s="38"/>
      <c r="O1682" s="48"/>
      <c r="P1682" s="48">
        <f t="shared" si="259"/>
        <v>0</v>
      </c>
      <c r="Q1682" s="104"/>
      <c r="R1682" s="102">
        <f t="shared" si="265"/>
        <v>0</v>
      </c>
      <c r="S1682" s="120" t="s">
        <v>2788</v>
      </c>
      <c r="T1682" s="37"/>
      <c r="U1682" s="37"/>
      <c r="V1682" s="37"/>
      <c r="W1682" s="37"/>
      <c r="X1682" s="131"/>
      <c r="Y1682" s="131"/>
      <c r="Z1682" s="37"/>
    </row>
    <row r="1683" spans="1:27" s="139" customFormat="1" x14ac:dyDescent="0.25">
      <c r="A1683" s="6">
        <v>380</v>
      </c>
      <c r="B1683" s="6">
        <v>63803541</v>
      </c>
      <c r="C1683" s="6">
        <v>4</v>
      </c>
      <c r="D1683" s="39"/>
      <c r="E1683" s="30" t="s">
        <v>397</v>
      </c>
      <c r="F1683" s="20" t="s">
        <v>4004</v>
      </c>
      <c r="G1683" s="74">
        <f>J1683*1</f>
        <v>42</v>
      </c>
      <c r="H1683" s="55">
        <f t="shared" si="263"/>
        <v>168</v>
      </c>
      <c r="I1683" s="15" t="s">
        <v>152</v>
      </c>
      <c r="J1683" s="53">
        <v>42</v>
      </c>
      <c r="K1683" s="55">
        <f t="shared" si="266"/>
        <v>168</v>
      </c>
      <c r="L1683" s="56">
        <f t="shared" si="267"/>
        <v>315</v>
      </c>
      <c r="M1683" s="56">
        <f t="shared" si="258"/>
        <v>1260</v>
      </c>
      <c r="N1683" s="38"/>
      <c r="O1683" s="48">
        <v>7.9539999999999997</v>
      </c>
      <c r="P1683" s="48">
        <f t="shared" si="259"/>
        <v>31.815999999999999</v>
      </c>
      <c r="Q1683" s="104"/>
      <c r="R1683" s="102">
        <f t="shared" si="265"/>
        <v>0</v>
      </c>
      <c r="S1683" s="120" t="s">
        <v>2786</v>
      </c>
      <c r="T1683" s="37"/>
      <c r="U1683" s="37"/>
      <c r="V1683" s="131"/>
      <c r="W1683" s="37"/>
      <c r="X1683" s="37"/>
      <c r="Y1683" s="37"/>
      <c r="AA1683" s="131"/>
    </row>
    <row r="1684" spans="1:27" s="139" customFormat="1" x14ac:dyDescent="0.25">
      <c r="A1684" s="6">
        <v>96262</v>
      </c>
      <c r="B1684" s="6">
        <v>63803541</v>
      </c>
      <c r="C1684" s="6">
        <v>4</v>
      </c>
      <c r="D1684" s="6"/>
      <c r="E1684" s="30" t="s">
        <v>397</v>
      </c>
      <c r="F1684" s="20" t="s">
        <v>4004</v>
      </c>
      <c r="G1684" s="53">
        <f t="shared" ref="G1684:G1689" si="268">J1684*1.15</f>
        <v>40.25</v>
      </c>
      <c r="H1684" s="55">
        <f t="shared" si="263"/>
        <v>161</v>
      </c>
      <c r="I1684" s="15" t="s">
        <v>152</v>
      </c>
      <c r="J1684" s="55">
        <v>35</v>
      </c>
      <c r="K1684" s="55">
        <f t="shared" si="266"/>
        <v>140</v>
      </c>
      <c r="L1684" s="56">
        <f t="shared" si="267"/>
        <v>262.5</v>
      </c>
      <c r="M1684" s="56">
        <f t="shared" si="258"/>
        <v>1050</v>
      </c>
      <c r="N1684" s="38"/>
      <c r="O1684" s="48">
        <v>7.9539999999999997</v>
      </c>
      <c r="P1684" s="48">
        <f t="shared" si="259"/>
        <v>31.815999999999999</v>
      </c>
      <c r="Q1684" s="104"/>
      <c r="R1684" s="102">
        <f t="shared" si="265"/>
        <v>0</v>
      </c>
      <c r="S1684" s="120" t="s">
        <v>2786</v>
      </c>
      <c r="T1684" s="37"/>
      <c r="U1684" s="37"/>
      <c r="V1684" s="37"/>
      <c r="X1684" s="37"/>
      <c r="Y1684" s="37"/>
      <c r="Z1684" s="40"/>
    </row>
    <row r="1685" spans="1:27" s="139" customFormat="1" x14ac:dyDescent="0.25">
      <c r="A1685" s="6">
        <v>96262</v>
      </c>
      <c r="B1685" s="6">
        <v>63803543</v>
      </c>
      <c r="C1685" s="6">
        <v>12</v>
      </c>
      <c r="D1685" s="6"/>
      <c r="E1685" s="30" t="s">
        <v>390</v>
      </c>
      <c r="F1685" s="20" t="s">
        <v>1200</v>
      </c>
      <c r="G1685" s="53">
        <f t="shared" si="268"/>
        <v>17.25</v>
      </c>
      <c r="H1685" s="55">
        <f t="shared" si="263"/>
        <v>207</v>
      </c>
      <c r="I1685" s="15" t="s">
        <v>0</v>
      </c>
      <c r="J1685" s="55">
        <v>15</v>
      </c>
      <c r="K1685" s="55">
        <f t="shared" si="266"/>
        <v>180</v>
      </c>
      <c r="L1685" s="56">
        <f t="shared" si="267"/>
        <v>112.5</v>
      </c>
      <c r="M1685" s="56">
        <f t="shared" si="258"/>
        <v>1350</v>
      </c>
      <c r="N1685" s="38"/>
      <c r="O1685" s="48"/>
      <c r="P1685" s="48">
        <f t="shared" si="259"/>
        <v>0</v>
      </c>
      <c r="Q1685" s="104"/>
      <c r="R1685" s="102">
        <f t="shared" si="265"/>
        <v>0</v>
      </c>
      <c r="S1685" s="120" t="s">
        <v>2784</v>
      </c>
      <c r="T1685" s="37"/>
      <c r="U1685" s="37"/>
      <c r="V1685" s="37"/>
      <c r="W1685" s="37"/>
      <c r="X1685" s="37"/>
      <c r="Y1685" s="37"/>
      <c r="Z1685" s="40"/>
      <c r="AA1685" s="37"/>
    </row>
    <row r="1686" spans="1:27" s="139" customFormat="1" x14ac:dyDescent="0.25">
      <c r="A1686" s="6">
        <v>96262</v>
      </c>
      <c r="B1686" s="6">
        <v>63803544</v>
      </c>
      <c r="C1686" s="6">
        <v>4</v>
      </c>
      <c r="D1686" s="6"/>
      <c r="E1686" s="30" t="s">
        <v>391</v>
      </c>
      <c r="F1686" s="20" t="s">
        <v>1216</v>
      </c>
      <c r="G1686" s="53">
        <f t="shared" si="268"/>
        <v>27.599999999999998</v>
      </c>
      <c r="H1686" s="55">
        <f t="shared" si="263"/>
        <v>110.39999999999999</v>
      </c>
      <c r="I1686" s="15" t="s">
        <v>0</v>
      </c>
      <c r="J1686" s="55">
        <v>24</v>
      </c>
      <c r="K1686" s="55">
        <f t="shared" si="266"/>
        <v>96</v>
      </c>
      <c r="L1686" s="56">
        <f t="shared" si="267"/>
        <v>180</v>
      </c>
      <c r="M1686" s="56">
        <f t="shared" si="258"/>
        <v>720</v>
      </c>
      <c r="N1686" s="38"/>
      <c r="O1686" s="48"/>
      <c r="P1686" s="48">
        <f t="shared" si="259"/>
        <v>0</v>
      </c>
      <c r="Q1686" s="104"/>
      <c r="R1686" s="102">
        <f t="shared" si="265"/>
        <v>0</v>
      </c>
      <c r="S1686" s="120" t="s">
        <v>2785</v>
      </c>
      <c r="T1686" s="37"/>
      <c r="U1686" s="37"/>
      <c r="V1686" s="37"/>
      <c r="W1686" s="37"/>
      <c r="Z1686" s="37"/>
      <c r="AA1686" s="131"/>
    </row>
    <row r="1687" spans="1:27" s="139" customFormat="1" x14ac:dyDescent="0.25">
      <c r="A1687" s="6">
        <v>96262</v>
      </c>
      <c r="B1687" s="6">
        <v>63803545</v>
      </c>
      <c r="C1687" s="6">
        <v>2</v>
      </c>
      <c r="D1687" s="6"/>
      <c r="E1687" s="30" t="s">
        <v>396</v>
      </c>
      <c r="F1687" s="20" t="s">
        <v>4792</v>
      </c>
      <c r="G1687" s="53">
        <f t="shared" si="268"/>
        <v>109.24999999999999</v>
      </c>
      <c r="H1687" s="55">
        <f t="shared" si="263"/>
        <v>218.49999999999997</v>
      </c>
      <c r="I1687" s="15" t="s">
        <v>152</v>
      </c>
      <c r="J1687" s="55">
        <v>95</v>
      </c>
      <c r="K1687" s="55">
        <f t="shared" si="266"/>
        <v>190</v>
      </c>
      <c r="L1687" s="56">
        <f t="shared" si="267"/>
        <v>712.5</v>
      </c>
      <c r="M1687" s="56">
        <f t="shared" si="258"/>
        <v>1425</v>
      </c>
      <c r="N1687" s="38"/>
      <c r="O1687" s="48"/>
      <c r="P1687" s="48">
        <f t="shared" si="259"/>
        <v>0</v>
      </c>
      <c r="Q1687" s="104"/>
      <c r="R1687" s="102">
        <f t="shared" si="265"/>
        <v>0</v>
      </c>
      <c r="S1687" s="120" t="s">
        <v>2781</v>
      </c>
      <c r="T1687" s="37"/>
      <c r="U1687" s="131"/>
      <c r="V1687" s="37"/>
      <c r="W1687" s="37"/>
      <c r="X1687" s="131"/>
      <c r="Y1687" s="131"/>
      <c r="Z1687" s="131"/>
      <c r="AA1687" s="37"/>
    </row>
    <row r="1688" spans="1:27" s="131" customFormat="1" x14ac:dyDescent="0.25">
      <c r="A1688" s="6">
        <v>96262</v>
      </c>
      <c r="B1688" s="6">
        <v>63803546</v>
      </c>
      <c r="C1688" s="6">
        <v>2</v>
      </c>
      <c r="D1688" s="6"/>
      <c r="E1688" s="30" t="s">
        <v>388</v>
      </c>
      <c r="F1688" s="20" t="s">
        <v>1214</v>
      </c>
      <c r="G1688" s="53">
        <f t="shared" si="268"/>
        <v>80.5</v>
      </c>
      <c r="H1688" s="55">
        <f t="shared" si="263"/>
        <v>161</v>
      </c>
      <c r="I1688" s="15" t="s">
        <v>0</v>
      </c>
      <c r="J1688" s="55">
        <v>70</v>
      </c>
      <c r="K1688" s="55">
        <f t="shared" si="266"/>
        <v>140</v>
      </c>
      <c r="L1688" s="56">
        <f t="shared" si="267"/>
        <v>525</v>
      </c>
      <c r="M1688" s="56">
        <f t="shared" si="258"/>
        <v>1050</v>
      </c>
      <c r="N1688" s="38"/>
      <c r="O1688" s="48"/>
      <c r="P1688" s="48">
        <f t="shared" si="259"/>
        <v>0</v>
      </c>
      <c r="Q1688" s="104"/>
      <c r="R1688" s="102">
        <f t="shared" si="265"/>
        <v>0</v>
      </c>
      <c r="S1688" s="120" t="s">
        <v>2782</v>
      </c>
      <c r="T1688" s="37"/>
      <c r="U1688" s="37"/>
      <c r="V1688" s="37"/>
      <c r="W1688" s="37"/>
      <c r="X1688" s="37"/>
      <c r="Y1688" s="37"/>
      <c r="Z1688" s="139"/>
      <c r="AA1688" s="37"/>
    </row>
    <row r="1689" spans="1:27" s="139" customFormat="1" x14ac:dyDescent="0.25">
      <c r="A1689" s="6">
        <v>96262</v>
      </c>
      <c r="B1689" s="6">
        <v>63803547</v>
      </c>
      <c r="C1689" s="6">
        <v>2</v>
      </c>
      <c r="D1689" s="6"/>
      <c r="E1689" s="30" t="s">
        <v>389</v>
      </c>
      <c r="F1689" s="20" t="s">
        <v>1215</v>
      </c>
      <c r="G1689" s="53">
        <f t="shared" si="268"/>
        <v>89.699999999999989</v>
      </c>
      <c r="H1689" s="55">
        <f t="shared" si="263"/>
        <v>179.39999999999998</v>
      </c>
      <c r="I1689" s="15" t="s">
        <v>0</v>
      </c>
      <c r="J1689" s="55">
        <v>78</v>
      </c>
      <c r="K1689" s="55">
        <f t="shared" si="266"/>
        <v>156</v>
      </c>
      <c r="L1689" s="56">
        <f t="shared" si="267"/>
        <v>585</v>
      </c>
      <c r="M1689" s="56">
        <f t="shared" ref="M1689:M1752" si="269">C1689*L1689</f>
        <v>1170</v>
      </c>
      <c r="N1689" s="38"/>
      <c r="O1689" s="48"/>
      <c r="P1689" s="48">
        <f t="shared" si="259"/>
        <v>0</v>
      </c>
      <c r="Q1689" s="104"/>
      <c r="R1689" s="102">
        <f t="shared" si="265"/>
        <v>0</v>
      </c>
      <c r="S1689" s="120" t="s">
        <v>2783</v>
      </c>
      <c r="T1689" s="37"/>
      <c r="U1689" s="37"/>
      <c r="V1689" s="131"/>
      <c r="W1689" s="131"/>
      <c r="X1689" s="37"/>
      <c r="Y1689" s="37"/>
      <c r="Z1689" s="37"/>
      <c r="AA1689" s="37"/>
    </row>
    <row r="1690" spans="1:27" s="139" customFormat="1" x14ac:dyDescent="0.25">
      <c r="A1690" s="6">
        <v>96155</v>
      </c>
      <c r="B1690" s="6">
        <v>63803551</v>
      </c>
      <c r="C1690" s="6">
        <v>8</v>
      </c>
      <c r="D1690" s="6"/>
      <c r="E1690" s="30" t="s">
        <v>379</v>
      </c>
      <c r="F1690" s="20" t="s">
        <v>4003</v>
      </c>
      <c r="G1690" s="53">
        <f t="shared" ref="G1690:G1697" si="270">J1690*1.15+O1690*1.9</f>
        <v>3.7698</v>
      </c>
      <c r="H1690" s="55">
        <f t="shared" si="263"/>
        <v>30.1584</v>
      </c>
      <c r="I1690" s="94" t="s">
        <v>67</v>
      </c>
      <c r="J1690" s="97">
        <v>3.25</v>
      </c>
      <c r="K1690" s="97">
        <f t="shared" si="266"/>
        <v>26</v>
      </c>
      <c r="L1690" s="93">
        <f t="shared" si="267"/>
        <v>24.375</v>
      </c>
      <c r="M1690" s="93">
        <f t="shared" si="269"/>
        <v>195</v>
      </c>
      <c r="N1690" s="91" t="s">
        <v>1973</v>
      </c>
      <c r="O1690" s="48">
        <v>1.7000000000000001E-2</v>
      </c>
      <c r="P1690" s="48">
        <f t="shared" si="259"/>
        <v>0.13600000000000001</v>
      </c>
      <c r="Q1690" s="103"/>
      <c r="R1690" s="102">
        <f t="shared" si="265"/>
        <v>0</v>
      </c>
      <c r="S1690" s="120" t="s">
        <v>3187</v>
      </c>
      <c r="T1690" s="37"/>
      <c r="U1690" s="37"/>
      <c r="V1690" s="37"/>
      <c r="W1690" s="131"/>
      <c r="X1690" s="40"/>
      <c r="Y1690" s="40"/>
      <c r="Z1690" s="37"/>
    </row>
    <row r="1691" spans="1:27" s="139" customFormat="1" x14ac:dyDescent="0.25">
      <c r="A1691" s="6">
        <v>165725</v>
      </c>
      <c r="B1691" s="6">
        <v>63803551</v>
      </c>
      <c r="C1691" s="6">
        <v>16</v>
      </c>
      <c r="D1691" s="39"/>
      <c r="E1691" s="30" t="s">
        <v>379</v>
      </c>
      <c r="F1691" s="8" t="s">
        <v>4003</v>
      </c>
      <c r="G1691" s="53">
        <f t="shared" si="270"/>
        <v>3.7698</v>
      </c>
      <c r="H1691" s="55">
        <f t="shared" si="263"/>
        <v>60.316800000000001</v>
      </c>
      <c r="I1691" s="94" t="s">
        <v>974</v>
      </c>
      <c r="J1691" s="97">
        <v>3.25</v>
      </c>
      <c r="K1691" s="97">
        <f t="shared" si="266"/>
        <v>52</v>
      </c>
      <c r="L1691" s="93">
        <f t="shared" si="267"/>
        <v>24.375</v>
      </c>
      <c r="M1691" s="93">
        <f t="shared" si="269"/>
        <v>390</v>
      </c>
      <c r="N1691" s="91" t="s">
        <v>1973</v>
      </c>
      <c r="O1691" s="48">
        <v>1.7000000000000001E-2</v>
      </c>
      <c r="P1691" s="48">
        <f t="shared" si="259"/>
        <v>0.27200000000000002</v>
      </c>
      <c r="Q1691" s="103"/>
      <c r="R1691" s="102">
        <f t="shared" si="265"/>
        <v>0</v>
      </c>
      <c r="S1691" s="120" t="s">
        <v>3187</v>
      </c>
      <c r="T1691" s="37"/>
      <c r="U1691" s="37"/>
      <c r="V1691" s="37"/>
      <c r="W1691" s="37"/>
      <c r="X1691" s="37"/>
      <c r="Y1691" s="37"/>
      <c r="Z1691" s="131"/>
      <c r="AA1691" s="37"/>
    </row>
    <row r="1692" spans="1:27" s="139" customFormat="1" x14ac:dyDescent="0.25">
      <c r="A1692" s="9">
        <v>181461</v>
      </c>
      <c r="B1692" s="9">
        <v>63803551</v>
      </c>
      <c r="C1692" s="9">
        <v>6</v>
      </c>
      <c r="D1692" s="38"/>
      <c r="E1692" s="30" t="s">
        <v>1961</v>
      </c>
      <c r="F1692" s="20" t="s">
        <v>4003</v>
      </c>
      <c r="G1692" s="53">
        <f t="shared" si="270"/>
        <v>3.7698</v>
      </c>
      <c r="H1692" s="55">
        <f t="shared" si="263"/>
        <v>22.6188</v>
      </c>
      <c r="I1692" s="94" t="s">
        <v>0</v>
      </c>
      <c r="J1692" s="97">
        <v>3.25</v>
      </c>
      <c r="K1692" s="97">
        <f t="shared" si="266"/>
        <v>19.5</v>
      </c>
      <c r="L1692" s="93">
        <f t="shared" si="267"/>
        <v>24.375</v>
      </c>
      <c r="M1692" s="93">
        <f t="shared" si="269"/>
        <v>146.25</v>
      </c>
      <c r="N1692" s="91" t="s">
        <v>1973</v>
      </c>
      <c r="O1692" s="48">
        <v>1.7000000000000001E-2</v>
      </c>
      <c r="P1692" s="48">
        <f t="shared" si="259"/>
        <v>0.10200000000000001</v>
      </c>
      <c r="Q1692" s="104"/>
      <c r="R1692" s="102">
        <f t="shared" si="265"/>
        <v>0</v>
      </c>
      <c r="S1692" s="120" t="s">
        <v>3188</v>
      </c>
      <c r="T1692" s="37"/>
      <c r="U1692" s="37"/>
      <c r="V1692" s="37"/>
      <c r="W1692" s="37"/>
      <c r="X1692" s="37"/>
      <c r="Y1692" s="37"/>
      <c r="Z1692" s="37"/>
      <c r="AA1692" s="37"/>
    </row>
    <row r="1693" spans="1:27" s="131" customFormat="1" x14ac:dyDescent="0.25">
      <c r="A1693" s="6">
        <v>182941</v>
      </c>
      <c r="B1693" s="9">
        <v>63803551</v>
      </c>
      <c r="C1693" s="9">
        <v>5</v>
      </c>
      <c r="D1693" s="38"/>
      <c r="E1693" s="30" t="s">
        <v>1961</v>
      </c>
      <c r="F1693" s="20" t="s">
        <v>4003</v>
      </c>
      <c r="G1693" s="53">
        <f t="shared" si="270"/>
        <v>3.7698</v>
      </c>
      <c r="H1693" s="55">
        <f t="shared" si="263"/>
        <v>18.849</v>
      </c>
      <c r="I1693" s="94" t="s">
        <v>974</v>
      </c>
      <c r="J1693" s="97">
        <v>3.25</v>
      </c>
      <c r="K1693" s="97">
        <f t="shared" si="266"/>
        <v>16.25</v>
      </c>
      <c r="L1693" s="93">
        <f t="shared" si="267"/>
        <v>24.375</v>
      </c>
      <c r="M1693" s="93">
        <f t="shared" si="269"/>
        <v>121.875</v>
      </c>
      <c r="N1693" s="91" t="s">
        <v>1973</v>
      </c>
      <c r="O1693" s="48">
        <v>1.7000000000000001E-2</v>
      </c>
      <c r="P1693" s="48">
        <f t="shared" si="259"/>
        <v>8.5000000000000006E-2</v>
      </c>
      <c r="Q1693" s="104"/>
      <c r="R1693" s="102">
        <f t="shared" si="265"/>
        <v>0</v>
      </c>
      <c r="S1693" s="120" t="s">
        <v>3188</v>
      </c>
      <c r="T1693" s="37"/>
      <c r="U1693" s="37"/>
      <c r="V1693" s="139"/>
      <c r="X1693" s="37"/>
      <c r="Y1693" s="37"/>
      <c r="Z1693" s="37"/>
      <c r="AA1693" s="139"/>
    </row>
    <row r="1694" spans="1:27" s="131" customFormat="1" x14ac:dyDescent="0.25">
      <c r="A1694" s="121">
        <v>182941</v>
      </c>
      <c r="B1694" s="121">
        <v>63803551</v>
      </c>
      <c r="C1694" s="121">
        <v>5</v>
      </c>
      <c r="D1694" s="122"/>
      <c r="E1694" s="123" t="s">
        <v>1961</v>
      </c>
      <c r="F1694" s="20" t="s">
        <v>4003</v>
      </c>
      <c r="G1694" s="125">
        <f t="shared" si="270"/>
        <v>3.7698</v>
      </c>
      <c r="H1694" s="125">
        <f t="shared" si="263"/>
        <v>18.849</v>
      </c>
      <c r="I1694" s="126" t="s">
        <v>974</v>
      </c>
      <c r="J1694" s="127">
        <v>3.25</v>
      </c>
      <c r="K1694" s="127">
        <f t="shared" si="266"/>
        <v>16.25</v>
      </c>
      <c r="L1694" s="128">
        <f t="shared" si="267"/>
        <v>24.375</v>
      </c>
      <c r="M1694" s="128">
        <f t="shared" si="269"/>
        <v>121.875</v>
      </c>
      <c r="N1694" s="129" t="s">
        <v>1973</v>
      </c>
      <c r="O1694" s="130">
        <v>1.7000000000000001E-2</v>
      </c>
      <c r="P1694" s="130">
        <f t="shared" si="259"/>
        <v>8.5000000000000006E-2</v>
      </c>
      <c r="Q1694" s="139"/>
      <c r="R1694" s="139"/>
      <c r="S1694" s="139"/>
      <c r="T1694" s="139"/>
      <c r="U1694" s="37"/>
      <c r="V1694" s="37"/>
      <c r="W1694" s="37"/>
      <c r="X1694" s="40"/>
      <c r="Y1694" s="40"/>
      <c r="Z1694" s="37"/>
      <c r="AA1694" s="37"/>
    </row>
    <row r="1695" spans="1:27" s="131" customFormat="1" x14ac:dyDescent="0.25">
      <c r="A1695" s="6">
        <v>191185</v>
      </c>
      <c r="B1695" s="9">
        <v>63803551</v>
      </c>
      <c r="C1695" s="9">
        <v>16</v>
      </c>
      <c r="D1695" s="39"/>
      <c r="E1695" s="30" t="s">
        <v>1961</v>
      </c>
      <c r="F1695" s="20" t="s">
        <v>4003</v>
      </c>
      <c r="G1695" s="107">
        <f t="shared" si="270"/>
        <v>3.7698</v>
      </c>
      <c r="H1695" s="55">
        <f t="shared" si="263"/>
        <v>60.316800000000001</v>
      </c>
      <c r="I1695" s="94" t="s">
        <v>974</v>
      </c>
      <c r="J1695" s="97">
        <v>3.25</v>
      </c>
      <c r="K1695" s="97">
        <f t="shared" si="266"/>
        <v>52</v>
      </c>
      <c r="L1695" s="93">
        <f t="shared" si="267"/>
        <v>24.375</v>
      </c>
      <c r="M1695" s="93">
        <f t="shared" si="269"/>
        <v>390</v>
      </c>
      <c r="N1695" s="91" t="s">
        <v>1973</v>
      </c>
      <c r="O1695" s="48">
        <v>1.7000000000000001E-2</v>
      </c>
      <c r="P1695" s="48">
        <f t="shared" ref="P1695:P1758" si="271">O1695*C1695</f>
        <v>0.27200000000000002</v>
      </c>
      <c r="Q1695" s="40"/>
      <c r="R1695" s="102">
        <f>Q1695*1.025</f>
        <v>0</v>
      </c>
      <c r="S1695" s="120" t="s">
        <v>3188</v>
      </c>
      <c r="T1695" s="37"/>
      <c r="U1695" s="37"/>
      <c r="V1695" s="37"/>
      <c r="W1695" s="37"/>
      <c r="X1695" s="37"/>
      <c r="Y1695" s="37"/>
      <c r="Z1695" s="37"/>
    </row>
    <row r="1696" spans="1:27" s="131" customFormat="1" x14ac:dyDescent="0.25">
      <c r="A1696" s="134">
        <v>191185</v>
      </c>
      <c r="B1696" s="121">
        <v>63803551</v>
      </c>
      <c r="C1696" s="121">
        <v>16</v>
      </c>
      <c r="D1696" s="161"/>
      <c r="E1696" s="123" t="s">
        <v>1961</v>
      </c>
      <c r="F1696" s="20" t="s">
        <v>4003</v>
      </c>
      <c r="G1696" s="125">
        <f t="shared" si="270"/>
        <v>3.7698</v>
      </c>
      <c r="H1696" s="162">
        <f t="shared" si="263"/>
        <v>60.316800000000001</v>
      </c>
      <c r="I1696" s="163" t="s">
        <v>974</v>
      </c>
      <c r="J1696" s="164">
        <v>3.25</v>
      </c>
      <c r="K1696" s="164">
        <f t="shared" si="266"/>
        <v>52</v>
      </c>
      <c r="L1696" s="165">
        <f t="shared" si="267"/>
        <v>24.375</v>
      </c>
      <c r="M1696" s="165">
        <f t="shared" si="269"/>
        <v>390</v>
      </c>
      <c r="N1696" s="129" t="s">
        <v>1973</v>
      </c>
      <c r="O1696" s="130">
        <v>1.7000000000000001E-2</v>
      </c>
      <c r="P1696" s="130">
        <f t="shared" si="271"/>
        <v>0.27200000000000002</v>
      </c>
      <c r="Q1696" s="139"/>
      <c r="R1696" s="139"/>
      <c r="S1696" s="139"/>
      <c r="T1696" s="139"/>
      <c r="U1696" s="37"/>
      <c r="V1696" s="37"/>
      <c r="W1696" s="37"/>
      <c r="X1696" s="37"/>
      <c r="Y1696" s="37"/>
      <c r="Z1696" s="37"/>
      <c r="AA1696" s="37"/>
    </row>
    <row r="1697" spans="1:27" s="131" customFormat="1" x14ac:dyDescent="0.25">
      <c r="A1697" s="134">
        <v>195538</v>
      </c>
      <c r="B1697" s="121">
        <v>63803551</v>
      </c>
      <c r="C1697" s="121">
        <v>8</v>
      </c>
      <c r="D1697" s="161"/>
      <c r="E1697" s="123" t="s">
        <v>1961</v>
      </c>
      <c r="F1697" s="20" t="s">
        <v>4003</v>
      </c>
      <c r="G1697" s="125">
        <f t="shared" si="270"/>
        <v>3.7698</v>
      </c>
      <c r="H1697" s="162">
        <f t="shared" si="263"/>
        <v>30.1584</v>
      </c>
      <c r="I1697" s="163" t="s">
        <v>974</v>
      </c>
      <c r="J1697" s="164">
        <v>3.25</v>
      </c>
      <c r="K1697" s="164">
        <f t="shared" si="266"/>
        <v>26</v>
      </c>
      <c r="L1697" s="165">
        <f t="shared" si="267"/>
        <v>24.375</v>
      </c>
      <c r="M1697" s="165">
        <f t="shared" si="269"/>
        <v>195</v>
      </c>
      <c r="N1697" s="129" t="s">
        <v>1973</v>
      </c>
      <c r="O1697" s="130">
        <v>1.7000000000000001E-2</v>
      </c>
      <c r="P1697" s="130">
        <f t="shared" si="271"/>
        <v>0.13600000000000001</v>
      </c>
      <c r="Q1697" s="139"/>
      <c r="R1697" s="139"/>
      <c r="S1697" s="139"/>
      <c r="T1697" s="202"/>
      <c r="U1697" s="37"/>
      <c r="V1697" s="230"/>
      <c r="W1697" s="139"/>
      <c r="X1697" s="37"/>
      <c r="Y1697" s="37"/>
      <c r="Z1697" s="37"/>
      <c r="AA1697" s="139"/>
    </row>
    <row r="1698" spans="1:27" s="131" customFormat="1" x14ac:dyDescent="0.25">
      <c r="A1698" s="6">
        <v>96550</v>
      </c>
      <c r="B1698" s="6">
        <v>63803585</v>
      </c>
      <c r="C1698" s="6">
        <v>2</v>
      </c>
      <c r="D1698" s="6"/>
      <c r="E1698" s="30" t="s">
        <v>415</v>
      </c>
      <c r="F1698" s="20" t="s">
        <v>519</v>
      </c>
      <c r="G1698" s="53">
        <f t="shared" ref="G1698:G1710" si="272">J1698*1.15</f>
        <v>50.599999999999994</v>
      </c>
      <c r="H1698" s="55">
        <f t="shared" si="263"/>
        <v>101.19999999999999</v>
      </c>
      <c r="I1698" s="15" t="s">
        <v>152</v>
      </c>
      <c r="J1698" s="55">
        <v>44</v>
      </c>
      <c r="K1698" s="55">
        <f t="shared" si="266"/>
        <v>88</v>
      </c>
      <c r="L1698" s="56">
        <f t="shared" si="267"/>
        <v>330</v>
      </c>
      <c r="M1698" s="56">
        <f t="shared" si="269"/>
        <v>660</v>
      </c>
      <c r="N1698" s="38"/>
      <c r="O1698" s="48"/>
      <c r="P1698" s="48">
        <f t="shared" si="271"/>
        <v>0</v>
      </c>
      <c r="Q1698" s="104"/>
      <c r="R1698" s="102">
        <f>Q1698*1.025</f>
        <v>0</v>
      </c>
      <c r="S1698" s="120" t="s">
        <v>3201</v>
      </c>
      <c r="T1698" s="37"/>
      <c r="U1698" s="37"/>
      <c r="V1698" s="37"/>
      <c r="W1698" s="37"/>
      <c r="X1698" s="139"/>
      <c r="Y1698" s="139"/>
      <c r="Z1698" s="37"/>
      <c r="AA1698" s="139"/>
    </row>
    <row r="1699" spans="1:27" s="131" customFormat="1" x14ac:dyDescent="0.25">
      <c r="A1699" s="6">
        <v>96231</v>
      </c>
      <c r="B1699" s="6">
        <v>63803593</v>
      </c>
      <c r="C1699" s="6">
        <v>2</v>
      </c>
      <c r="D1699" s="6"/>
      <c r="E1699" s="30" t="s">
        <v>392</v>
      </c>
      <c r="F1699" s="20" t="s">
        <v>3723</v>
      </c>
      <c r="G1699" s="53">
        <f t="shared" si="272"/>
        <v>55.199999999999996</v>
      </c>
      <c r="H1699" s="55">
        <f t="shared" si="263"/>
        <v>110.39999999999999</v>
      </c>
      <c r="I1699" s="15" t="s">
        <v>67</v>
      </c>
      <c r="J1699" s="55">
        <v>48</v>
      </c>
      <c r="K1699" s="55">
        <f t="shared" si="266"/>
        <v>96</v>
      </c>
      <c r="L1699" s="56">
        <f t="shared" si="267"/>
        <v>360</v>
      </c>
      <c r="M1699" s="56">
        <f t="shared" si="269"/>
        <v>720</v>
      </c>
      <c r="N1699" s="105" t="s">
        <v>2028</v>
      </c>
      <c r="O1699" s="48"/>
      <c r="P1699" s="48">
        <f t="shared" si="271"/>
        <v>0</v>
      </c>
      <c r="Q1699" s="104"/>
      <c r="R1699" s="102">
        <f>Q1699*1.025</f>
        <v>0</v>
      </c>
      <c r="S1699" s="120" t="s">
        <v>2383</v>
      </c>
      <c r="T1699" s="37"/>
      <c r="U1699" s="37"/>
      <c r="V1699" s="37"/>
      <c r="W1699" s="37"/>
      <c r="Z1699" s="37"/>
      <c r="AA1699" s="37"/>
    </row>
    <row r="1700" spans="1:27" s="131" customFormat="1" x14ac:dyDescent="0.25">
      <c r="A1700" s="6">
        <v>162757</v>
      </c>
      <c r="B1700" s="6">
        <v>63803593</v>
      </c>
      <c r="C1700" s="6">
        <v>2</v>
      </c>
      <c r="D1700" s="39"/>
      <c r="E1700" s="30" t="s">
        <v>1963</v>
      </c>
      <c r="F1700" s="299" t="s">
        <v>3723</v>
      </c>
      <c r="G1700" s="300">
        <f t="shared" si="272"/>
        <v>55.199999999999996</v>
      </c>
      <c r="H1700" s="301">
        <f t="shared" si="263"/>
        <v>110.39999999999999</v>
      </c>
      <c r="I1700" s="15" t="s">
        <v>974</v>
      </c>
      <c r="J1700" s="301">
        <v>48</v>
      </c>
      <c r="K1700" s="301">
        <f t="shared" si="266"/>
        <v>96</v>
      </c>
      <c r="L1700" s="302">
        <f t="shared" si="267"/>
        <v>360</v>
      </c>
      <c r="M1700" s="302">
        <f t="shared" si="269"/>
        <v>720</v>
      </c>
      <c r="N1700" s="38" t="s">
        <v>2028</v>
      </c>
      <c r="O1700" s="48">
        <v>3.28</v>
      </c>
      <c r="P1700" s="48">
        <f t="shared" si="271"/>
        <v>6.56</v>
      </c>
      <c r="Q1700" s="104"/>
      <c r="R1700" s="102">
        <f>Q1700*1.025</f>
        <v>0</v>
      </c>
      <c r="S1700" s="120" t="s">
        <v>2383</v>
      </c>
      <c r="T1700" s="37"/>
      <c r="U1700" s="40"/>
      <c r="V1700" s="139"/>
      <c r="W1700" s="37"/>
      <c r="X1700" s="37"/>
      <c r="Y1700" s="37"/>
      <c r="Z1700" s="40"/>
      <c r="AA1700" s="139"/>
    </row>
    <row r="1701" spans="1:27" s="139" customFormat="1" x14ac:dyDescent="0.25">
      <c r="A1701" s="204">
        <v>193825</v>
      </c>
      <c r="B1701" s="197">
        <v>63803593</v>
      </c>
      <c r="C1701" s="197">
        <v>2</v>
      </c>
      <c r="D1701" s="208"/>
      <c r="E1701" s="236" t="s">
        <v>1963</v>
      </c>
      <c r="F1701" s="20" t="s">
        <v>3723</v>
      </c>
      <c r="G1701" s="218">
        <f t="shared" si="272"/>
        <v>55.199999999999996</v>
      </c>
      <c r="H1701" s="220">
        <f t="shared" si="263"/>
        <v>110.39999999999999</v>
      </c>
      <c r="I1701" s="219" t="s">
        <v>974</v>
      </c>
      <c r="J1701" s="220">
        <v>48</v>
      </c>
      <c r="K1701" s="220">
        <f t="shared" si="266"/>
        <v>96</v>
      </c>
      <c r="L1701" s="221">
        <f t="shared" si="267"/>
        <v>360</v>
      </c>
      <c r="M1701" s="221">
        <f t="shared" si="269"/>
        <v>720</v>
      </c>
      <c r="N1701" s="206" t="s">
        <v>2028</v>
      </c>
      <c r="O1701" s="207">
        <v>3.282</v>
      </c>
      <c r="P1701" s="207">
        <f t="shared" si="271"/>
        <v>6.5640000000000001</v>
      </c>
      <c r="Q1701" s="227"/>
      <c r="R1701" s="228">
        <f>Q1701*1.025</f>
        <v>0</v>
      </c>
      <c r="S1701" s="229"/>
      <c r="T1701" s="230"/>
      <c r="U1701" s="37"/>
      <c r="V1701" s="40"/>
      <c r="W1701" s="40"/>
      <c r="X1701" s="131"/>
      <c r="Z1701" s="217"/>
      <c r="AA1701" s="37"/>
    </row>
    <row r="1702" spans="1:27" s="139" customFormat="1" x14ac:dyDescent="0.25">
      <c r="A1702" s="197">
        <v>197808</v>
      </c>
      <c r="B1702" s="134">
        <v>63803593</v>
      </c>
      <c r="C1702" s="134">
        <v>2</v>
      </c>
      <c r="D1702" s="161"/>
      <c r="E1702" s="123" t="s">
        <v>1963</v>
      </c>
      <c r="F1702" s="20" t="s">
        <v>3723</v>
      </c>
      <c r="G1702" s="187">
        <f t="shared" si="272"/>
        <v>55.199999999999996</v>
      </c>
      <c r="H1702" s="162">
        <f t="shared" si="263"/>
        <v>110.39999999999999</v>
      </c>
      <c r="I1702" s="166" t="s">
        <v>974</v>
      </c>
      <c r="J1702" s="162">
        <v>48</v>
      </c>
      <c r="K1702" s="162">
        <f t="shared" si="266"/>
        <v>96</v>
      </c>
      <c r="L1702" s="167">
        <f t="shared" si="267"/>
        <v>360</v>
      </c>
      <c r="M1702" s="167">
        <f t="shared" si="269"/>
        <v>720</v>
      </c>
      <c r="N1702" s="122" t="s">
        <v>2028</v>
      </c>
      <c r="O1702" s="238">
        <v>3.282</v>
      </c>
      <c r="P1702" s="238">
        <f t="shared" si="271"/>
        <v>6.5640000000000001</v>
      </c>
      <c r="Q1702" s="188"/>
      <c r="U1702" s="37"/>
      <c r="V1702" s="37"/>
      <c r="W1702" s="37"/>
      <c r="X1702" s="37"/>
      <c r="Y1702" s="37"/>
      <c r="Z1702" s="37"/>
      <c r="AA1702" s="37"/>
    </row>
    <row r="1703" spans="1:27" s="131" customFormat="1" x14ac:dyDescent="0.25">
      <c r="A1703" s="197">
        <v>200923</v>
      </c>
      <c r="B1703" s="134">
        <v>63803593</v>
      </c>
      <c r="C1703" s="134">
        <v>2</v>
      </c>
      <c r="D1703" s="161"/>
      <c r="E1703" s="123" t="s">
        <v>1963</v>
      </c>
      <c r="F1703" s="20" t="s">
        <v>3723</v>
      </c>
      <c r="G1703" s="187">
        <f t="shared" si="272"/>
        <v>55.199999999999996</v>
      </c>
      <c r="H1703" s="162">
        <f t="shared" si="263"/>
        <v>110.39999999999999</v>
      </c>
      <c r="I1703" s="166" t="s">
        <v>974</v>
      </c>
      <c r="J1703" s="162">
        <v>48</v>
      </c>
      <c r="K1703" s="162">
        <f t="shared" si="266"/>
        <v>96</v>
      </c>
      <c r="L1703" s="167">
        <f t="shared" si="267"/>
        <v>360</v>
      </c>
      <c r="M1703" s="167">
        <f t="shared" si="269"/>
        <v>720</v>
      </c>
      <c r="N1703" s="122" t="s">
        <v>2028</v>
      </c>
      <c r="O1703" s="238">
        <v>3.282</v>
      </c>
      <c r="P1703" s="238">
        <f t="shared" si="271"/>
        <v>6.5640000000000001</v>
      </c>
      <c r="Q1703" s="188"/>
      <c r="R1703" s="194">
        <f t="shared" ref="R1703:R1710" si="273">Q1703*1.025</f>
        <v>0</v>
      </c>
      <c r="S1703" s="246"/>
      <c r="W1703" s="37"/>
      <c r="Z1703" s="37"/>
      <c r="AA1703" s="37"/>
    </row>
    <row r="1704" spans="1:27" s="131" customFormat="1" x14ac:dyDescent="0.25">
      <c r="A1704" s="6">
        <v>96262</v>
      </c>
      <c r="B1704" s="6">
        <v>63803599</v>
      </c>
      <c r="C1704" s="6">
        <v>2</v>
      </c>
      <c r="D1704" s="6"/>
      <c r="E1704" s="30" t="s">
        <v>520</v>
      </c>
      <c r="F1704" s="20" t="s">
        <v>4791</v>
      </c>
      <c r="G1704" s="53">
        <f t="shared" si="272"/>
        <v>217.35</v>
      </c>
      <c r="H1704" s="55">
        <f t="shared" si="263"/>
        <v>434.7</v>
      </c>
      <c r="I1704" s="15" t="s">
        <v>152</v>
      </c>
      <c r="J1704" s="55">
        <v>189</v>
      </c>
      <c r="K1704" s="55">
        <f t="shared" si="266"/>
        <v>378</v>
      </c>
      <c r="L1704" s="56">
        <f t="shared" si="267"/>
        <v>1417.5</v>
      </c>
      <c r="M1704" s="56">
        <f t="shared" si="269"/>
        <v>2835</v>
      </c>
      <c r="N1704" s="38"/>
      <c r="O1704" s="48"/>
      <c r="P1704" s="48">
        <f t="shared" si="271"/>
        <v>0</v>
      </c>
      <c r="Q1704" s="104"/>
      <c r="R1704" s="102">
        <f t="shared" si="273"/>
        <v>0</v>
      </c>
      <c r="S1704" s="120" t="s">
        <v>2620</v>
      </c>
      <c r="T1704" s="37"/>
      <c r="U1704" s="37"/>
      <c r="V1704" s="37"/>
      <c r="W1704" s="37"/>
      <c r="Z1704" s="37"/>
      <c r="AA1704" s="37"/>
    </row>
    <row r="1705" spans="1:27" s="131" customFormat="1" x14ac:dyDescent="0.25">
      <c r="A1705" s="6">
        <v>96262</v>
      </c>
      <c r="B1705" s="6">
        <v>63803602</v>
      </c>
      <c r="C1705" s="6">
        <v>1</v>
      </c>
      <c r="D1705" s="6"/>
      <c r="E1705" s="30" t="s">
        <v>521</v>
      </c>
      <c r="F1705" s="20" t="s">
        <v>3858</v>
      </c>
      <c r="G1705" s="53">
        <f t="shared" si="272"/>
        <v>4.3699999999999992</v>
      </c>
      <c r="H1705" s="55">
        <f t="shared" si="263"/>
        <v>4.3699999999999992</v>
      </c>
      <c r="I1705" s="15" t="s">
        <v>67</v>
      </c>
      <c r="J1705" s="55">
        <v>3.8</v>
      </c>
      <c r="K1705" s="55">
        <f t="shared" si="266"/>
        <v>3.8</v>
      </c>
      <c r="L1705" s="56">
        <f t="shared" si="267"/>
        <v>28.5</v>
      </c>
      <c r="M1705" s="56">
        <f t="shared" si="269"/>
        <v>28.5</v>
      </c>
      <c r="N1705" s="38"/>
      <c r="O1705" s="48">
        <v>0.28399999999999997</v>
      </c>
      <c r="P1705" s="48">
        <f t="shared" si="271"/>
        <v>0.28399999999999997</v>
      </c>
      <c r="Q1705" s="103"/>
      <c r="R1705" s="102">
        <f t="shared" si="273"/>
        <v>0</v>
      </c>
      <c r="S1705" s="120" t="s">
        <v>2617</v>
      </c>
      <c r="T1705" s="37"/>
      <c r="U1705" s="37"/>
      <c r="V1705" s="37"/>
      <c r="W1705" s="37"/>
      <c r="X1705" s="37"/>
      <c r="Y1705" s="37"/>
      <c r="Z1705" s="37"/>
      <c r="AA1705" s="139"/>
    </row>
    <row r="1706" spans="1:27" s="139" customFormat="1" x14ac:dyDescent="0.25">
      <c r="A1706" s="6">
        <v>96262</v>
      </c>
      <c r="B1706" s="6">
        <v>63803607</v>
      </c>
      <c r="C1706" s="6">
        <v>2</v>
      </c>
      <c r="D1706" s="6"/>
      <c r="E1706" s="30" t="s">
        <v>387</v>
      </c>
      <c r="F1706" s="124" t="s">
        <v>4239</v>
      </c>
      <c r="G1706" s="53">
        <f t="shared" si="272"/>
        <v>6.8999999999999995</v>
      </c>
      <c r="H1706" s="55">
        <f t="shared" si="263"/>
        <v>13.799999999999999</v>
      </c>
      <c r="I1706" s="15" t="s">
        <v>0</v>
      </c>
      <c r="J1706" s="55">
        <v>6</v>
      </c>
      <c r="K1706" s="55">
        <f t="shared" si="266"/>
        <v>12</v>
      </c>
      <c r="L1706" s="56">
        <f t="shared" si="267"/>
        <v>45</v>
      </c>
      <c r="M1706" s="56">
        <f t="shared" si="269"/>
        <v>90</v>
      </c>
      <c r="N1706" s="38"/>
      <c r="O1706" s="48"/>
      <c r="P1706" s="48">
        <f t="shared" si="271"/>
        <v>0</v>
      </c>
      <c r="Q1706" s="104"/>
      <c r="R1706" s="102">
        <f t="shared" si="273"/>
        <v>0</v>
      </c>
      <c r="S1706" s="120" t="s">
        <v>2597</v>
      </c>
      <c r="T1706" s="37"/>
      <c r="U1706" s="131"/>
      <c r="V1706" s="37"/>
      <c r="W1706" s="37"/>
      <c r="X1706" s="37"/>
      <c r="Y1706" s="37"/>
      <c r="Z1706" s="37"/>
      <c r="AA1706" s="37"/>
    </row>
    <row r="1707" spans="1:27" s="139" customFormat="1" x14ac:dyDescent="0.25">
      <c r="A1707" s="6">
        <v>96262</v>
      </c>
      <c r="B1707" s="6">
        <v>63803652</v>
      </c>
      <c r="C1707" s="6">
        <v>1</v>
      </c>
      <c r="D1707" s="6"/>
      <c r="E1707" s="30" t="s">
        <v>522</v>
      </c>
      <c r="F1707" s="20" t="s">
        <v>1093</v>
      </c>
      <c r="G1707" s="53">
        <f t="shared" si="272"/>
        <v>304.75</v>
      </c>
      <c r="H1707" s="55">
        <f t="shared" si="263"/>
        <v>304.75</v>
      </c>
      <c r="I1707" s="15" t="s">
        <v>0</v>
      </c>
      <c r="J1707" s="55">
        <v>265</v>
      </c>
      <c r="K1707" s="55">
        <f t="shared" si="266"/>
        <v>265</v>
      </c>
      <c r="L1707" s="56">
        <f t="shared" si="267"/>
        <v>1987.5</v>
      </c>
      <c r="M1707" s="56">
        <f t="shared" si="269"/>
        <v>1987.5</v>
      </c>
      <c r="N1707" s="38"/>
      <c r="O1707" s="48"/>
      <c r="P1707" s="48">
        <f t="shared" si="271"/>
        <v>0</v>
      </c>
      <c r="Q1707" s="104"/>
      <c r="R1707" s="102">
        <f t="shared" si="273"/>
        <v>0</v>
      </c>
      <c r="S1707" s="120" t="s">
        <v>2618</v>
      </c>
      <c r="T1707" s="37"/>
      <c r="U1707" s="37"/>
      <c r="V1707" s="37"/>
      <c r="W1707" s="37"/>
      <c r="Z1707" s="37"/>
    </row>
    <row r="1708" spans="1:27" s="139" customFormat="1" x14ac:dyDescent="0.25">
      <c r="A1708" s="6">
        <v>96155</v>
      </c>
      <c r="B1708" s="6">
        <v>63803661</v>
      </c>
      <c r="C1708" s="6">
        <v>1</v>
      </c>
      <c r="D1708" s="6"/>
      <c r="E1708" s="30" t="s">
        <v>371</v>
      </c>
      <c r="F1708" s="20" t="s">
        <v>4747</v>
      </c>
      <c r="G1708" s="53">
        <f t="shared" si="272"/>
        <v>488.74999999999994</v>
      </c>
      <c r="H1708" s="55">
        <f t="shared" si="263"/>
        <v>488.74999999999994</v>
      </c>
      <c r="I1708" s="15" t="s">
        <v>0</v>
      </c>
      <c r="J1708" s="55">
        <v>425</v>
      </c>
      <c r="K1708" s="55">
        <f t="shared" si="266"/>
        <v>425</v>
      </c>
      <c r="L1708" s="56">
        <f t="shared" si="267"/>
        <v>3187.5</v>
      </c>
      <c r="M1708" s="56">
        <f t="shared" si="269"/>
        <v>3187.5</v>
      </c>
      <c r="N1708" s="38"/>
      <c r="O1708" s="48"/>
      <c r="P1708" s="48">
        <f t="shared" si="271"/>
        <v>0</v>
      </c>
      <c r="Q1708" s="104"/>
      <c r="R1708" s="102">
        <f t="shared" si="273"/>
        <v>0</v>
      </c>
      <c r="S1708" s="120" t="s">
        <v>3332</v>
      </c>
      <c r="T1708" s="37"/>
      <c r="U1708" s="131"/>
      <c r="V1708" s="37"/>
      <c r="W1708" s="37"/>
      <c r="X1708" s="40"/>
      <c r="Y1708" s="40"/>
      <c r="Z1708" s="37"/>
    </row>
    <row r="1709" spans="1:27" s="131" customFormat="1" x14ac:dyDescent="0.25">
      <c r="A1709" s="6">
        <v>96262</v>
      </c>
      <c r="B1709" s="6">
        <v>63803705</v>
      </c>
      <c r="C1709" s="6">
        <v>1</v>
      </c>
      <c r="D1709" s="6"/>
      <c r="E1709" s="30" t="s">
        <v>2004</v>
      </c>
      <c r="F1709" s="20" t="s">
        <v>4222</v>
      </c>
      <c r="G1709" s="53">
        <f t="shared" si="272"/>
        <v>569.25</v>
      </c>
      <c r="H1709" s="55">
        <f t="shared" si="263"/>
        <v>569.25</v>
      </c>
      <c r="I1709" s="15" t="s">
        <v>0</v>
      </c>
      <c r="J1709" s="55">
        <v>495</v>
      </c>
      <c r="K1709" s="55">
        <f t="shared" si="266"/>
        <v>495</v>
      </c>
      <c r="L1709" s="56">
        <f t="shared" si="267"/>
        <v>3712.5</v>
      </c>
      <c r="M1709" s="56">
        <f t="shared" si="269"/>
        <v>3712.5</v>
      </c>
      <c r="N1709" s="38"/>
      <c r="O1709" s="48"/>
      <c r="P1709" s="48">
        <f t="shared" si="271"/>
        <v>0</v>
      </c>
      <c r="Q1709" s="103"/>
      <c r="R1709" s="102">
        <f t="shared" si="273"/>
        <v>0</v>
      </c>
      <c r="S1709" s="120" t="s">
        <v>2535</v>
      </c>
      <c r="T1709" s="37"/>
      <c r="U1709" s="37"/>
      <c r="V1709" s="139"/>
      <c r="W1709" s="139"/>
      <c r="X1709" s="37"/>
      <c r="Y1709" s="37"/>
      <c r="Z1709" s="37"/>
      <c r="AA1709" s="37"/>
    </row>
    <row r="1710" spans="1:27" s="139" customFormat="1" x14ac:dyDescent="0.25">
      <c r="A1710" s="6">
        <v>98510</v>
      </c>
      <c r="B1710" s="6">
        <v>63803791</v>
      </c>
      <c r="C1710" s="6">
        <v>2</v>
      </c>
      <c r="D1710" s="6"/>
      <c r="E1710" s="30" t="s">
        <v>523</v>
      </c>
      <c r="F1710" s="20" t="s">
        <v>4394</v>
      </c>
      <c r="G1710" s="53">
        <f t="shared" si="272"/>
        <v>442.74999999999994</v>
      </c>
      <c r="H1710" s="55">
        <f t="shared" si="263"/>
        <v>885.49999999999989</v>
      </c>
      <c r="I1710" s="15" t="s">
        <v>0</v>
      </c>
      <c r="J1710" s="55">
        <v>385</v>
      </c>
      <c r="K1710" s="55">
        <f t="shared" si="266"/>
        <v>770</v>
      </c>
      <c r="L1710" s="56">
        <f t="shared" si="267"/>
        <v>2887.5</v>
      </c>
      <c r="M1710" s="56">
        <f t="shared" si="269"/>
        <v>5775</v>
      </c>
      <c r="N1710" s="277" t="s">
        <v>1917</v>
      </c>
      <c r="O1710" s="48">
        <v>41</v>
      </c>
      <c r="P1710" s="48">
        <f t="shared" si="271"/>
        <v>82</v>
      </c>
      <c r="Q1710" s="104"/>
      <c r="R1710" s="102">
        <f t="shared" si="273"/>
        <v>0</v>
      </c>
      <c r="S1710" s="120" t="s">
        <v>2270</v>
      </c>
      <c r="T1710" s="37"/>
      <c r="U1710" s="40"/>
      <c r="V1710" s="131"/>
      <c r="W1710" s="131"/>
      <c r="X1710" s="37"/>
      <c r="Y1710" s="37"/>
      <c r="AA1710" s="37"/>
    </row>
    <row r="1711" spans="1:27" s="139" customFormat="1" x14ac:dyDescent="0.25">
      <c r="A1711" s="197">
        <v>200923</v>
      </c>
      <c r="B1711" s="134">
        <v>63803794</v>
      </c>
      <c r="C1711" s="134">
        <v>2</v>
      </c>
      <c r="D1711" s="161"/>
      <c r="E1711" s="123" t="s">
        <v>4046</v>
      </c>
      <c r="F1711" s="124" t="s">
        <v>4393</v>
      </c>
      <c r="G1711" s="189">
        <f>J1711*1.2</f>
        <v>300</v>
      </c>
      <c r="H1711" s="162">
        <f t="shared" si="263"/>
        <v>600</v>
      </c>
      <c r="I1711" s="166" t="s">
        <v>0</v>
      </c>
      <c r="J1711" s="281">
        <v>250</v>
      </c>
      <c r="K1711" s="162">
        <f t="shared" si="266"/>
        <v>500</v>
      </c>
      <c r="L1711" s="167">
        <f t="shared" si="267"/>
        <v>1875</v>
      </c>
      <c r="M1711" s="167">
        <f t="shared" si="269"/>
        <v>3750</v>
      </c>
      <c r="N1711" s="122" t="s">
        <v>2028</v>
      </c>
      <c r="O1711" s="130">
        <v>24</v>
      </c>
      <c r="P1711" s="130">
        <f t="shared" si="271"/>
        <v>48</v>
      </c>
      <c r="Q1711" s="188"/>
      <c r="U1711" s="37"/>
      <c r="V1711" s="40"/>
      <c r="W1711" s="37"/>
      <c r="X1711" s="37"/>
      <c r="Y1711" s="37"/>
      <c r="Z1711" s="37"/>
      <c r="AA1711" s="37"/>
    </row>
    <row r="1712" spans="1:27" s="139" customFormat="1" x14ac:dyDescent="0.25">
      <c r="A1712" s="6">
        <v>139500</v>
      </c>
      <c r="B1712" s="51">
        <v>63803799</v>
      </c>
      <c r="C1712" s="6">
        <v>1</v>
      </c>
      <c r="D1712" s="39"/>
      <c r="E1712" s="30" t="s">
        <v>799</v>
      </c>
      <c r="F1712" s="20" t="s">
        <v>4220</v>
      </c>
      <c r="G1712" s="70">
        <f>J1712*1.2</f>
        <v>594</v>
      </c>
      <c r="H1712" s="55">
        <f t="shared" si="263"/>
        <v>594</v>
      </c>
      <c r="I1712" s="15" t="s">
        <v>0</v>
      </c>
      <c r="J1712" s="55">
        <v>495</v>
      </c>
      <c r="K1712" s="55">
        <f t="shared" si="266"/>
        <v>495</v>
      </c>
      <c r="L1712" s="56">
        <f t="shared" si="267"/>
        <v>3712.5</v>
      </c>
      <c r="M1712" s="56">
        <f t="shared" si="269"/>
        <v>3712.5</v>
      </c>
      <c r="N1712" s="38"/>
      <c r="O1712" s="48"/>
      <c r="P1712" s="48">
        <f t="shared" si="271"/>
        <v>0</v>
      </c>
      <c r="Q1712" s="104"/>
      <c r="R1712" s="102">
        <f>Q1712*1.025</f>
        <v>0</v>
      </c>
      <c r="S1712" s="120" t="s">
        <v>2532</v>
      </c>
      <c r="T1712" s="37"/>
      <c r="U1712" s="37"/>
      <c r="V1712" s="37"/>
      <c r="W1712" s="131"/>
      <c r="X1712" s="37"/>
      <c r="Y1712" s="37"/>
      <c r="Z1712" s="40"/>
      <c r="AA1712" s="37"/>
    </row>
    <row r="1713" spans="1:27" s="139" customFormat="1" x14ac:dyDescent="0.25">
      <c r="A1713" s="6">
        <v>102192</v>
      </c>
      <c r="B1713" s="6">
        <v>63803808</v>
      </c>
      <c r="C1713" s="6">
        <v>54</v>
      </c>
      <c r="D1713" s="6"/>
      <c r="E1713" s="30" t="s">
        <v>221</v>
      </c>
      <c r="F1713" s="20" t="s">
        <v>1379</v>
      </c>
      <c r="G1713" s="53">
        <f t="shared" ref="G1713:G1721" si="274">J1713*1.15</f>
        <v>1.7249999999999999</v>
      </c>
      <c r="H1713" s="55">
        <f t="shared" si="263"/>
        <v>93.149999999999991</v>
      </c>
      <c r="I1713" s="15" t="s">
        <v>67</v>
      </c>
      <c r="J1713" s="55">
        <v>1.5</v>
      </c>
      <c r="K1713" s="55">
        <f t="shared" si="266"/>
        <v>81</v>
      </c>
      <c r="L1713" s="56">
        <f t="shared" si="267"/>
        <v>11.25</v>
      </c>
      <c r="M1713" s="56">
        <f t="shared" si="269"/>
        <v>607.5</v>
      </c>
      <c r="N1713" s="105"/>
      <c r="O1713" s="48"/>
      <c r="P1713" s="48">
        <f t="shared" si="271"/>
        <v>0</v>
      </c>
      <c r="Q1713" s="104"/>
      <c r="R1713" s="102">
        <f>Q1713*1.025</f>
        <v>0</v>
      </c>
      <c r="S1713" s="120" t="s">
        <v>2266</v>
      </c>
      <c r="T1713" s="37"/>
      <c r="U1713" s="37"/>
      <c r="V1713" s="37"/>
      <c r="W1713" s="131"/>
      <c r="X1713" s="131"/>
      <c r="Y1713" s="131"/>
      <c r="Z1713" s="131"/>
      <c r="AA1713" s="37"/>
    </row>
    <row r="1714" spans="1:27" s="139" customFormat="1" x14ac:dyDescent="0.25">
      <c r="A1714" s="6">
        <v>97649</v>
      </c>
      <c r="B1714" s="6">
        <v>63803813</v>
      </c>
      <c r="C1714" s="6">
        <v>4</v>
      </c>
      <c r="D1714" s="6"/>
      <c r="E1714" s="30" t="s">
        <v>429</v>
      </c>
      <c r="F1714" s="20" t="s">
        <v>1329</v>
      </c>
      <c r="G1714" s="53">
        <f t="shared" si="274"/>
        <v>18.399999999999999</v>
      </c>
      <c r="H1714" s="55">
        <f t="shared" si="263"/>
        <v>73.599999999999994</v>
      </c>
      <c r="I1714" s="15" t="s">
        <v>152</v>
      </c>
      <c r="J1714" s="55">
        <v>16</v>
      </c>
      <c r="K1714" s="55">
        <f t="shared" si="266"/>
        <v>64</v>
      </c>
      <c r="L1714" s="56">
        <f t="shared" si="267"/>
        <v>120</v>
      </c>
      <c r="M1714" s="56">
        <f t="shared" si="269"/>
        <v>480</v>
      </c>
      <c r="N1714" s="38"/>
      <c r="O1714" s="48">
        <v>1.046</v>
      </c>
      <c r="P1714" s="48">
        <f t="shared" si="271"/>
        <v>4.1840000000000002</v>
      </c>
      <c r="Q1714" s="104"/>
      <c r="R1714" s="102">
        <f>Q1714*1.025</f>
        <v>0</v>
      </c>
      <c r="S1714" s="120" t="s">
        <v>2161</v>
      </c>
      <c r="T1714" s="37"/>
      <c r="V1714" s="37"/>
      <c r="X1714" s="37"/>
      <c r="Y1714" s="37"/>
      <c r="Z1714" s="131"/>
      <c r="AA1714" s="37"/>
    </row>
    <row r="1715" spans="1:27" s="139" customFormat="1" x14ac:dyDescent="0.25">
      <c r="A1715" s="6">
        <v>142061</v>
      </c>
      <c r="B1715" s="6">
        <v>63803813</v>
      </c>
      <c r="C1715" s="6">
        <v>4</v>
      </c>
      <c r="D1715" s="39"/>
      <c r="E1715" s="30" t="s">
        <v>1198</v>
      </c>
      <c r="F1715" s="20" t="s">
        <v>1330</v>
      </c>
      <c r="G1715" s="53">
        <f t="shared" si="274"/>
        <v>18.399999999999999</v>
      </c>
      <c r="H1715" s="55">
        <f t="shared" si="263"/>
        <v>73.599999999999994</v>
      </c>
      <c r="I1715" s="15" t="s">
        <v>152</v>
      </c>
      <c r="J1715" s="55">
        <v>16</v>
      </c>
      <c r="K1715" s="55">
        <f t="shared" si="266"/>
        <v>64</v>
      </c>
      <c r="L1715" s="56">
        <f t="shared" si="267"/>
        <v>120</v>
      </c>
      <c r="M1715" s="56">
        <f t="shared" si="269"/>
        <v>480</v>
      </c>
      <c r="N1715" s="38"/>
      <c r="O1715" s="48">
        <v>1.1259999999999999</v>
      </c>
      <c r="P1715" s="48">
        <f t="shared" si="271"/>
        <v>4.5039999999999996</v>
      </c>
      <c r="Q1715" s="104"/>
      <c r="R1715" s="102">
        <f>Q1715*1.025</f>
        <v>0</v>
      </c>
      <c r="S1715" s="120" t="s">
        <v>2162</v>
      </c>
      <c r="T1715" s="37"/>
      <c r="U1715" s="37"/>
      <c r="V1715" s="37"/>
      <c r="W1715" s="37"/>
      <c r="X1715" s="40"/>
      <c r="Y1715" s="40"/>
      <c r="Z1715" s="131"/>
      <c r="AA1715" s="131"/>
    </row>
    <row r="1716" spans="1:27" s="139" customFormat="1" x14ac:dyDescent="0.25">
      <c r="A1716" s="134">
        <v>200541</v>
      </c>
      <c r="B1716" s="134">
        <v>63803813</v>
      </c>
      <c r="C1716" s="134">
        <v>4</v>
      </c>
      <c r="D1716" s="161"/>
      <c r="E1716" s="123" t="s">
        <v>1198</v>
      </c>
      <c r="F1716" s="124" t="s">
        <v>1330</v>
      </c>
      <c r="G1716" s="187">
        <f t="shared" si="274"/>
        <v>18.399999999999999</v>
      </c>
      <c r="H1716" s="162">
        <f t="shared" si="263"/>
        <v>73.599999999999994</v>
      </c>
      <c r="I1716" s="166" t="s">
        <v>152</v>
      </c>
      <c r="J1716" s="162">
        <v>16</v>
      </c>
      <c r="K1716" s="162">
        <f t="shared" si="266"/>
        <v>64</v>
      </c>
      <c r="L1716" s="167">
        <f t="shared" si="267"/>
        <v>120</v>
      </c>
      <c r="M1716" s="167">
        <f t="shared" si="269"/>
        <v>480</v>
      </c>
      <c r="N1716" s="122" t="s">
        <v>2028</v>
      </c>
      <c r="O1716" s="130">
        <v>1.1259999999999999</v>
      </c>
      <c r="P1716" s="130">
        <f t="shared" si="271"/>
        <v>4.5039999999999996</v>
      </c>
      <c r="Q1716" s="188"/>
      <c r="R1716" s="194"/>
      <c r="S1716" s="120" t="s">
        <v>2162</v>
      </c>
      <c r="T1716" s="131"/>
      <c r="U1716" s="37"/>
      <c r="V1716" s="131"/>
      <c r="W1716" s="37"/>
      <c r="X1716" s="37"/>
      <c r="Y1716" s="37"/>
      <c r="Z1716" s="37"/>
      <c r="AA1716" s="37"/>
    </row>
    <row r="1717" spans="1:27" s="139" customFormat="1" x14ac:dyDescent="0.25">
      <c r="A1717" s="6">
        <v>102192</v>
      </c>
      <c r="B1717" s="6">
        <v>63803814</v>
      </c>
      <c r="C1717" s="6">
        <v>2</v>
      </c>
      <c r="D1717" s="6"/>
      <c r="E1717" s="30" t="s">
        <v>545</v>
      </c>
      <c r="F1717" s="20" t="s">
        <v>13</v>
      </c>
      <c r="G1717" s="53">
        <f t="shared" si="274"/>
        <v>126.49999999999999</v>
      </c>
      <c r="H1717" s="55">
        <f t="shared" si="263"/>
        <v>252.99999999999997</v>
      </c>
      <c r="I1717" s="15" t="s">
        <v>0</v>
      </c>
      <c r="J1717" s="55">
        <v>110</v>
      </c>
      <c r="K1717" s="55">
        <f t="shared" si="266"/>
        <v>220</v>
      </c>
      <c r="L1717" s="56">
        <f t="shared" si="267"/>
        <v>825</v>
      </c>
      <c r="M1717" s="56">
        <f t="shared" si="269"/>
        <v>1650</v>
      </c>
      <c r="N1717" s="38"/>
      <c r="O1717" s="48"/>
      <c r="P1717" s="48">
        <f t="shared" si="271"/>
        <v>0</v>
      </c>
      <c r="Q1717" s="103"/>
      <c r="R1717" s="102">
        <f>Q1717*1.025</f>
        <v>0</v>
      </c>
      <c r="S1717" s="120" t="s">
        <v>2615</v>
      </c>
      <c r="T1717" s="37"/>
      <c r="U1717" s="37"/>
      <c r="V1717" s="37"/>
      <c r="W1717" s="40"/>
      <c r="X1717" s="131"/>
      <c r="Z1717" s="37"/>
      <c r="AA1717" s="37"/>
    </row>
    <row r="1718" spans="1:27" s="139" customFormat="1" x14ac:dyDescent="0.25">
      <c r="A1718" s="6">
        <v>102289</v>
      </c>
      <c r="B1718" s="6">
        <v>63803819</v>
      </c>
      <c r="C1718" s="6">
        <v>2</v>
      </c>
      <c r="D1718" s="6"/>
      <c r="E1718" s="30" t="s">
        <v>557</v>
      </c>
      <c r="F1718" s="20" t="s">
        <v>1778</v>
      </c>
      <c r="G1718" s="53">
        <f t="shared" si="274"/>
        <v>13.914999999999999</v>
      </c>
      <c r="H1718" s="55">
        <f t="shared" si="263"/>
        <v>27.83</v>
      </c>
      <c r="I1718" s="15" t="s">
        <v>67</v>
      </c>
      <c r="J1718" s="55">
        <v>12.1</v>
      </c>
      <c r="K1718" s="55">
        <f t="shared" si="266"/>
        <v>24.2</v>
      </c>
      <c r="L1718" s="56">
        <f t="shared" si="267"/>
        <v>90.75</v>
      </c>
      <c r="M1718" s="56">
        <f t="shared" si="269"/>
        <v>181.5</v>
      </c>
      <c r="N1718" s="38"/>
      <c r="O1718" s="48"/>
      <c r="P1718" s="48">
        <f t="shared" si="271"/>
        <v>0</v>
      </c>
      <c r="Q1718" s="104"/>
      <c r="R1718" s="102">
        <f>Q1718*1.025</f>
        <v>0</v>
      </c>
      <c r="S1718" s="120" t="s">
        <v>3221</v>
      </c>
      <c r="T1718" s="37"/>
      <c r="U1718" s="37"/>
      <c r="V1718" s="37"/>
      <c r="X1718" s="131"/>
      <c r="Y1718" s="131"/>
      <c r="Z1718" s="40"/>
    </row>
    <row r="1719" spans="1:27" s="139" customFormat="1" x14ac:dyDescent="0.25">
      <c r="A1719" s="6">
        <v>102289</v>
      </c>
      <c r="B1719" s="6">
        <v>63803820</v>
      </c>
      <c r="C1719" s="6">
        <v>2</v>
      </c>
      <c r="D1719" s="6"/>
      <c r="E1719" s="30" t="s">
        <v>558</v>
      </c>
      <c r="F1719" s="20" t="s">
        <v>905</v>
      </c>
      <c r="G1719" s="53">
        <f t="shared" si="274"/>
        <v>78.199999999999989</v>
      </c>
      <c r="H1719" s="55">
        <f t="shared" si="263"/>
        <v>156.39999999999998</v>
      </c>
      <c r="I1719" s="15" t="s">
        <v>152</v>
      </c>
      <c r="J1719" s="55">
        <v>68</v>
      </c>
      <c r="K1719" s="55">
        <f t="shared" si="266"/>
        <v>136</v>
      </c>
      <c r="L1719" s="56">
        <f t="shared" si="267"/>
        <v>510</v>
      </c>
      <c r="M1719" s="56">
        <f t="shared" si="269"/>
        <v>1020</v>
      </c>
      <c r="N1719" s="38"/>
      <c r="O1719" s="48">
        <v>3.9660000000000002</v>
      </c>
      <c r="P1719" s="48">
        <f t="shared" si="271"/>
        <v>7.9320000000000004</v>
      </c>
      <c r="Q1719" s="103"/>
      <c r="R1719" s="102">
        <f>Q1719*1.025</f>
        <v>0</v>
      </c>
      <c r="S1719" s="120" t="s">
        <v>3223</v>
      </c>
      <c r="T1719" s="37"/>
      <c r="U1719" s="37"/>
      <c r="V1719" s="37"/>
      <c r="W1719" s="37"/>
      <c r="X1719" s="37"/>
      <c r="Y1719" s="37"/>
      <c r="Z1719" s="37"/>
      <c r="AA1719" s="37"/>
    </row>
    <row r="1720" spans="1:27" s="131" customFormat="1" ht="15" customHeight="1" x14ac:dyDescent="0.25">
      <c r="A1720" s="6">
        <v>102289</v>
      </c>
      <c r="B1720" s="6">
        <v>63803821</v>
      </c>
      <c r="C1720" s="6">
        <v>1</v>
      </c>
      <c r="D1720" s="6"/>
      <c r="E1720" s="30" t="s">
        <v>561</v>
      </c>
      <c r="F1720" s="20" t="s">
        <v>4808</v>
      </c>
      <c r="G1720" s="53">
        <f t="shared" si="274"/>
        <v>36.799999999999997</v>
      </c>
      <c r="H1720" s="55">
        <f t="shared" si="263"/>
        <v>36.799999999999997</v>
      </c>
      <c r="I1720" s="15" t="s">
        <v>152</v>
      </c>
      <c r="J1720" s="55">
        <v>32</v>
      </c>
      <c r="K1720" s="55">
        <f t="shared" si="266"/>
        <v>32</v>
      </c>
      <c r="L1720" s="56">
        <f t="shared" si="267"/>
        <v>240</v>
      </c>
      <c r="M1720" s="57">
        <f t="shared" si="269"/>
        <v>240</v>
      </c>
      <c r="N1720" s="38"/>
      <c r="O1720" s="48">
        <v>2.2650000000000001</v>
      </c>
      <c r="P1720" s="48">
        <f t="shared" si="271"/>
        <v>2.2650000000000001</v>
      </c>
      <c r="Q1720" s="104"/>
      <c r="R1720" s="102">
        <f>Q1720*1.025</f>
        <v>0</v>
      </c>
      <c r="S1720" s="120" t="s">
        <v>3225</v>
      </c>
      <c r="T1720" s="37"/>
      <c r="U1720" s="37"/>
      <c r="V1720" s="139"/>
      <c r="W1720" s="37"/>
      <c r="X1720" s="37"/>
      <c r="Y1720" s="37"/>
      <c r="Z1720" s="37"/>
      <c r="AA1720" s="37"/>
    </row>
    <row r="1721" spans="1:27" s="131" customFormat="1" ht="15" customHeight="1" x14ac:dyDescent="0.25">
      <c r="A1721" s="6">
        <v>102289</v>
      </c>
      <c r="B1721" s="6">
        <v>63803823</v>
      </c>
      <c r="C1721" s="6">
        <v>2</v>
      </c>
      <c r="D1721" s="6"/>
      <c r="E1721" s="30" t="s">
        <v>560</v>
      </c>
      <c r="F1721" s="20" t="s">
        <v>1504</v>
      </c>
      <c r="G1721" s="53">
        <f t="shared" si="274"/>
        <v>51.749999999999993</v>
      </c>
      <c r="H1721" s="55">
        <f t="shared" si="263"/>
        <v>103.49999999999999</v>
      </c>
      <c r="I1721" s="15" t="s">
        <v>152</v>
      </c>
      <c r="J1721" s="55">
        <v>45</v>
      </c>
      <c r="K1721" s="55">
        <f t="shared" si="266"/>
        <v>90</v>
      </c>
      <c r="L1721" s="56">
        <f t="shared" si="267"/>
        <v>337.5</v>
      </c>
      <c r="M1721" s="56">
        <f t="shared" si="269"/>
        <v>675</v>
      </c>
      <c r="N1721" s="38"/>
      <c r="O1721" s="48">
        <v>0.441</v>
      </c>
      <c r="P1721" s="48">
        <f t="shared" si="271"/>
        <v>0.88200000000000001</v>
      </c>
      <c r="Q1721" s="104"/>
      <c r="R1721" s="102">
        <f>Q1721*1.025</f>
        <v>0</v>
      </c>
      <c r="S1721" s="120" t="s">
        <v>3224</v>
      </c>
      <c r="T1721" s="37"/>
      <c r="U1721" s="37"/>
      <c r="V1721" s="37"/>
      <c r="W1721" s="37"/>
      <c r="X1721" s="37"/>
      <c r="Y1721" s="37"/>
      <c r="Z1721" s="139"/>
      <c r="AA1721" s="37"/>
    </row>
    <row r="1722" spans="1:27" s="139" customFormat="1" x14ac:dyDescent="0.25">
      <c r="A1722" s="134">
        <v>233595</v>
      </c>
      <c r="B1722" s="134">
        <v>63803823</v>
      </c>
      <c r="C1722" s="134">
        <v>2</v>
      </c>
      <c r="D1722" s="161"/>
      <c r="E1722" s="123" t="s">
        <v>560</v>
      </c>
      <c r="F1722" s="124" t="s">
        <v>1504</v>
      </c>
      <c r="G1722" s="189">
        <f>J1722*1.2+O1722*2.5</f>
        <v>55.102499999999999</v>
      </c>
      <c r="H1722" s="162">
        <f t="shared" si="263"/>
        <v>110.205</v>
      </c>
      <c r="I1722" s="163" t="s">
        <v>152</v>
      </c>
      <c r="J1722" s="164">
        <v>45</v>
      </c>
      <c r="K1722" s="164">
        <f t="shared" si="266"/>
        <v>90</v>
      </c>
      <c r="L1722" s="165">
        <f t="shared" si="267"/>
        <v>337.5</v>
      </c>
      <c r="M1722" s="165">
        <f t="shared" si="269"/>
        <v>675</v>
      </c>
      <c r="N1722" s="129" t="s">
        <v>1973</v>
      </c>
      <c r="O1722" s="130">
        <v>0.441</v>
      </c>
      <c r="P1722" s="130">
        <f t="shared" si="271"/>
        <v>0.88200000000000001</v>
      </c>
      <c r="Q1722" s="131"/>
      <c r="R1722" s="131"/>
      <c r="S1722" s="131"/>
      <c r="T1722" s="37"/>
      <c r="U1722" s="37"/>
      <c r="W1722" s="37"/>
      <c r="X1722" s="37"/>
      <c r="Y1722" s="37"/>
      <c r="Z1722" s="37"/>
      <c r="AA1722" s="37"/>
    </row>
    <row r="1723" spans="1:27" s="139" customFormat="1" x14ac:dyDescent="0.25">
      <c r="A1723" s="6">
        <v>102289</v>
      </c>
      <c r="B1723" s="6">
        <v>63803824</v>
      </c>
      <c r="C1723" s="6">
        <v>2</v>
      </c>
      <c r="D1723" s="6"/>
      <c r="E1723" s="30" t="s">
        <v>562</v>
      </c>
      <c r="F1723" s="20" t="s">
        <v>1779</v>
      </c>
      <c r="G1723" s="53">
        <f>J1723*1.15</f>
        <v>17.479999999999997</v>
      </c>
      <c r="H1723" s="55">
        <f t="shared" si="263"/>
        <v>34.959999999999994</v>
      </c>
      <c r="I1723" s="15" t="s">
        <v>67</v>
      </c>
      <c r="J1723" s="55">
        <v>15.2</v>
      </c>
      <c r="K1723" s="55">
        <f t="shared" si="266"/>
        <v>30.4</v>
      </c>
      <c r="L1723" s="56">
        <f t="shared" si="267"/>
        <v>114</v>
      </c>
      <c r="M1723" s="56">
        <f t="shared" si="269"/>
        <v>228</v>
      </c>
      <c r="N1723" s="38"/>
      <c r="O1723" s="48">
        <v>0.77200000000000002</v>
      </c>
      <c r="P1723" s="48">
        <f t="shared" si="271"/>
        <v>1.544</v>
      </c>
      <c r="Q1723" s="104"/>
      <c r="R1723" s="102">
        <f>Q1723*1.025</f>
        <v>0</v>
      </c>
      <c r="S1723" s="120" t="s">
        <v>3226</v>
      </c>
      <c r="T1723" s="37"/>
      <c r="U1723" s="37"/>
      <c r="V1723" s="37"/>
      <c r="W1723" s="37"/>
      <c r="X1723" s="37"/>
      <c r="Y1723" s="37"/>
      <c r="Z1723" s="40"/>
      <c r="AA1723" s="230"/>
    </row>
    <row r="1724" spans="1:27" s="139" customFormat="1" ht="16.5" customHeight="1" x14ac:dyDescent="0.25">
      <c r="A1724" s="6">
        <v>175232</v>
      </c>
      <c r="B1724" s="6">
        <v>63803824</v>
      </c>
      <c r="C1724" s="6">
        <v>2</v>
      </c>
      <c r="D1724" s="39"/>
      <c r="E1724" s="30" t="s">
        <v>562</v>
      </c>
      <c r="F1724" s="20" t="s">
        <v>1779</v>
      </c>
      <c r="G1724" s="53">
        <f>J1724*1.15</f>
        <v>17.479999999999997</v>
      </c>
      <c r="H1724" s="55">
        <f t="shared" si="263"/>
        <v>34.959999999999994</v>
      </c>
      <c r="I1724" s="15" t="s">
        <v>974</v>
      </c>
      <c r="J1724" s="55">
        <v>15.2</v>
      </c>
      <c r="K1724" s="55">
        <f t="shared" si="266"/>
        <v>30.4</v>
      </c>
      <c r="L1724" s="56">
        <f t="shared" si="267"/>
        <v>114</v>
      </c>
      <c r="M1724" s="56">
        <f t="shared" si="269"/>
        <v>228</v>
      </c>
      <c r="N1724" s="38"/>
      <c r="O1724" s="48">
        <v>0.77200000000000002</v>
      </c>
      <c r="P1724" s="48">
        <f t="shared" si="271"/>
        <v>1.544</v>
      </c>
      <c r="Q1724" s="104"/>
      <c r="R1724" s="102">
        <f>Q1724*1.025</f>
        <v>0</v>
      </c>
      <c r="S1724" s="120" t="s">
        <v>3226</v>
      </c>
      <c r="T1724" s="37"/>
      <c r="U1724" s="37"/>
      <c r="V1724" s="37"/>
      <c r="W1724" s="131"/>
      <c r="X1724" s="37"/>
      <c r="Y1724" s="37"/>
      <c r="Z1724" s="37"/>
      <c r="AA1724" s="37"/>
    </row>
    <row r="1725" spans="1:27" s="139" customFormat="1" x14ac:dyDescent="0.25">
      <c r="A1725" s="6">
        <v>102192</v>
      </c>
      <c r="B1725" s="6">
        <v>63803825</v>
      </c>
      <c r="C1725" s="6">
        <v>2</v>
      </c>
      <c r="D1725" s="6"/>
      <c r="E1725" s="30" t="s">
        <v>222</v>
      </c>
      <c r="F1725" s="20" t="s">
        <v>1125</v>
      </c>
      <c r="G1725" s="53">
        <f>J1725*1.15</f>
        <v>8.3949999999999996</v>
      </c>
      <c r="H1725" s="55">
        <f t="shared" si="263"/>
        <v>16.79</v>
      </c>
      <c r="I1725" s="15" t="s">
        <v>67</v>
      </c>
      <c r="J1725" s="55">
        <v>7.3</v>
      </c>
      <c r="K1725" s="55">
        <f t="shared" si="266"/>
        <v>14.6</v>
      </c>
      <c r="L1725" s="56">
        <f t="shared" si="267"/>
        <v>54.75</v>
      </c>
      <c r="M1725" s="56">
        <f t="shared" si="269"/>
        <v>109.5</v>
      </c>
      <c r="N1725" s="105" t="s">
        <v>2031</v>
      </c>
      <c r="O1725" s="48"/>
      <c r="P1725" s="48">
        <f t="shared" si="271"/>
        <v>0</v>
      </c>
      <c r="Q1725" s="104"/>
      <c r="R1725" s="102">
        <f>Q1725*1.025</f>
        <v>0</v>
      </c>
      <c r="S1725" s="120" t="s">
        <v>2267</v>
      </c>
      <c r="T1725" s="37"/>
      <c r="U1725" s="40"/>
      <c r="W1725" s="37"/>
      <c r="Z1725" s="37"/>
      <c r="AA1725" s="37"/>
    </row>
    <row r="1726" spans="1:27" s="139" customFormat="1" x14ac:dyDescent="0.25">
      <c r="A1726" s="6">
        <v>164330</v>
      </c>
      <c r="B1726" s="6">
        <v>63803825</v>
      </c>
      <c r="C1726" s="6">
        <v>2</v>
      </c>
      <c r="D1726" s="39"/>
      <c r="E1726" s="30" t="s">
        <v>222</v>
      </c>
      <c r="F1726" s="20" t="s">
        <v>1125</v>
      </c>
      <c r="G1726" s="53">
        <f>J1726*1.15</f>
        <v>8.3949999999999996</v>
      </c>
      <c r="H1726" s="55">
        <f t="shared" si="263"/>
        <v>16.79</v>
      </c>
      <c r="I1726" s="15" t="s">
        <v>974</v>
      </c>
      <c r="J1726" s="55">
        <v>7.3</v>
      </c>
      <c r="K1726" s="55">
        <f t="shared" si="266"/>
        <v>14.6</v>
      </c>
      <c r="L1726" s="56">
        <f t="shared" si="267"/>
        <v>54.75</v>
      </c>
      <c r="M1726" s="56">
        <f t="shared" si="269"/>
        <v>109.5</v>
      </c>
      <c r="N1726" s="105" t="s">
        <v>2031</v>
      </c>
      <c r="O1726" s="130"/>
      <c r="P1726" s="48">
        <f t="shared" si="271"/>
        <v>0</v>
      </c>
      <c r="Q1726" s="104"/>
      <c r="R1726" s="102">
        <f>Q1726*1.025</f>
        <v>0</v>
      </c>
      <c r="S1726" s="120" t="s">
        <v>2267</v>
      </c>
      <c r="T1726" s="37"/>
      <c r="V1726" s="131"/>
      <c r="W1726" s="37"/>
      <c r="X1726" s="37"/>
      <c r="Y1726" s="37"/>
      <c r="Z1726" s="37"/>
      <c r="AA1726" s="37"/>
    </row>
    <row r="1727" spans="1:27" s="139" customFormat="1" x14ac:dyDescent="0.25">
      <c r="A1727" s="197">
        <v>197808</v>
      </c>
      <c r="B1727" s="134">
        <v>63803825</v>
      </c>
      <c r="C1727" s="134">
        <v>2</v>
      </c>
      <c r="D1727" s="161"/>
      <c r="E1727" s="123" t="s">
        <v>222</v>
      </c>
      <c r="F1727" s="124" t="s">
        <v>1125</v>
      </c>
      <c r="G1727" s="187">
        <f>J1727*1.15+O1727*2.5</f>
        <v>8.6775000000000002</v>
      </c>
      <c r="H1727" s="162">
        <f t="shared" si="263"/>
        <v>17.355</v>
      </c>
      <c r="I1727" s="163" t="s">
        <v>974</v>
      </c>
      <c r="J1727" s="164">
        <v>7.3</v>
      </c>
      <c r="K1727" s="164">
        <f t="shared" si="266"/>
        <v>14.6</v>
      </c>
      <c r="L1727" s="165">
        <f t="shared" si="267"/>
        <v>54.75</v>
      </c>
      <c r="M1727" s="165">
        <f t="shared" si="269"/>
        <v>109.5</v>
      </c>
      <c r="N1727" s="129" t="s">
        <v>2658</v>
      </c>
      <c r="O1727" s="130">
        <v>0.113</v>
      </c>
      <c r="P1727" s="130">
        <f t="shared" si="271"/>
        <v>0.22600000000000001</v>
      </c>
      <c r="Q1727" s="188"/>
      <c r="U1727" s="37"/>
      <c r="V1727" s="131"/>
      <c r="W1727" s="37"/>
      <c r="X1727" s="37"/>
      <c r="Y1727" s="37"/>
      <c r="Z1727" s="37"/>
      <c r="AA1727" s="37"/>
    </row>
    <row r="1728" spans="1:27" s="139" customFormat="1" x14ac:dyDescent="0.25">
      <c r="A1728" s="197">
        <v>200923</v>
      </c>
      <c r="B1728" s="134">
        <v>63803825</v>
      </c>
      <c r="C1728" s="134">
        <v>2</v>
      </c>
      <c r="D1728" s="161"/>
      <c r="E1728" s="123" t="s">
        <v>222</v>
      </c>
      <c r="F1728" s="124" t="s">
        <v>1125</v>
      </c>
      <c r="G1728" s="125">
        <f>J1728*1.15+O1728*2.45</f>
        <v>8.6890000000000001</v>
      </c>
      <c r="H1728" s="162">
        <f t="shared" si="263"/>
        <v>17.378</v>
      </c>
      <c r="I1728" s="163" t="s">
        <v>974</v>
      </c>
      <c r="J1728" s="164">
        <v>7.3</v>
      </c>
      <c r="K1728" s="164">
        <f t="shared" si="266"/>
        <v>14.6</v>
      </c>
      <c r="L1728" s="165">
        <f t="shared" si="267"/>
        <v>54.75</v>
      </c>
      <c r="M1728" s="165">
        <f t="shared" si="269"/>
        <v>109.5</v>
      </c>
      <c r="N1728" s="129" t="s">
        <v>2673</v>
      </c>
      <c r="O1728" s="130">
        <v>0.12</v>
      </c>
      <c r="P1728" s="130">
        <f t="shared" si="271"/>
        <v>0.24</v>
      </c>
      <c r="Q1728" s="188"/>
      <c r="R1728" s="194">
        <f t="shared" ref="R1728:R1740" si="275">Q1728*1.025</f>
        <v>0</v>
      </c>
      <c r="S1728" s="246" t="s">
        <v>2267</v>
      </c>
      <c r="T1728" s="131"/>
      <c r="U1728" s="37"/>
      <c r="W1728" s="131"/>
      <c r="X1728" s="37"/>
      <c r="Y1728" s="37"/>
      <c r="Z1728" s="131"/>
      <c r="AA1728" s="37"/>
    </row>
    <row r="1729" spans="1:27" s="139" customFormat="1" x14ac:dyDescent="0.25">
      <c r="A1729" s="6">
        <v>175232</v>
      </c>
      <c r="B1729" s="6">
        <v>63803828</v>
      </c>
      <c r="C1729" s="6">
        <v>1</v>
      </c>
      <c r="D1729" s="39"/>
      <c r="E1729" s="30" t="s">
        <v>1747</v>
      </c>
      <c r="F1729" s="20" t="s">
        <v>1748</v>
      </c>
      <c r="G1729" s="53">
        <f t="shared" ref="G1729:G1740" si="276">J1729*1.15</f>
        <v>97.97999999999999</v>
      </c>
      <c r="H1729" s="55">
        <f t="shared" si="263"/>
        <v>97.97999999999999</v>
      </c>
      <c r="I1729" s="15" t="s">
        <v>152</v>
      </c>
      <c r="J1729" s="55">
        <v>85.2</v>
      </c>
      <c r="K1729" s="55">
        <f t="shared" si="266"/>
        <v>85.2</v>
      </c>
      <c r="L1729" s="56">
        <f t="shared" si="267"/>
        <v>639</v>
      </c>
      <c r="M1729" s="56">
        <f t="shared" si="269"/>
        <v>639</v>
      </c>
      <c r="N1729" s="38"/>
      <c r="O1729" s="48">
        <v>17.177</v>
      </c>
      <c r="P1729" s="48">
        <f t="shared" si="271"/>
        <v>17.177</v>
      </c>
      <c r="Q1729" s="104"/>
      <c r="R1729" s="102">
        <f t="shared" si="275"/>
        <v>0</v>
      </c>
      <c r="S1729" s="120" t="s">
        <v>2996</v>
      </c>
      <c r="T1729" s="37"/>
      <c r="U1729" s="40"/>
      <c r="V1729" s="40"/>
      <c r="W1729" s="131"/>
      <c r="X1729" s="37"/>
      <c r="Y1729" s="37"/>
      <c r="Z1729" s="37"/>
      <c r="AA1729" s="37"/>
    </row>
    <row r="1730" spans="1:27" s="139" customFormat="1" x14ac:dyDescent="0.25">
      <c r="A1730" s="6">
        <v>102289</v>
      </c>
      <c r="B1730" s="6">
        <v>63803828</v>
      </c>
      <c r="C1730" s="6">
        <v>1</v>
      </c>
      <c r="D1730" s="6"/>
      <c r="E1730" s="30" t="s">
        <v>553</v>
      </c>
      <c r="F1730" s="20" t="s">
        <v>1603</v>
      </c>
      <c r="G1730" s="53">
        <f t="shared" si="276"/>
        <v>97.97999999999999</v>
      </c>
      <c r="H1730" s="55">
        <f t="shared" ref="H1730:H1793" si="277">C1730*G1730</f>
        <v>97.97999999999999</v>
      </c>
      <c r="I1730" s="15" t="s">
        <v>67</v>
      </c>
      <c r="J1730" s="55">
        <v>85.2</v>
      </c>
      <c r="K1730" s="55">
        <f t="shared" si="266"/>
        <v>85.2</v>
      </c>
      <c r="L1730" s="56">
        <f t="shared" si="267"/>
        <v>639</v>
      </c>
      <c r="M1730" s="56">
        <f t="shared" si="269"/>
        <v>639</v>
      </c>
      <c r="N1730" s="38"/>
      <c r="O1730" s="48">
        <v>17.126999999999999</v>
      </c>
      <c r="P1730" s="48">
        <f t="shared" si="271"/>
        <v>17.126999999999999</v>
      </c>
      <c r="Q1730" s="104"/>
      <c r="R1730" s="102">
        <f t="shared" si="275"/>
        <v>0</v>
      </c>
      <c r="S1730" s="120" t="s">
        <v>2995</v>
      </c>
      <c r="T1730" s="37"/>
      <c r="U1730" s="131"/>
      <c r="V1730" s="37"/>
      <c r="W1730" s="37"/>
      <c r="X1730" s="37"/>
      <c r="Y1730" s="37"/>
      <c r="Z1730" s="37"/>
      <c r="AA1730" s="37"/>
    </row>
    <row r="1731" spans="1:27" s="139" customFormat="1" x14ac:dyDescent="0.25">
      <c r="A1731" s="6">
        <v>169450</v>
      </c>
      <c r="B1731" s="6">
        <v>63803828</v>
      </c>
      <c r="C1731" s="6">
        <v>1</v>
      </c>
      <c r="D1731" s="39"/>
      <c r="E1731" s="30" t="s">
        <v>1747</v>
      </c>
      <c r="F1731" s="20" t="s">
        <v>1604</v>
      </c>
      <c r="G1731" s="53">
        <f t="shared" si="276"/>
        <v>97.97999999999999</v>
      </c>
      <c r="H1731" s="55">
        <f t="shared" si="277"/>
        <v>97.97999999999999</v>
      </c>
      <c r="I1731" s="15" t="s">
        <v>67</v>
      </c>
      <c r="J1731" s="55">
        <v>85.2</v>
      </c>
      <c r="K1731" s="55">
        <f t="shared" si="266"/>
        <v>85.2</v>
      </c>
      <c r="L1731" s="56">
        <f t="shared" si="267"/>
        <v>639</v>
      </c>
      <c r="M1731" s="56">
        <f t="shared" si="269"/>
        <v>639</v>
      </c>
      <c r="N1731" s="38"/>
      <c r="O1731" s="48">
        <v>17.177</v>
      </c>
      <c r="P1731" s="48">
        <f t="shared" si="271"/>
        <v>17.177</v>
      </c>
      <c r="Q1731" s="104"/>
      <c r="R1731" s="102">
        <f t="shared" si="275"/>
        <v>0</v>
      </c>
      <c r="S1731" s="120" t="s">
        <v>2996</v>
      </c>
      <c r="T1731" s="37"/>
      <c r="U1731" s="37"/>
      <c r="W1731" s="37"/>
      <c r="X1731" s="131"/>
      <c r="Y1731" s="131"/>
      <c r="Z1731" s="37"/>
      <c r="AA1731" s="40"/>
    </row>
    <row r="1732" spans="1:27" s="139" customFormat="1" x14ac:dyDescent="0.25">
      <c r="A1732" s="6">
        <v>102289</v>
      </c>
      <c r="B1732" s="6">
        <v>63803829</v>
      </c>
      <c r="C1732" s="6">
        <v>1</v>
      </c>
      <c r="D1732" s="6"/>
      <c r="E1732" s="30" t="s">
        <v>555</v>
      </c>
      <c r="F1732" s="20" t="s">
        <v>982</v>
      </c>
      <c r="G1732" s="53">
        <f t="shared" si="276"/>
        <v>172.5</v>
      </c>
      <c r="H1732" s="55">
        <f t="shared" si="277"/>
        <v>172.5</v>
      </c>
      <c r="I1732" s="15" t="s">
        <v>152</v>
      </c>
      <c r="J1732" s="55">
        <v>150</v>
      </c>
      <c r="K1732" s="55">
        <f t="shared" si="266"/>
        <v>150</v>
      </c>
      <c r="L1732" s="56">
        <f t="shared" si="267"/>
        <v>1125</v>
      </c>
      <c r="M1732" s="56">
        <f t="shared" si="269"/>
        <v>1125</v>
      </c>
      <c r="N1732" s="38"/>
      <c r="O1732" s="48">
        <v>20.78</v>
      </c>
      <c r="P1732" s="48">
        <f t="shared" si="271"/>
        <v>20.78</v>
      </c>
      <c r="Q1732" s="104"/>
      <c r="R1732" s="102">
        <f t="shared" si="275"/>
        <v>0</v>
      </c>
      <c r="S1732" s="120" t="s">
        <v>3062</v>
      </c>
      <c r="T1732" s="37"/>
      <c r="U1732" s="37"/>
      <c r="V1732" s="131"/>
      <c r="W1732" s="37"/>
      <c r="X1732" s="37"/>
      <c r="Y1732" s="37"/>
      <c r="Z1732" s="37"/>
      <c r="AA1732" s="40"/>
    </row>
    <row r="1733" spans="1:27" s="139" customFormat="1" x14ac:dyDescent="0.25">
      <c r="A1733" s="6">
        <v>102289</v>
      </c>
      <c r="B1733" s="6">
        <v>63803830</v>
      </c>
      <c r="C1733" s="6">
        <v>1</v>
      </c>
      <c r="D1733" s="6"/>
      <c r="E1733" s="30" t="s">
        <v>556</v>
      </c>
      <c r="F1733" s="20" t="s">
        <v>1090</v>
      </c>
      <c r="G1733" s="53">
        <f t="shared" si="276"/>
        <v>252.99999999999997</v>
      </c>
      <c r="H1733" s="55">
        <f t="shared" si="277"/>
        <v>252.99999999999997</v>
      </c>
      <c r="I1733" s="15" t="s">
        <v>152</v>
      </c>
      <c r="J1733" s="55">
        <v>220</v>
      </c>
      <c r="K1733" s="55">
        <f t="shared" si="266"/>
        <v>220</v>
      </c>
      <c r="L1733" s="56">
        <f t="shared" si="267"/>
        <v>1650</v>
      </c>
      <c r="M1733" s="56">
        <f>L1733*C1733</f>
        <v>1650</v>
      </c>
      <c r="N1733" s="38"/>
      <c r="O1733" s="48"/>
      <c r="P1733" s="48">
        <f t="shared" si="271"/>
        <v>0</v>
      </c>
      <c r="Q1733" s="104"/>
      <c r="R1733" s="102">
        <f t="shared" si="275"/>
        <v>0</v>
      </c>
      <c r="S1733" s="120" t="s">
        <v>3063</v>
      </c>
      <c r="T1733" s="37"/>
      <c r="U1733" s="37"/>
      <c r="V1733" s="37"/>
      <c r="W1733" s="37"/>
      <c r="X1733" s="37"/>
      <c r="Y1733" s="37"/>
      <c r="Z1733" s="37"/>
      <c r="AA1733" s="37"/>
    </row>
    <row r="1734" spans="1:27" s="139" customFormat="1" x14ac:dyDescent="0.25">
      <c r="A1734" s="6">
        <v>102289</v>
      </c>
      <c r="B1734" s="6">
        <v>63803862</v>
      </c>
      <c r="C1734" s="6">
        <v>2</v>
      </c>
      <c r="D1734" s="6"/>
      <c r="E1734" s="30" t="s">
        <v>548</v>
      </c>
      <c r="F1734" s="20" t="s">
        <v>4807</v>
      </c>
      <c r="G1734" s="53">
        <f t="shared" si="276"/>
        <v>165.6</v>
      </c>
      <c r="H1734" s="55">
        <f t="shared" si="277"/>
        <v>331.2</v>
      </c>
      <c r="I1734" s="15" t="s">
        <v>152</v>
      </c>
      <c r="J1734" s="55">
        <v>144</v>
      </c>
      <c r="K1734" s="55">
        <f t="shared" si="266"/>
        <v>288</v>
      </c>
      <c r="L1734" s="56">
        <f t="shared" si="267"/>
        <v>1080</v>
      </c>
      <c r="M1734" s="56">
        <f t="shared" ref="M1734:M1797" si="278">C1734*L1734</f>
        <v>2160</v>
      </c>
      <c r="N1734" s="38"/>
      <c r="O1734" s="48">
        <v>23.376000000000001</v>
      </c>
      <c r="P1734" s="48">
        <f t="shared" si="271"/>
        <v>46.752000000000002</v>
      </c>
      <c r="Q1734" s="104"/>
      <c r="R1734" s="102">
        <f t="shared" si="275"/>
        <v>0</v>
      </c>
      <c r="S1734" s="120" t="s">
        <v>2896</v>
      </c>
      <c r="T1734" s="37"/>
      <c r="U1734" s="37"/>
      <c r="V1734" s="37"/>
      <c r="W1734" s="37"/>
      <c r="X1734" s="37"/>
      <c r="Y1734" s="37"/>
      <c r="Z1734" s="37"/>
      <c r="AA1734" s="40"/>
    </row>
    <row r="1735" spans="1:27" s="139" customFormat="1" x14ac:dyDescent="0.25">
      <c r="A1735" s="6">
        <v>102289</v>
      </c>
      <c r="B1735" s="6">
        <v>63803863</v>
      </c>
      <c r="C1735" s="6">
        <v>2</v>
      </c>
      <c r="D1735" s="6"/>
      <c r="E1735" s="30" t="s">
        <v>547</v>
      </c>
      <c r="F1735" s="20" t="s">
        <v>4162</v>
      </c>
      <c r="G1735" s="53">
        <f t="shared" si="276"/>
        <v>102.35</v>
      </c>
      <c r="H1735" s="55">
        <f t="shared" si="277"/>
        <v>204.7</v>
      </c>
      <c r="I1735" s="15" t="s">
        <v>152</v>
      </c>
      <c r="J1735" s="55">
        <v>89</v>
      </c>
      <c r="K1735" s="55">
        <f t="shared" si="266"/>
        <v>178</v>
      </c>
      <c r="L1735" s="56">
        <f t="shared" si="267"/>
        <v>667.5</v>
      </c>
      <c r="M1735" s="56">
        <f t="shared" si="278"/>
        <v>1335</v>
      </c>
      <c r="N1735" s="38"/>
      <c r="O1735" s="48">
        <v>18.239999999999998</v>
      </c>
      <c r="P1735" s="48">
        <f t="shared" si="271"/>
        <v>36.479999999999997</v>
      </c>
      <c r="Q1735" s="104"/>
      <c r="R1735" s="102">
        <f t="shared" si="275"/>
        <v>0</v>
      </c>
      <c r="S1735" s="120" t="s">
        <v>2897</v>
      </c>
      <c r="T1735" s="37"/>
      <c r="U1735" s="37"/>
      <c r="W1735" s="37"/>
      <c r="X1735" s="131"/>
      <c r="Y1735" s="131"/>
      <c r="Z1735" s="37"/>
      <c r="AA1735" s="37"/>
    </row>
    <row r="1736" spans="1:27" s="139" customFormat="1" x14ac:dyDescent="0.25">
      <c r="A1736" s="6">
        <v>102289</v>
      </c>
      <c r="B1736" s="6">
        <v>63803871</v>
      </c>
      <c r="C1736" s="6">
        <v>1</v>
      </c>
      <c r="D1736" s="6"/>
      <c r="E1736" s="30" t="s">
        <v>549</v>
      </c>
      <c r="F1736" s="20" t="s">
        <v>11</v>
      </c>
      <c r="G1736" s="53">
        <f t="shared" si="276"/>
        <v>26.45</v>
      </c>
      <c r="H1736" s="55">
        <f t="shared" si="277"/>
        <v>26.45</v>
      </c>
      <c r="I1736" s="15" t="s">
        <v>152</v>
      </c>
      <c r="J1736" s="55">
        <v>23</v>
      </c>
      <c r="K1736" s="55">
        <f t="shared" si="266"/>
        <v>23</v>
      </c>
      <c r="L1736" s="56">
        <f t="shared" si="267"/>
        <v>172.5</v>
      </c>
      <c r="M1736" s="56">
        <f t="shared" si="278"/>
        <v>172.5</v>
      </c>
      <c r="N1736" s="38"/>
      <c r="O1736" s="48"/>
      <c r="P1736" s="48">
        <f t="shared" si="271"/>
        <v>0</v>
      </c>
      <c r="Q1736" s="103"/>
      <c r="R1736" s="102">
        <f t="shared" si="275"/>
        <v>0</v>
      </c>
      <c r="S1736" s="120" t="s">
        <v>2949</v>
      </c>
      <c r="T1736" s="37"/>
      <c r="U1736" s="37"/>
      <c r="V1736" s="37"/>
      <c r="W1736" s="37"/>
      <c r="X1736" s="131"/>
      <c r="Y1736" s="131"/>
      <c r="Z1736" s="37"/>
      <c r="AA1736" s="37"/>
    </row>
    <row r="1737" spans="1:27" s="131" customFormat="1" x14ac:dyDescent="0.25">
      <c r="A1737" s="6">
        <v>166648</v>
      </c>
      <c r="B1737" s="6">
        <v>63803872</v>
      </c>
      <c r="C1737" s="6">
        <v>1</v>
      </c>
      <c r="D1737" s="39"/>
      <c r="E1737" s="30" t="s">
        <v>1829</v>
      </c>
      <c r="F1737" s="20" t="s">
        <v>1903</v>
      </c>
      <c r="G1737" s="53">
        <f t="shared" si="276"/>
        <v>1162.3164999999999</v>
      </c>
      <c r="H1737" s="53">
        <f t="shared" si="277"/>
        <v>1162.3164999999999</v>
      </c>
      <c r="I1737" s="15" t="s">
        <v>299</v>
      </c>
      <c r="J1737" s="55">
        <v>1010.71</v>
      </c>
      <c r="K1737" s="55">
        <f t="shared" si="266"/>
        <v>1010.71</v>
      </c>
      <c r="L1737" s="56">
        <f t="shared" si="267"/>
        <v>7580.3250000000007</v>
      </c>
      <c r="M1737" s="56">
        <f t="shared" si="278"/>
        <v>7580.3250000000007</v>
      </c>
      <c r="N1737" s="38"/>
      <c r="O1737" s="48">
        <v>182</v>
      </c>
      <c r="P1737" s="48">
        <f t="shared" si="271"/>
        <v>182</v>
      </c>
      <c r="Q1737" s="104"/>
      <c r="R1737" s="102">
        <f t="shared" si="275"/>
        <v>0</v>
      </c>
      <c r="S1737" s="120" t="s">
        <v>2165</v>
      </c>
      <c r="T1737" s="37"/>
      <c r="U1737" s="37"/>
      <c r="V1737" s="37"/>
      <c r="W1737" s="37"/>
      <c r="X1737" s="139"/>
      <c r="Y1737" s="139"/>
      <c r="AA1737" s="37"/>
    </row>
    <row r="1738" spans="1:27" s="139" customFormat="1" x14ac:dyDescent="0.25">
      <c r="A1738" s="6">
        <v>142061</v>
      </c>
      <c r="B1738" s="6">
        <v>63803872</v>
      </c>
      <c r="C1738" s="6">
        <v>1</v>
      </c>
      <c r="D1738" s="39"/>
      <c r="E1738" s="30" t="s">
        <v>430</v>
      </c>
      <c r="F1738" s="20" t="s">
        <v>1901</v>
      </c>
      <c r="G1738" s="53">
        <f t="shared" si="276"/>
        <v>1074.0999999999999</v>
      </c>
      <c r="H1738" s="55">
        <f t="shared" si="277"/>
        <v>1074.0999999999999</v>
      </c>
      <c r="I1738" s="15" t="s">
        <v>299</v>
      </c>
      <c r="J1738" s="55">
        <v>934</v>
      </c>
      <c r="K1738" s="55">
        <f t="shared" ref="K1738:K1801" si="279">C1738*J1738</f>
        <v>934</v>
      </c>
      <c r="L1738" s="56">
        <f t="shared" ref="L1738:L1801" si="280">J1738*7.5</f>
        <v>7005</v>
      </c>
      <c r="M1738" s="56">
        <f t="shared" si="278"/>
        <v>7005</v>
      </c>
      <c r="N1738" s="38"/>
      <c r="O1738" s="48">
        <v>182</v>
      </c>
      <c r="P1738" s="48">
        <f t="shared" si="271"/>
        <v>182</v>
      </c>
      <c r="Q1738" s="104"/>
      <c r="R1738" s="102">
        <f t="shared" si="275"/>
        <v>0</v>
      </c>
      <c r="S1738" s="120" t="s">
        <v>2164</v>
      </c>
      <c r="T1738" s="37"/>
      <c r="U1738" s="37"/>
      <c r="V1738" s="37"/>
      <c r="W1738" s="37"/>
      <c r="X1738" s="37"/>
      <c r="Y1738" s="37"/>
      <c r="AA1738" s="37"/>
    </row>
    <row r="1739" spans="1:27" s="139" customFormat="1" x14ac:dyDescent="0.25">
      <c r="A1739" s="6">
        <v>97649</v>
      </c>
      <c r="B1739" s="6">
        <v>63803877</v>
      </c>
      <c r="C1739" s="6">
        <v>2</v>
      </c>
      <c r="D1739" s="6"/>
      <c r="E1739" s="30" t="s">
        <v>431</v>
      </c>
      <c r="F1739" s="20" t="s">
        <v>1057</v>
      </c>
      <c r="G1739" s="53">
        <f t="shared" si="276"/>
        <v>31.049999999999997</v>
      </c>
      <c r="H1739" s="55">
        <f t="shared" si="277"/>
        <v>62.099999999999994</v>
      </c>
      <c r="I1739" s="15" t="s">
        <v>0</v>
      </c>
      <c r="J1739" s="55">
        <v>27</v>
      </c>
      <c r="K1739" s="55">
        <f t="shared" si="279"/>
        <v>54</v>
      </c>
      <c r="L1739" s="56">
        <f t="shared" si="280"/>
        <v>202.5</v>
      </c>
      <c r="M1739" s="56">
        <f t="shared" si="278"/>
        <v>405</v>
      </c>
      <c r="N1739" s="38"/>
      <c r="O1739" s="48">
        <v>9.1560000000000006</v>
      </c>
      <c r="P1739" s="48">
        <f t="shared" si="271"/>
        <v>18.312000000000001</v>
      </c>
      <c r="Q1739" s="104"/>
      <c r="R1739" s="102">
        <f t="shared" si="275"/>
        <v>0</v>
      </c>
      <c r="S1739" s="120" t="s">
        <v>2159</v>
      </c>
      <c r="T1739" s="37"/>
      <c r="U1739" s="230"/>
      <c r="V1739" s="40"/>
      <c r="W1739" s="37"/>
      <c r="X1739" s="37"/>
      <c r="Y1739" s="37"/>
      <c r="Z1739" s="37"/>
      <c r="AA1739" s="37"/>
    </row>
    <row r="1740" spans="1:27" s="139" customFormat="1" x14ac:dyDescent="0.25">
      <c r="A1740" s="6">
        <v>172190</v>
      </c>
      <c r="B1740" s="51">
        <v>63803877</v>
      </c>
      <c r="C1740" s="21">
        <v>2</v>
      </c>
      <c r="D1740" s="39"/>
      <c r="E1740" s="20" t="s">
        <v>1199</v>
      </c>
      <c r="F1740" s="22" t="s">
        <v>1985</v>
      </c>
      <c r="G1740" s="72">
        <f t="shared" si="276"/>
        <v>33.924999999999997</v>
      </c>
      <c r="H1740" s="72">
        <f t="shared" si="277"/>
        <v>67.849999999999994</v>
      </c>
      <c r="I1740" s="15" t="s">
        <v>974</v>
      </c>
      <c r="J1740" s="55">
        <v>29.5</v>
      </c>
      <c r="K1740" s="55">
        <f t="shared" si="279"/>
        <v>59</v>
      </c>
      <c r="L1740" s="13">
        <f t="shared" si="280"/>
        <v>221.25</v>
      </c>
      <c r="M1740" s="57">
        <f t="shared" si="278"/>
        <v>442.5</v>
      </c>
      <c r="N1740" s="38"/>
      <c r="O1740" s="48">
        <v>9.1560000000000006</v>
      </c>
      <c r="P1740" s="48">
        <f t="shared" si="271"/>
        <v>18.312000000000001</v>
      </c>
      <c r="Q1740" s="104"/>
      <c r="R1740" s="102">
        <f t="shared" si="275"/>
        <v>0</v>
      </c>
      <c r="S1740" s="120" t="s">
        <v>2160</v>
      </c>
      <c r="T1740" s="37"/>
      <c r="U1740" s="230"/>
      <c r="V1740" s="131"/>
      <c r="W1740" s="37"/>
      <c r="X1740" s="37"/>
      <c r="Y1740" s="37"/>
      <c r="Z1740" s="131"/>
      <c r="AA1740" s="37"/>
    </row>
    <row r="1741" spans="1:27" s="139" customFormat="1" x14ac:dyDescent="0.25">
      <c r="A1741" s="197">
        <v>254588</v>
      </c>
      <c r="B1741" s="140">
        <v>63803877</v>
      </c>
      <c r="C1741" s="134">
        <v>2</v>
      </c>
      <c r="D1741" s="161"/>
      <c r="E1741" s="329" t="s">
        <v>1199</v>
      </c>
      <c r="F1741" s="343" t="s">
        <v>1985</v>
      </c>
      <c r="G1741" s="254">
        <f>J1741*1.15+O1741*2.5</f>
        <v>56.814999999999998</v>
      </c>
      <c r="H1741" s="254">
        <f t="shared" si="277"/>
        <v>113.63</v>
      </c>
      <c r="I1741" s="163" t="s">
        <v>974</v>
      </c>
      <c r="J1741" s="439">
        <v>29.5</v>
      </c>
      <c r="K1741" s="439">
        <f t="shared" si="279"/>
        <v>59</v>
      </c>
      <c r="L1741" s="440">
        <f t="shared" si="280"/>
        <v>221.25</v>
      </c>
      <c r="M1741" s="441">
        <f t="shared" si="278"/>
        <v>442.5</v>
      </c>
      <c r="N1741" s="129" t="s">
        <v>1973</v>
      </c>
      <c r="O1741" s="130">
        <v>9.1560000000000006</v>
      </c>
      <c r="P1741" s="130">
        <f t="shared" si="271"/>
        <v>18.312000000000001</v>
      </c>
      <c r="Q1741" s="188"/>
      <c r="R1741" s="131"/>
      <c r="S1741" s="131"/>
      <c r="T1741" s="131"/>
      <c r="V1741" s="230"/>
      <c r="W1741" s="37"/>
      <c r="X1741" s="37"/>
      <c r="Y1741" s="37"/>
      <c r="Z1741" s="37"/>
      <c r="AA1741" s="37"/>
    </row>
    <row r="1742" spans="1:27" s="139" customFormat="1" x14ac:dyDescent="0.25">
      <c r="A1742" s="6">
        <v>140616</v>
      </c>
      <c r="B1742" s="6">
        <v>63803877</v>
      </c>
      <c r="C1742" s="6">
        <v>2</v>
      </c>
      <c r="D1742" s="39"/>
      <c r="E1742" s="30" t="s">
        <v>1199</v>
      </c>
      <c r="F1742" s="20" t="s">
        <v>1235</v>
      </c>
      <c r="G1742" s="53">
        <f t="shared" ref="G1742:G1760" si="281">J1742*1.15</f>
        <v>33.924999999999997</v>
      </c>
      <c r="H1742" s="55">
        <f t="shared" si="277"/>
        <v>67.849999999999994</v>
      </c>
      <c r="I1742" s="15" t="s">
        <v>0</v>
      </c>
      <c r="J1742" s="55">
        <v>29.5</v>
      </c>
      <c r="K1742" s="55">
        <f t="shared" si="279"/>
        <v>59</v>
      </c>
      <c r="L1742" s="56">
        <f t="shared" si="280"/>
        <v>221.25</v>
      </c>
      <c r="M1742" s="56">
        <f t="shared" si="278"/>
        <v>442.5</v>
      </c>
      <c r="N1742" s="38"/>
      <c r="O1742" s="48">
        <v>9.1560000000000006</v>
      </c>
      <c r="P1742" s="48">
        <f t="shared" si="271"/>
        <v>18.312000000000001</v>
      </c>
      <c r="Q1742" s="104"/>
      <c r="R1742" s="102">
        <f t="shared" ref="R1742:R1752" si="282">Q1742*1.025</f>
        <v>0</v>
      </c>
      <c r="S1742" s="120" t="s">
        <v>2160</v>
      </c>
      <c r="T1742" s="37"/>
      <c r="W1742" s="131"/>
      <c r="X1742" s="40"/>
      <c r="Y1742" s="40"/>
      <c r="Z1742" s="37"/>
      <c r="AA1742" s="40"/>
    </row>
    <row r="1743" spans="1:27" s="139" customFormat="1" x14ac:dyDescent="0.25">
      <c r="A1743" s="6">
        <v>102192</v>
      </c>
      <c r="B1743" s="6">
        <v>63803880</v>
      </c>
      <c r="C1743" s="6">
        <v>2</v>
      </c>
      <c r="D1743" s="6"/>
      <c r="E1743" s="30" t="s">
        <v>544</v>
      </c>
      <c r="F1743" s="124" t="s">
        <v>4607</v>
      </c>
      <c r="G1743" s="53">
        <f t="shared" si="281"/>
        <v>511.74999999999994</v>
      </c>
      <c r="H1743" s="55">
        <f t="shared" si="277"/>
        <v>1023.4999999999999</v>
      </c>
      <c r="I1743" s="15" t="s">
        <v>0</v>
      </c>
      <c r="J1743" s="55">
        <v>445</v>
      </c>
      <c r="K1743" s="55">
        <f t="shared" si="279"/>
        <v>890</v>
      </c>
      <c r="L1743" s="56">
        <f t="shared" si="280"/>
        <v>3337.5</v>
      </c>
      <c r="M1743" s="56">
        <f t="shared" si="278"/>
        <v>6675</v>
      </c>
      <c r="N1743" s="248"/>
      <c r="O1743" s="48">
        <v>25</v>
      </c>
      <c r="P1743" s="48">
        <f t="shared" si="271"/>
        <v>50</v>
      </c>
      <c r="Q1743" s="104"/>
      <c r="R1743" s="102">
        <f t="shared" si="282"/>
        <v>0</v>
      </c>
      <c r="S1743" s="120" t="s">
        <v>2252</v>
      </c>
      <c r="T1743" s="37"/>
      <c r="V1743" s="37"/>
      <c r="W1743" s="37"/>
      <c r="X1743" s="37"/>
      <c r="Y1743" s="37"/>
      <c r="Z1743" s="202"/>
      <c r="AA1743" s="37"/>
    </row>
    <row r="1744" spans="1:27" s="139" customFormat="1" x14ac:dyDescent="0.25">
      <c r="A1744" s="6">
        <v>97649</v>
      </c>
      <c r="B1744" s="51">
        <v>63803881</v>
      </c>
      <c r="C1744" s="21">
        <v>1</v>
      </c>
      <c r="D1744" s="21"/>
      <c r="E1744" s="20" t="s">
        <v>591</v>
      </c>
      <c r="F1744" s="34" t="s">
        <v>1334</v>
      </c>
      <c r="G1744" s="53">
        <f t="shared" si="281"/>
        <v>310.5</v>
      </c>
      <c r="H1744" s="55">
        <f t="shared" si="277"/>
        <v>310.5</v>
      </c>
      <c r="I1744" s="15" t="s">
        <v>152</v>
      </c>
      <c r="J1744" s="12">
        <v>270</v>
      </c>
      <c r="K1744" s="55">
        <f t="shared" si="279"/>
        <v>270</v>
      </c>
      <c r="L1744" s="13">
        <f t="shared" si="280"/>
        <v>2025</v>
      </c>
      <c r="M1744" s="56">
        <f t="shared" si="278"/>
        <v>2025</v>
      </c>
      <c r="N1744" s="38"/>
      <c r="O1744" s="48"/>
      <c r="P1744" s="48">
        <f t="shared" si="271"/>
        <v>0</v>
      </c>
      <c r="Q1744" s="104"/>
      <c r="R1744" s="102">
        <f t="shared" si="282"/>
        <v>0</v>
      </c>
      <c r="S1744" s="120" t="s">
        <v>2163</v>
      </c>
      <c r="T1744" s="37"/>
      <c r="U1744" s="37"/>
      <c r="V1744" s="37"/>
      <c r="W1744" s="37"/>
      <c r="X1744" s="37"/>
      <c r="Y1744" s="37"/>
      <c r="Z1744" s="202"/>
      <c r="AA1744" s="40"/>
    </row>
    <row r="1745" spans="1:27" s="139" customFormat="1" x14ac:dyDescent="0.25">
      <c r="A1745" s="6">
        <v>102289</v>
      </c>
      <c r="B1745" s="6">
        <v>63803889</v>
      </c>
      <c r="C1745" s="6">
        <v>1</v>
      </c>
      <c r="D1745" s="6"/>
      <c r="E1745" s="30" t="s">
        <v>550</v>
      </c>
      <c r="F1745" s="20" t="s">
        <v>1017</v>
      </c>
      <c r="G1745" s="53">
        <f t="shared" si="281"/>
        <v>138</v>
      </c>
      <c r="H1745" s="55">
        <f t="shared" si="277"/>
        <v>138</v>
      </c>
      <c r="I1745" s="15" t="s">
        <v>0</v>
      </c>
      <c r="J1745" s="55">
        <v>120</v>
      </c>
      <c r="K1745" s="55">
        <f t="shared" si="279"/>
        <v>120</v>
      </c>
      <c r="L1745" s="56">
        <f t="shared" si="280"/>
        <v>900</v>
      </c>
      <c r="M1745" s="56">
        <f t="shared" si="278"/>
        <v>900</v>
      </c>
      <c r="N1745" s="38"/>
      <c r="O1745" s="48">
        <v>9.2170000000000005</v>
      </c>
      <c r="P1745" s="48">
        <f t="shared" si="271"/>
        <v>9.2170000000000005</v>
      </c>
      <c r="Q1745" s="104"/>
      <c r="R1745" s="102">
        <f t="shared" si="282"/>
        <v>0</v>
      </c>
      <c r="S1745" s="120" t="s">
        <v>2950</v>
      </c>
      <c r="T1745" s="37"/>
      <c r="U1745" s="37"/>
      <c r="V1745" s="37"/>
      <c r="W1745" s="37"/>
      <c r="X1745" s="37"/>
      <c r="Y1745" s="37"/>
      <c r="Z1745" s="202"/>
      <c r="AA1745" s="37"/>
    </row>
    <row r="1746" spans="1:27" s="139" customFormat="1" x14ac:dyDescent="0.25">
      <c r="A1746" s="6">
        <v>102289</v>
      </c>
      <c r="B1746" s="6">
        <v>63803890</v>
      </c>
      <c r="C1746" s="6">
        <v>1</v>
      </c>
      <c r="D1746" s="6"/>
      <c r="E1746" s="30" t="s">
        <v>551</v>
      </c>
      <c r="F1746" s="20" t="s">
        <v>1017</v>
      </c>
      <c r="G1746" s="53">
        <f t="shared" si="281"/>
        <v>138</v>
      </c>
      <c r="H1746" s="55">
        <f t="shared" si="277"/>
        <v>138</v>
      </c>
      <c r="I1746" s="15" t="s">
        <v>0</v>
      </c>
      <c r="J1746" s="55">
        <v>120</v>
      </c>
      <c r="K1746" s="55">
        <f t="shared" si="279"/>
        <v>120</v>
      </c>
      <c r="L1746" s="56">
        <f t="shared" si="280"/>
        <v>900</v>
      </c>
      <c r="M1746" s="56">
        <f t="shared" si="278"/>
        <v>900</v>
      </c>
      <c r="N1746" s="38"/>
      <c r="O1746" s="48">
        <v>9.2170000000000005</v>
      </c>
      <c r="P1746" s="48">
        <f t="shared" si="271"/>
        <v>9.2170000000000005</v>
      </c>
      <c r="Q1746" s="104"/>
      <c r="R1746" s="102">
        <f t="shared" si="282"/>
        <v>0</v>
      </c>
      <c r="S1746" s="120" t="s">
        <v>2951</v>
      </c>
      <c r="T1746" s="37"/>
      <c r="U1746" s="37"/>
      <c r="V1746" s="37"/>
      <c r="W1746" s="131"/>
      <c r="X1746" s="131"/>
      <c r="Y1746" s="131"/>
      <c r="Z1746" s="37"/>
      <c r="AA1746" s="37"/>
    </row>
    <row r="1747" spans="1:27" s="139" customFormat="1" x14ac:dyDescent="0.25">
      <c r="A1747" s="6">
        <v>102289</v>
      </c>
      <c r="B1747" s="6">
        <v>63803891</v>
      </c>
      <c r="C1747" s="6">
        <v>1</v>
      </c>
      <c r="D1747" s="6"/>
      <c r="E1747" s="30" t="s">
        <v>552</v>
      </c>
      <c r="F1747" s="20" t="s">
        <v>734</v>
      </c>
      <c r="G1747" s="53">
        <f t="shared" si="281"/>
        <v>51.749999999999993</v>
      </c>
      <c r="H1747" s="55">
        <f t="shared" si="277"/>
        <v>51.749999999999993</v>
      </c>
      <c r="I1747" s="15" t="s">
        <v>0</v>
      </c>
      <c r="J1747" s="55">
        <v>45</v>
      </c>
      <c r="K1747" s="55">
        <f t="shared" si="279"/>
        <v>45</v>
      </c>
      <c r="L1747" s="56">
        <f t="shared" si="280"/>
        <v>337.5</v>
      </c>
      <c r="M1747" s="56">
        <f t="shared" si="278"/>
        <v>337.5</v>
      </c>
      <c r="N1747" s="38"/>
      <c r="O1747" s="48">
        <v>3.2330000000000001</v>
      </c>
      <c r="P1747" s="48">
        <f t="shared" si="271"/>
        <v>3.2330000000000001</v>
      </c>
      <c r="Q1747" s="104"/>
      <c r="R1747" s="102">
        <f t="shared" si="282"/>
        <v>0</v>
      </c>
      <c r="S1747" s="120" t="s">
        <v>2952</v>
      </c>
      <c r="T1747" s="37"/>
      <c r="U1747" s="37"/>
      <c r="V1747" s="37"/>
      <c r="X1747" s="37"/>
      <c r="Y1747" s="37"/>
      <c r="Z1747" s="37"/>
      <c r="AA1747" s="202"/>
    </row>
    <row r="1748" spans="1:27" s="139" customFormat="1" x14ac:dyDescent="0.25">
      <c r="A1748" s="6">
        <v>97649</v>
      </c>
      <c r="B1748" s="6">
        <v>63803897</v>
      </c>
      <c r="C1748" s="6">
        <v>1</v>
      </c>
      <c r="D1748" s="6"/>
      <c r="E1748" s="30" t="s">
        <v>432</v>
      </c>
      <c r="F1748" s="20" t="s">
        <v>1902</v>
      </c>
      <c r="G1748" s="53">
        <f t="shared" si="281"/>
        <v>1084.4499999999998</v>
      </c>
      <c r="H1748" s="55">
        <f t="shared" si="277"/>
        <v>1084.4499999999998</v>
      </c>
      <c r="I1748" s="15" t="s">
        <v>299</v>
      </c>
      <c r="J1748" s="55">
        <v>943</v>
      </c>
      <c r="K1748" s="55">
        <f t="shared" si="279"/>
        <v>943</v>
      </c>
      <c r="L1748" s="56">
        <f t="shared" si="280"/>
        <v>7072.5</v>
      </c>
      <c r="M1748" s="56">
        <f t="shared" si="278"/>
        <v>7072.5</v>
      </c>
      <c r="N1748" s="38"/>
      <c r="O1748" s="48">
        <v>191</v>
      </c>
      <c r="P1748" s="48">
        <f t="shared" si="271"/>
        <v>191</v>
      </c>
      <c r="Q1748" s="104"/>
      <c r="R1748" s="102">
        <f t="shared" si="282"/>
        <v>0</v>
      </c>
      <c r="S1748" s="120" t="s">
        <v>2167</v>
      </c>
      <c r="T1748" s="37"/>
      <c r="U1748" s="131"/>
      <c r="X1748" s="37"/>
      <c r="Y1748" s="37"/>
      <c r="Z1748" s="37"/>
      <c r="AA1748" s="37"/>
    </row>
    <row r="1749" spans="1:27" s="139" customFormat="1" x14ac:dyDescent="0.25">
      <c r="A1749" s="6">
        <v>97649</v>
      </c>
      <c r="B1749" s="6">
        <v>63803898</v>
      </c>
      <c r="C1749" s="6">
        <v>1</v>
      </c>
      <c r="D1749" s="6"/>
      <c r="E1749" s="30" t="s">
        <v>433</v>
      </c>
      <c r="F1749" s="124" t="s">
        <v>1335</v>
      </c>
      <c r="G1749" s="53">
        <f t="shared" si="281"/>
        <v>310.5</v>
      </c>
      <c r="H1749" s="55">
        <f t="shared" si="277"/>
        <v>310.5</v>
      </c>
      <c r="I1749" s="15" t="s">
        <v>152</v>
      </c>
      <c r="J1749" s="55">
        <v>270</v>
      </c>
      <c r="K1749" s="55">
        <f t="shared" si="279"/>
        <v>270</v>
      </c>
      <c r="L1749" s="56">
        <f t="shared" si="280"/>
        <v>2025</v>
      </c>
      <c r="M1749" s="56">
        <f t="shared" si="278"/>
        <v>2025</v>
      </c>
      <c r="N1749" s="38"/>
      <c r="O1749" s="48"/>
      <c r="P1749" s="48">
        <f t="shared" si="271"/>
        <v>0</v>
      </c>
      <c r="Q1749" s="104"/>
      <c r="R1749" s="102">
        <f t="shared" si="282"/>
        <v>0</v>
      </c>
      <c r="S1749" s="120" t="s">
        <v>2166</v>
      </c>
      <c r="T1749" s="37"/>
      <c r="U1749" s="37"/>
      <c r="V1749" s="217"/>
      <c r="W1749" s="37"/>
      <c r="X1749" s="37"/>
      <c r="Y1749" s="37"/>
      <c r="Z1749" s="131"/>
      <c r="AA1749" s="37"/>
    </row>
    <row r="1750" spans="1:27" s="139" customFormat="1" ht="18" customHeight="1" x14ac:dyDescent="0.25">
      <c r="A1750" s="6">
        <v>102192</v>
      </c>
      <c r="B1750" s="6">
        <v>63803905</v>
      </c>
      <c r="C1750" s="6">
        <v>2</v>
      </c>
      <c r="D1750" s="6"/>
      <c r="E1750" s="30" t="s">
        <v>546</v>
      </c>
      <c r="F1750" s="20" t="s">
        <v>4392</v>
      </c>
      <c r="G1750" s="53">
        <f t="shared" si="281"/>
        <v>471.49999999999994</v>
      </c>
      <c r="H1750" s="55">
        <f t="shared" si="277"/>
        <v>942.99999999999989</v>
      </c>
      <c r="I1750" s="15" t="s">
        <v>0</v>
      </c>
      <c r="J1750" s="55">
        <v>410</v>
      </c>
      <c r="K1750" s="55">
        <f t="shared" si="279"/>
        <v>820</v>
      </c>
      <c r="L1750" s="56">
        <f t="shared" si="280"/>
        <v>3075</v>
      </c>
      <c r="M1750" s="56">
        <f t="shared" si="278"/>
        <v>6150</v>
      </c>
      <c r="N1750" s="277" t="s">
        <v>1917</v>
      </c>
      <c r="O1750" s="48">
        <v>45</v>
      </c>
      <c r="P1750" s="48">
        <f t="shared" si="271"/>
        <v>90</v>
      </c>
      <c r="Q1750" s="104"/>
      <c r="R1750" s="102">
        <f t="shared" si="282"/>
        <v>0</v>
      </c>
      <c r="S1750" s="120" t="s">
        <v>2274</v>
      </c>
      <c r="T1750" s="37"/>
      <c r="U1750" s="37"/>
      <c r="V1750" s="37"/>
      <c r="W1750" s="37"/>
      <c r="X1750" s="37"/>
      <c r="Y1750" s="37"/>
      <c r="Z1750" s="37"/>
      <c r="AA1750" s="37"/>
    </row>
    <row r="1751" spans="1:27" s="139" customFormat="1" x14ac:dyDescent="0.25">
      <c r="A1751" s="6">
        <v>99984</v>
      </c>
      <c r="B1751" s="6">
        <v>63803913</v>
      </c>
      <c r="C1751" s="6">
        <v>2</v>
      </c>
      <c r="D1751" s="6"/>
      <c r="E1751" s="30" t="s">
        <v>532</v>
      </c>
      <c r="F1751" s="20" t="s">
        <v>4214</v>
      </c>
      <c r="G1751" s="53">
        <f t="shared" si="281"/>
        <v>196.64999999999998</v>
      </c>
      <c r="H1751" s="55">
        <f t="shared" si="277"/>
        <v>393.29999999999995</v>
      </c>
      <c r="I1751" s="15" t="s">
        <v>152</v>
      </c>
      <c r="J1751" s="55">
        <v>171</v>
      </c>
      <c r="K1751" s="55">
        <f t="shared" si="279"/>
        <v>342</v>
      </c>
      <c r="L1751" s="56">
        <f t="shared" si="280"/>
        <v>1282.5</v>
      </c>
      <c r="M1751" s="56">
        <f t="shared" si="278"/>
        <v>2565</v>
      </c>
      <c r="N1751" s="38"/>
      <c r="O1751" s="48"/>
      <c r="P1751" s="48">
        <f t="shared" si="271"/>
        <v>0</v>
      </c>
      <c r="Q1751" s="104"/>
      <c r="R1751" s="102">
        <f t="shared" si="282"/>
        <v>0</v>
      </c>
      <c r="S1751" s="120" t="s">
        <v>2542</v>
      </c>
      <c r="T1751" s="37"/>
      <c r="U1751" s="37"/>
      <c r="V1751" s="37"/>
      <c r="W1751" s="37"/>
      <c r="X1751" s="37"/>
      <c r="Y1751" s="37"/>
      <c r="Z1751" s="131"/>
      <c r="AA1751" s="37"/>
    </row>
    <row r="1752" spans="1:27" s="139" customFormat="1" x14ac:dyDescent="0.25">
      <c r="A1752" s="6">
        <v>164330</v>
      </c>
      <c r="B1752" s="6">
        <v>63803913</v>
      </c>
      <c r="C1752" s="6">
        <v>2</v>
      </c>
      <c r="D1752" s="39"/>
      <c r="E1752" s="30" t="s">
        <v>1133</v>
      </c>
      <c r="F1752" s="20" t="s">
        <v>4214</v>
      </c>
      <c r="G1752" s="53">
        <f t="shared" si="281"/>
        <v>196.64999999999998</v>
      </c>
      <c r="H1752" s="55">
        <f t="shared" si="277"/>
        <v>393.29999999999995</v>
      </c>
      <c r="I1752" s="15" t="s">
        <v>152</v>
      </c>
      <c r="J1752" s="55">
        <v>171</v>
      </c>
      <c r="K1752" s="55">
        <f t="shared" si="279"/>
        <v>342</v>
      </c>
      <c r="L1752" s="56">
        <f t="shared" si="280"/>
        <v>1282.5</v>
      </c>
      <c r="M1752" s="56">
        <f t="shared" si="278"/>
        <v>2565</v>
      </c>
      <c r="N1752" s="38"/>
      <c r="O1752" s="48"/>
      <c r="P1752" s="48">
        <f t="shared" si="271"/>
        <v>0</v>
      </c>
      <c r="Q1752" s="104"/>
      <c r="R1752" s="102">
        <f t="shared" si="282"/>
        <v>0</v>
      </c>
      <c r="S1752" s="120" t="s">
        <v>2543</v>
      </c>
      <c r="T1752" s="40"/>
      <c r="U1752" s="40"/>
      <c r="V1752" s="37"/>
      <c r="W1752" s="37"/>
      <c r="X1752" s="37"/>
      <c r="Y1752" s="37"/>
      <c r="Z1752" s="40"/>
      <c r="AA1752" s="37"/>
    </row>
    <row r="1753" spans="1:27" s="139" customFormat="1" x14ac:dyDescent="0.25">
      <c r="A1753" s="197">
        <v>197808</v>
      </c>
      <c r="B1753" s="134">
        <v>63803913</v>
      </c>
      <c r="C1753" s="134">
        <v>2</v>
      </c>
      <c r="D1753" s="161"/>
      <c r="E1753" s="123" t="s">
        <v>4073</v>
      </c>
      <c r="F1753" s="20" t="s">
        <v>4214</v>
      </c>
      <c r="G1753" s="187">
        <f t="shared" si="281"/>
        <v>196.64999999999998</v>
      </c>
      <c r="H1753" s="162">
        <f t="shared" si="277"/>
        <v>393.29999999999995</v>
      </c>
      <c r="I1753" s="166" t="s">
        <v>152</v>
      </c>
      <c r="J1753" s="162">
        <v>171</v>
      </c>
      <c r="K1753" s="162">
        <f t="shared" si="279"/>
        <v>342</v>
      </c>
      <c r="L1753" s="167">
        <f t="shared" si="280"/>
        <v>1282.5</v>
      </c>
      <c r="M1753" s="167">
        <f t="shared" si="278"/>
        <v>2565</v>
      </c>
      <c r="N1753" s="171" t="s">
        <v>1917</v>
      </c>
      <c r="O1753" s="130">
        <v>18.96</v>
      </c>
      <c r="P1753" s="130">
        <f t="shared" si="271"/>
        <v>37.92</v>
      </c>
      <c r="Q1753" s="188"/>
      <c r="R1753" s="131"/>
      <c r="S1753" s="131"/>
      <c r="T1753" s="131"/>
      <c r="U1753" s="40"/>
      <c r="W1753" s="40"/>
      <c r="X1753" s="40"/>
      <c r="Y1753" s="40"/>
      <c r="Z1753" s="37"/>
      <c r="AA1753" s="37"/>
    </row>
    <row r="1754" spans="1:27" s="139" customFormat="1" x14ac:dyDescent="0.25">
      <c r="A1754" s="197">
        <v>225825</v>
      </c>
      <c r="B1754" s="134">
        <v>63803913</v>
      </c>
      <c r="C1754" s="134">
        <v>2</v>
      </c>
      <c r="D1754" s="161"/>
      <c r="E1754" s="123" t="s">
        <v>4074</v>
      </c>
      <c r="F1754" s="20" t="s">
        <v>4214</v>
      </c>
      <c r="G1754" s="187">
        <f t="shared" si="281"/>
        <v>196.64999999999998</v>
      </c>
      <c r="H1754" s="162">
        <f t="shared" si="277"/>
        <v>393.29999999999995</v>
      </c>
      <c r="I1754" s="166" t="s">
        <v>152</v>
      </c>
      <c r="J1754" s="162">
        <v>171</v>
      </c>
      <c r="K1754" s="162">
        <f t="shared" si="279"/>
        <v>342</v>
      </c>
      <c r="L1754" s="167">
        <f t="shared" si="280"/>
        <v>1282.5</v>
      </c>
      <c r="M1754" s="167">
        <f t="shared" si="278"/>
        <v>2565</v>
      </c>
      <c r="N1754" s="122" t="s">
        <v>1917</v>
      </c>
      <c r="O1754" s="130">
        <v>18.96</v>
      </c>
      <c r="P1754" s="130">
        <f t="shared" si="271"/>
        <v>37.92</v>
      </c>
      <c r="Q1754" s="188"/>
      <c r="R1754" s="131"/>
      <c r="S1754" s="131"/>
      <c r="U1754" s="131"/>
      <c r="W1754" s="37"/>
      <c r="Z1754" s="37"/>
      <c r="AA1754" s="37"/>
    </row>
    <row r="1755" spans="1:27" s="139" customFormat="1" x14ac:dyDescent="0.25">
      <c r="A1755" s="6">
        <v>98510</v>
      </c>
      <c r="B1755" s="6">
        <v>63803960</v>
      </c>
      <c r="C1755" s="6">
        <v>2</v>
      </c>
      <c r="D1755" s="6"/>
      <c r="E1755" s="30" t="s">
        <v>436</v>
      </c>
      <c r="F1755" s="20" t="s">
        <v>2050</v>
      </c>
      <c r="G1755" s="53">
        <f t="shared" si="281"/>
        <v>196.64999999999998</v>
      </c>
      <c r="H1755" s="55">
        <f t="shared" si="277"/>
        <v>393.29999999999995</v>
      </c>
      <c r="I1755" s="15" t="s">
        <v>152</v>
      </c>
      <c r="J1755" s="55">
        <v>171</v>
      </c>
      <c r="K1755" s="55">
        <f t="shared" si="279"/>
        <v>342</v>
      </c>
      <c r="L1755" s="56">
        <f t="shared" si="280"/>
        <v>1282.5</v>
      </c>
      <c r="M1755" s="56">
        <f t="shared" si="278"/>
        <v>2565</v>
      </c>
      <c r="N1755" s="105"/>
      <c r="O1755" s="106"/>
      <c r="P1755" s="106">
        <f t="shared" si="271"/>
        <v>0</v>
      </c>
      <c r="Q1755" s="104"/>
      <c r="R1755" s="102">
        <f t="shared" ref="R1755:R1762" si="283">Q1755*1.025</f>
        <v>0</v>
      </c>
      <c r="S1755" s="120" t="s">
        <v>2400</v>
      </c>
      <c r="T1755" s="37"/>
      <c r="U1755" s="37"/>
      <c r="V1755" s="37"/>
      <c r="Z1755" s="37"/>
      <c r="AA1755" s="37"/>
    </row>
    <row r="1756" spans="1:27" s="131" customFormat="1" x14ac:dyDescent="0.25">
      <c r="A1756" s="6">
        <v>98510</v>
      </c>
      <c r="B1756" s="6">
        <v>63803962</v>
      </c>
      <c r="C1756" s="6">
        <v>2</v>
      </c>
      <c r="D1756" s="6"/>
      <c r="E1756" s="30" t="s">
        <v>435</v>
      </c>
      <c r="F1756" s="124" t="s">
        <v>4421</v>
      </c>
      <c r="G1756" s="53">
        <f t="shared" si="281"/>
        <v>212.74999999999997</v>
      </c>
      <c r="H1756" s="55">
        <f t="shared" si="277"/>
        <v>425.49999999999994</v>
      </c>
      <c r="I1756" s="15" t="s">
        <v>0</v>
      </c>
      <c r="J1756" s="55">
        <v>185</v>
      </c>
      <c r="K1756" s="55">
        <f t="shared" si="279"/>
        <v>370</v>
      </c>
      <c r="L1756" s="56">
        <f t="shared" si="280"/>
        <v>1387.5</v>
      </c>
      <c r="M1756" s="56">
        <f t="shared" si="278"/>
        <v>2775</v>
      </c>
      <c r="N1756" s="122" t="s">
        <v>2028</v>
      </c>
      <c r="O1756" s="106">
        <v>27</v>
      </c>
      <c r="P1756" s="106">
        <f t="shared" si="271"/>
        <v>54</v>
      </c>
      <c r="Q1756" s="104"/>
      <c r="R1756" s="102">
        <f t="shared" si="283"/>
        <v>0</v>
      </c>
      <c r="S1756" s="120" t="s">
        <v>2399</v>
      </c>
      <c r="T1756" s="37"/>
      <c r="U1756" s="37"/>
      <c r="V1756" s="37"/>
      <c r="W1756" s="37"/>
      <c r="X1756" s="139"/>
      <c r="Y1756" s="139"/>
      <c r="AA1756" s="230"/>
    </row>
    <row r="1757" spans="1:27" s="139" customFormat="1" x14ac:dyDescent="0.25">
      <c r="A1757" s="6">
        <v>98217</v>
      </c>
      <c r="B1757" s="6">
        <v>63803971</v>
      </c>
      <c r="C1757" s="6">
        <v>1</v>
      </c>
      <c r="D1757" s="6"/>
      <c r="E1757" s="30" t="s">
        <v>434</v>
      </c>
      <c r="F1757" s="20" t="s">
        <v>1334</v>
      </c>
      <c r="G1757" s="53">
        <f t="shared" si="281"/>
        <v>310.5</v>
      </c>
      <c r="H1757" s="55">
        <f t="shared" si="277"/>
        <v>310.5</v>
      </c>
      <c r="I1757" s="15" t="s">
        <v>152</v>
      </c>
      <c r="J1757" s="55">
        <v>270</v>
      </c>
      <c r="K1757" s="55">
        <f t="shared" si="279"/>
        <v>270</v>
      </c>
      <c r="L1757" s="56">
        <f t="shared" si="280"/>
        <v>2025</v>
      </c>
      <c r="M1757" s="56">
        <f t="shared" si="278"/>
        <v>2025</v>
      </c>
      <c r="N1757" s="38"/>
      <c r="O1757" s="48"/>
      <c r="P1757" s="48">
        <f t="shared" si="271"/>
        <v>0</v>
      </c>
      <c r="Q1757" s="104"/>
      <c r="R1757" s="102">
        <f t="shared" si="283"/>
        <v>0</v>
      </c>
      <c r="S1757" s="120" t="s">
        <v>2168</v>
      </c>
      <c r="T1757" s="37"/>
      <c r="U1757" s="37"/>
      <c r="V1757" s="37"/>
      <c r="W1757" s="131"/>
      <c r="Z1757" s="202"/>
      <c r="AA1757" s="37"/>
    </row>
    <row r="1758" spans="1:27" s="139" customFormat="1" x14ac:dyDescent="0.25">
      <c r="A1758" s="6">
        <v>99984</v>
      </c>
      <c r="B1758" s="6">
        <v>63804008</v>
      </c>
      <c r="C1758" s="6">
        <v>1</v>
      </c>
      <c r="D1758" s="6"/>
      <c r="E1758" s="30" t="s">
        <v>1262</v>
      </c>
      <c r="F1758" s="20" t="s">
        <v>1561</v>
      </c>
      <c r="G1758" s="53">
        <f t="shared" si="281"/>
        <v>37.834999999999994</v>
      </c>
      <c r="H1758" s="55">
        <f t="shared" si="277"/>
        <v>37.834999999999994</v>
      </c>
      <c r="I1758" s="15" t="s">
        <v>67</v>
      </c>
      <c r="J1758" s="55">
        <v>32.9</v>
      </c>
      <c r="K1758" s="55">
        <f t="shared" si="279"/>
        <v>32.9</v>
      </c>
      <c r="L1758" s="56">
        <f t="shared" si="280"/>
        <v>246.75</v>
      </c>
      <c r="M1758" s="56">
        <f t="shared" si="278"/>
        <v>246.75</v>
      </c>
      <c r="N1758" s="38"/>
      <c r="O1758" s="48"/>
      <c r="P1758" s="48">
        <f t="shared" si="271"/>
        <v>0</v>
      </c>
      <c r="Q1758" s="104"/>
      <c r="R1758" s="102">
        <f t="shared" si="283"/>
        <v>0</v>
      </c>
      <c r="S1758" s="120" t="s">
        <v>2479</v>
      </c>
      <c r="T1758" s="37"/>
      <c r="V1758" s="131"/>
      <c r="W1758" s="37"/>
      <c r="Z1758" s="37"/>
      <c r="AA1758" s="37"/>
    </row>
    <row r="1759" spans="1:27" s="139" customFormat="1" ht="15" customHeight="1" x14ac:dyDescent="0.25">
      <c r="A1759" s="6">
        <v>99984</v>
      </c>
      <c r="B1759" s="6">
        <v>63804023</v>
      </c>
      <c r="C1759" s="6">
        <v>1</v>
      </c>
      <c r="D1759" s="6"/>
      <c r="E1759" s="30" t="s">
        <v>1552</v>
      </c>
      <c r="F1759" s="20" t="s">
        <v>1563</v>
      </c>
      <c r="G1759" s="53">
        <f t="shared" si="281"/>
        <v>43.699999999999996</v>
      </c>
      <c r="H1759" s="55">
        <f t="shared" si="277"/>
        <v>43.699999999999996</v>
      </c>
      <c r="I1759" s="15" t="s">
        <v>67</v>
      </c>
      <c r="J1759" s="55">
        <v>38</v>
      </c>
      <c r="K1759" s="55">
        <f t="shared" si="279"/>
        <v>38</v>
      </c>
      <c r="L1759" s="56">
        <f t="shared" si="280"/>
        <v>285</v>
      </c>
      <c r="M1759" s="56">
        <f t="shared" si="278"/>
        <v>285</v>
      </c>
      <c r="N1759" s="38"/>
      <c r="O1759" s="130"/>
      <c r="P1759" s="48">
        <f t="shared" ref="P1759:P1822" si="284">O1759*C1759</f>
        <v>0</v>
      </c>
      <c r="Q1759" s="104"/>
      <c r="R1759" s="102">
        <f t="shared" si="283"/>
        <v>0</v>
      </c>
      <c r="S1759" s="37"/>
      <c r="T1759" s="37"/>
      <c r="U1759" s="40"/>
      <c r="W1759" s="37"/>
      <c r="Z1759" s="40"/>
      <c r="AA1759" s="37"/>
    </row>
    <row r="1760" spans="1:27" s="139" customFormat="1" x14ac:dyDescent="0.25">
      <c r="A1760" s="6">
        <v>99984</v>
      </c>
      <c r="B1760" s="6">
        <v>63804028</v>
      </c>
      <c r="C1760" s="6">
        <v>2</v>
      </c>
      <c r="D1760" s="6"/>
      <c r="E1760" s="30" t="s">
        <v>534</v>
      </c>
      <c r="F1760" s="20" t="s">
        <v>4767</v>
      </c>
      <c r="G1760" s="53">
        <f t="shared" si="281"/>
        <v>182.85</v>
      </c>
      <c r="H1760" s="55">
        <f t="shared" si="277"/>
        <v>365.7</v>
      </c>
      <c r="I1760" s="15" t="s">
        <v>152</v>
      </c>
      <c r="J1760" s="55">
        <v>159</v>
      </c>
      <c r="K1760" s="55">
        <f t="shared" si="279"/>
        <v>318</v>
      </c>
      <c r="L1760" s="56">
        <f t="shared" si="280"/>
        <v>1192.5</v>
      </c>
      <c r="M1760" s="56">
        <f t="shared" si="278"/>
        <v>2385</v>
      </c>
      <c r="N1760" s="38"/>
      <c r="O1760" s="48"/>
      <c r="P1760" s="48">
        <f t="shared" si="284"/>
        <v>0</v>
      </c>
      <c r="Q1760" s="104"/>
      <c r="R1760" s="102">
        <f t="shared" si="283"/>
        <v>0</v>
      </c>
      <c r="S1760" s="120" t="s">
        <v>2621</v>
      </c>
      <c r="T1760" s="37"/>
      <c r="U1760" s="37"/>
      <c r="V1760" s="131"/>
      <c r="W1760" s="37"/>
      <c r="Z1760" s="40"/>
      <c r="AA1760" s="131"/>
    </row>
    <row r="1761" spans="1:27" s="139" customFormat="1" x14ac:dyDescent="0.25">
      <c r="A1761" s="6">
        <v>98835</v>
      </c>
      <c r="B1761" s="6">
        <v>63804035</v>
      </c>
      <c r="C1761" s="6">
        <v>2</v>
      </c>
      <c r="D1761" s="6"/>
      <c r="E1761" s="30" t="s">
        <v>1240</v>
      </c>
      <c r="F1761" s="20" t="s">
        <v>4380</v>
      </c>
      <c r="G1761" s="74">
        <f>J1761*1.1</f>
        <v>528</v>
      </c>
      <c r="H1761" s="55">
        <f t="shared" si="277"/>
        <v>1056</v>
      </c>
      <c r="I1761" s="15" t="s">
        <v>0</v>
      </c>
      <c r="J1761" s="55">
        <v>480</v>
      </c>
      <c r="K1761" s="55">
        <f t="shared" si="279"/>
        <v>960</v>
      </c>
      <c r="L1761" s="56">
        <f t="shared" si="280"/>
        <v>3600</v>
      </c>
      <c r="M1761" s="56">
        <f t="shared" si="278"/>
        <v>7200</v>
      </c>
      <c r="N1761" s="157" t="s">
        <v>1917</v>
      </c>
      <c r="O1761" s="48">
        <v>55</v>
      </c>
      <c r="P1761" s="48">
        <f t="shared" si="284"/>
        <v>110</v>
      </c>
      <c r="Q1761" s="104"/>
      <c r="R1761" s="102">
        <f t="shared" si="283"/>
        <v>0</v>
      </c>
      <c r="S1761" s="120" t="s">
        <v>2275</v>
      </c>
      <c r="T1761" s="37"/>
      <c r="U1761" s="37"/>
      <c r="V1761" s="37"/>
      <c r="W1761" s="37"/>
      <c r="X1761" s="37"/>
      <c r="Y1761" s="37"/>
      <c r="Z1761" s="37"/>
      <c r="AA1761" s="40"/>
    </row>
    <row r="1762" spans="1:27" s="139" customFormat="1" x14ac:dyDescent="0.25">
      <c r="A1762" s="6">
        <v>99984</v>
      </c>
      <c r="B1762" s="6">
        <v>63804052</v>
      </c>
      <c r="C1762" s="6">
        <v>1</v>
      </c>
      <c r="D1762" s="6"/>
      <c r="E1762" s="30" t="s">
        <v>543</v>
      </c>
      <c r="F1762" s="20" t="s">
        <v>4219</v>
      </c>
      <c r="G1762" s="53">
        <f t="shared" ref="G1762:G1767" si="285">J1762*1.15</f>
        <v>569.25</v>
      </c>
      <c r="H1762" s="55">
        <f t="shared" si="277"/>
        <v>569.25</v>
      </c>
      <c r="I1762" s="15" t="s">
        <v>0</v>
      </c>
      <c r="J1762" s="55">
        <v>495</v>
      </c>
      <c r="K1762" s="55">
        <f t="shared" si="279"/>
        <v>495</v>
      </c>
      <c r="L1762" s="56">
        <f t="shared" si="280"/>
        <v>3712.5</v>
      </c>
      <c r="M1762" s="56">
        <f t="shared" si="278"/>
        <v>3712.5</v>
      </c>
      <c r="N1762" s="38"/>
      <c r="O1762" s="48"/>
      <c r="P1762" s="48">
        <f t="shared" si="284"/>
        <v>0</v>
      </c>
      <c r="Q1762" s="104"/>
      <c r="R1762" s="102">
        <f t="shared" si="283"/>
        <v>0</v>
      </c>
      <c r="S1762" s="120" t="s">
        <v>2530</v>
      </c>
      <c r="T1762" s="37"/>
      <c r="U1762" s="37"/>
      <c r="V1762" s="37"/>
      <c r="W1762" s="37"/>
      <c r="X1762" s="40"/>
      <c r="Y1762" s="40"/>
      <c r="AA1762" s="37"/>
    </row>
    <row r="1763" spans="1:27" s="139" customFormat="1" x14ac:dyDescent="0.25">
      <c r="A1763" s="204">
        <v>191215</v>
      </c>
      <c r="B1763" s="134">
        <v>63804052</v>
      </c>
      <c r="C1763" s="134">
        <v>1</v>
      </c>
      <c r="D1763" s="161"/>
      <c r="E1763" s="123" t="s">
        <v>543</v>
      </c>
      <c r="F1763" s="124" t="s">
        <v>4219</v>
      </c>
      <c r="G1763" s="125">
        <f t="shared" si="285"/>
        <v>569.25</v>
      </c>
      <c r="H1763" s="125">
        <f t="shared" si="277"/>
        <v>569.25</v>
      </c>
      <c r="I1763" s="166" t="s">
        <v>0</v>
      </c>
      <c r="J1763" s="162">
        <v>495</v>
      </c>
      <c r="K1763" s="162">
        <f t="shared" si="279"/>
        <v>495</v>
      </c>
      <c r="L1763" s="167">
        <f t="shared" si="280"/>
        <v>3712.5</v>
      </c>
      <c r="M1763" s="167">
        <f t="shared" si="278"/>
        <v>3712.5</v>
      </c>
      <c r="N1763" s="122" t="s">
        <v>2028</v>
      </c>
      <c r="O1763" s="130">
        <v>70</v>
      </c>
      <c r="P1763" s="130">
        <f t="shared" si="284"/>
        <v>70</v>
      </c>
      <c r="Q1763" s="188"/>
      <c r="U1763" s="37"/>
      <c r="V1763" s="230"/>
      <c r="W1763" s="37"/>
      <c r="X1763" s="37"/>
      <c r="Y1763" s="37"/>
      <c r="Z1763" s="37"/>
      <c r="AA1763" s="37"/>
    </row>
    <row r="1764" spans="1:27" s="139" customFormat="1" x14ac:dyDescent="0.25">
      <c r="A1764" s="197">
        <v>197808</v>
      </c>
      <c r="B1764" s="134">
        <v>63804052</v>
      </c>
      <c r="C1764" s="134">
        <v>1</v>
      </c>
      <c r="D1764" s="161"/>
      <c r="E1764" s="123" t="s">
        <v>543</v>
      </c>
      <c r="F1764" s="124" t="s">
        <v>4219</v>
      </c>
      <c r="G1764" s="125">
        <f t="shared" si="285"/>
        <v>569.25</v>
      </c>
      <c r="H1764" s="125">
        <f t="shared" si="277"/>
        <v>569.25</v>
      </c>
      <c r="I1764" s="166" t="s">
        <v>0</v>
      </c>
      <c r="J1764" s="162">
        <v>495</v>
      </c>
      <c r="K1764" s="162">
        <f t="shared" si="279"/>
        <v>495</v>
      </c>
      <c r="L1764" s="167">
        <f t="shared" si="280"/>
        <v>3712.5</v>
      </c>
      <c r="M1764" s="167">
        <f t="shared" si="278"/>
        <v>3712.5</v>
      </c>
      <c r="N1764" s="122" t="s">
        <v>2028</v>
      </c>
      <c r="O1764" s="130">
        <v>70</v>
      </c>
      <c r="P1764" s="130">
        <f t="shared" si="284"/>
        <v>70</v>
      </c>
      <c r="Q1764" s="202"/>
      <c r="R1764" s="131"/>
      <c r="S1764" s="131"/>
      <c r="T1764" s="131"/>
      <c r="U1764" s="37"/>
      <c r="V1764" s="37"/>
      <c r="W1764" s="37"/>
      <c r="Z1764" s="37"/>
      <c r="AA1764" s="37"/>
    </row>
    <row r="1765" spans="1:27" s="139" customFormat="1" x14ac:dyDescent="0.25">
      <c r="A1765" s="197">
        <v>225825</v>
      </c>
      <c r="B1765" s="134">
        <v>63804052</v>
      </c>
      <c r="C1765" s="134">
        <v>1</v>
      </c>
      <c r="D1765" s="161"/>
      <c r="E1765" s="123" t="s">
        <v>4075</v>
      </c>
      <c r="F1765" s="124" t="s">
        <v>4219</v>
      </c>
      <c r="G1765" s="125">
        <f t="shared" si="285"/>
        <v>569.25</v>
      </c>
      <c r="H1765" s="125">
        <f t="shared" si="277"/>
        <v>569.25</v>
      </c>
      <c r="I1765" s="166" t="s">
        <v>0</v>
      </c>
      <c r="J1765" s="162">
        <v>495</v>
      </c>
      <c r="K1765" s="162">
        <f t="shared" si="279"/>
        <v>495</v>
      </c>
      <c r="L1765" s="167">
        <f t="shared" si="280"/>
        <v>3712.5</v>
      </c>
      <c r="M1765" s="167">
        <f t="shared" si="278"/>
        <v>3712.5</v>
      </c>
      <c r="N1765" s="122" t="s">
        <v>2028</v>
      </c>
      <c r="O1765" s="130">
        <v>70</v>
      </c>
      <c r="P1765" s="130">
        <f t="shared" si="284"/>
        <v>70</v>
      </c>
      <c r="Q1765" s="202"/>
      <c r="R1765" s="131"/>
      <c r="S1765" s="131"/>
      <c r="T1765" s="131"/>
      <c r="U1765" s="131"/>
      <c r="V1765" s="37"/>
      <c r="X1765" s="37"/>
      <c r="Y1765" s="37"/>
      <c r="Z1765" s="37"/>
      <c r="AA1765" s="37"/>
    </row>
    <row r="1766" spans="1:27" s="139" customFormat="1" x14ac:dyDescent="0.25">
      <c r="A1766" s="6">
        <v>99984</v>
      </c>
      <c r="B1766" s="6">
        <v>63804062</v>
      </c>
      <c r="C1766" s="6">
        <v>4</v>
      </c>
      <c r="D1766" s="6"/>
      <c r="E1766" s="30" t="s">
        <v>1415</v>
      </c>
      <c r="F1766" s="20" t="s">
        <v>1416</v>
      </c>
      <c r="G1766" s="53">
        <f t="shared" si="285"/>
        <v>8.625</v>
      </c>
      <c r="H1766" s="55">
        <f t="shared" si="277"/>
        <v>34.5</v>
      </c>
      <c r="I1766" s="15" t="s">
        <v>67</v>
      </c>
      <c r="J1766" s="55">
        <v>7.5</v>
      </c>
      <c r="K1766" s="55">
        <f t="shared" si="279"/>
        <v>30</v>
      </c>
      <c r="L1766" s="56">
        <f t="shared" si="280"/>
        <v>56.25</v>
      </c>
      <c r="M1766" s="56">
        <f t="shared" si="278"/>
        <v>225</v>
      </c>
      <c r="N1766" s="38"/>
      <c r="O1766" s="48"/>
      <c r="P1766" s="48">
        <f t="shared" si="284"/>
        <v>0</v>
      </c>
      <c r="Q1766" s="104"/>
      <c r="R1766" s="102">
        <f>Q1766*1.025</f>
        <v>0</v>
      </c>
      <c r="S1766" s="37"/>
      <c r="T1766" s="37"/>
      <c r="U1766" s="37"/>
      <c r="V1766" s="37"/>
      <c r="AA1766" s="37"/>
    </row>
    <row r="1767" spans="1:27" s="131" customFormat="1" x14ac:dyDescent="0.25">
      <c r="A1767" s="134">
        <v>164330</v>
      </c>
      <c r="B1767" s="134">
        <v>63804062</v>
      </c>
      <c r="C1767" s="134">
        <v>4</v>
      </c>
      <c r="D1767" s="161"/>
      <c r="E1767" s="123" t="s">
        <v>1131</v>
      </c>
      <c r="F1767" s="124" t="s">
        <v>1128</v>
      </c>
      <c r="G1767" s="187">
        <f t="shared" si="285"/>
        <v>8.625</v>
      </c>
      <c r="H1767" s="162">
        <f t="shared" si="277"/>
        <v>34.5</v>
      </c>
      <c r="I1767" s="166" t="s">
        <v>67</v>
      </c>
      <c r="J1767" s="162">
        <v>7.5</v>
      </c>
      <c r="K1767" s="162">
        <f t="shared" si="279"/>
        <v>30</v>
      </c>
      <c r="L1767" s="167">
        <f t="shared" si="280"/>
        <v>56.25</v>
      </c>
      <c r="M1767" s="167">
        <f t="shared" si="278"/>
        <v>225</v>
      </c>
      <c r="N1767" s="122"/>
      <c r="O1767" s="130"/>
      <c r="P1767" s="130">
        <f t="shared" si="284"/>
        <v>0</v>
      </c>
      <c r="Q1767" s="188"/>
      <c r="R1767" s="194">
        <f>Q1767*1.025</f>
        <v>0</v>
      </c>
      <c r="S1767" s="246" t="s">
        <v>3124</v>
      </c>
      <c r="U1767" s="37"/>
      <c r="W1767" s="139"/>
      <c r="Z1767" s="139"/>
      <c r="AA1767" s="139"/>
    </row>
    <row r="1768" spans="1:27" s="139" customFormat="1" x14ac:dyDescent="0.25">
      <c r="A1768" s="197">
        <v>197808</v>
      </c>
      <c r="B1768" s="134">
        <v>63804062</v>
      </c>
      <c r="C1768" s="134">
        <v>4</v>
      </c>
      <c r="D1768" s="161"/>
      <c r="E1768" s="123" t="s">
        <v>1131</v>
      </c>
      <c r="F1768" s="124" t="s">
        <v>1128</v>
      </c>
      <c r="G1768" s="187">
        <f>J1768*1.15*O1768*2.5</f>
        <v>24.430312500000003</v>
      </c>
      <c r="H1768" s="162">
        <f t="shared" si="277"/>
        <v>97.721250000000012</v>
      </c>
      <c r="I1768" s="163" t="s">
        <v>974</v>
      </c>
      <c r="J1768" s="164">
        <v>7.5</v>
      </c>
      <c r="K1768" s="164">
        <f t="shared" si="279"/>
        <v>30</v>
      </c>
      <c r="L1768" s="165">
        <f t="shared" si="280"/>
        <v>56.25</v>
      </c>
      <c r="M1768" s="165">
        <f t="shared" si="278"/>
        <v>225</v>
      </c>
      <c r="N1768" s="129" t="s">
        <v>2645</v>
      </c>
      <c r="O1768" s="130">
        <v>1.133</v>
      </c>
      <c r="P1768" s="130">
        <f t="shared" si="284"/>
        <v>4.532</v>
      </c>
      <c r="Q1768" s="188"/>
      <c r="R1768" s="131"/>
      <c r="S1768" s="131"/>
      <c r="T1768" s="131"/>
      <c r="U1768" s="37"/>
      <c r="V1768" s="37"/>
      <c r="X1768" s="37"/>
      <c r="Y1768" s="37"/>
      <c r="AA1768" s="37"/>
    </row>
    <row r="1769" spans="1:27" s="139" customFormat="1" x14ac:dyDescent="0.25">
      <c r="A1769" s="6">
        <v>99984</v>
      </c>
      <c r="B1769" s="6">
        <v>63804064</v>
      </c>
      <c r="C1769" s="6">
        <v>2</v>
      </c>
      <c r="D1769" s="6"/>
      <c r="E1769" s="30" t="s">
        <v>1247</v>
      </c>
      <c r="F1769" s="20" t="s">
        <v>4389</v>
      </c>
      <c r="G1769" s="53">
        <f t="shared" ref="G1769:G1811" si="286">J1769*1.15</f>
        <v>425.49999999999994</v>
      </c>
      <c r="H1769" s="55">
        <f t="shared" si="277"/>
        <v>850.99999999999989</v>
      </c>
      <c r="I1769" s="15" t="s">
        <v>0</v>
      </c>
      <c r="J1769" s="55">
        <v>370</v>
      </c>
      <c r="K1769" s="55">
        <f t="shared" si="279"/>
        <v>740</v>
      </c>
      <c r="L1769" s="56">
        <f t="shared" si="280"/>
        <v>2775</v>
      </c>
      <c r="M1769" s="56">
        <f t="shared" si="278"/>
        <v>5550</v>
      </c>
      <c r="N1769" s="277" t="s">
        <v>1917</v>
      </c>
      <c r="O1769" s="48">
        <v>31.5</v>
      </c>
      <c r="P1769" s="48">
        <f t="shared" si="284"/>
        <v>63</v>
      </c>
      <c r="Q1769" s="104"/>
      <c r="R1769" s="102">
        <f t="shared" ref="R1769:R1792" si="287">Q1769*1.025</f>
        <v>0</v>
      </c>
      <c r="S1769" s="120" t="s">
        <v>2358</v>
      </c>
      <c r="T1769" s="37"/>
      <c r="U1769" s="37"/>
      <c r="V1769" s="37"/>
      <c r="X1769" s="37"/>
      <c r="Y1769" s="37"/>
      <c r="Z1769" s="37"/>
      <c r="AA1769" s="37"/>
    </row>
    <row r="1770" spans="1:27" s="131" customFormat="1" x14ac:dyDescent="0.25">
      <c r="A1770" s="6">
        <v>103423</v>
      </c>
      <c r="B1770" s="6">
        <v>63804080</v>
      </c>
      <c r="C1770" s="6">
        <v>2</v>
      </c>
      <c r="D1770" s="6"/>
      <c r="E1770" s="30" t="s">
        <v>570</v>
      </c>
      <c r="F1770" s="20" t="s">
        <v>13</v>
      </c>
      <c r="G1770" s="53">
        <f t="shared" si="286"/>
        <v>212.74999999999997</v>
      </c>
      <c r="H1770" s="55">
        <f t="shared" si="277"/>
        <v>425.49999999999994</v>
      </c>
      <c r="I1770" s="15" t="s">
        <v>0</v>
      </c>
      <c r="J1770" s="55">
        <v>185</v>
      </c>
      <c r="K1770" s="55">
        <f t="shared" si="279"/>
        <v>370</v>
      </c>
      <c r="L1770" s="56">
        <f t="shared" si="280"/>
        <v>1387.5</v>
      </c>
      <c r="M1770" s="56">
        <f t="shared" si="278"/>
        <v>2775</v>
      </c>
      <c r="N1770" s="38"/>
      <c r="O1770" s="48"/>
      <c r="P1770" s="48">
        <f t="shared" si="284"/>
        <v>0</v>
      </c>
      <c r="Q1770" s="104"/>
      <c r="R1770" s="102">
        <f t="shared" si="287"/>
        <v>0</v>
      </c>
      <c r="S1770" s="120" t="s">
        <v>3431</v>
      </c>
      <c r="T1770" s="37"/>
      <c r="U1770" s="37"/>
      <c r="W1770" s="217"/>
      <c r="X1770" s="37"/>
      <c r="Y1770" s="37"/>
      <c r="Z1770" s="37"/>
      <c r="AA1770" s="37"/>
    </row>
    <row r="1771" spans="1:27" s="139" customFormat="1" x14ac:dyDescent="0.25">
      <c r="A1771" s="6">
        <v>99274</v>
      </c>
      <c r="B1771" s="51">
        <v>63804084</v>
      </c>
      <c r="C1771" s="2">
        <v>2</v>
      </c>
      <c r="D1771" s="2"/>
      <c r="E1771" s="20" t="s">
        <v>3557</v>
      </c>
      <c r="F1771" s="20" t="s">
        <v>1446</v>
      </c>
      <c r="G1771" s="53">
        <f t="shared" si="286"/>
        <v>8.7399999999999984</v>
      </c>
      <c r="H1771" s="55">
        <f t="shared" si="277"/>
        <v>17.479999999999997</v>
      </c>
      <c r="I1771" s="2" t="s">
        <v>67</v>
      </c>
      <c r="J1771" s="3">
        <v>7.6</v>
      </c>
      <c r="K1771" s="55">
        <f t="shared" si="279"/>
        <v>15.2</v>
      </c>
      <c r="L1771" s="56">
        <f t="shared" si="280"/>
        <v>57</v>
      </c>
      <c r="M1771" s="56">
        <f t="shared" si="278"/>
        <v>114</v>
      </c>
      <c r="N1771" s="38"/>
      <c r="O1771" s="48">
        <v>0.54</v>
      </c>
      <c r="P1771" s="48">
        <f t="shared" si="284"/>
        <v>1.08</v>
      </c>
      <c r="Q1771" s="104"/>
      <c r="R1771" s="102">
        <f t="shared" si="287"/>
        <v>0</v>
      </c>
      <c r="S1771" s="120" t="s">
        <v>2833</v>
      </c>
      <c r="T1771" s="37"/>
      <c r="V1771" s="37"/>
      <c r="W1771" s="37"/>
      <c r="AA1771" s="40"/>
    </row>
    <row r="1772" spans="1:27" s="139" customFormat="1" x14ac:dyDescent="0.25">
      <c r="A1772" s="6">
        <v>99984</v>
      </c>
      <c r="B1772" s="6">
        <v>63804086</v>
      </c>
      <c r="C1772" s="6">
        <v>2</v>
      </c>
      <c r="D1772" s="6"/>
      <c r="E1772" s="30" t="s">
        <v>533</v>
      </c>
      <c r="F1772" s="20" t="s">
        <v>4414</v>
      </c>
      <c r="G1772" s="53">
        <f t="shared" si="286"/>
        <v>281.75</v>
      </c>
      <c r="H1772" s="55">
        <f t="shared" si="277"/>
        <v>563.5</v>
      </c>
      <c r="I1772" s="15" t="s">
        <v>0</v>
      </c>
      <c r="J1772" s="55">
        <v>245</v>
      </c>
      <c r="K1772" s="55">
        <f t="shared" si="279"/>
        <v>490</v>
      </c>
      <c r="L1772" s="56">
        <f t="shared" si="280"/>
        <v>1837.5</v>
      </c>
      <c r="M1772" s="56">
        <f t="shared" si="278"/>
        <v>3675</v>
      </c>
      <c r="N1772" s="122" t="s">
        <v>2028</v>
      </c>
      <c r="O1772" s="48">
        <v>27</v>
      </c>
      <c r="P1772" s="48">
        <f t="shared" si="284"/>
        <v>54</v>
      </c>
      <c r="Q1772" s="104"/>
      <c r="R1772" s="102">
        <f t="shared" si="287"/>
        <v>0</v>
      </c>
      <c r="S1772" s="120" t="s">
        <v>2456</v>
      </c>
      <c r="T1772" s="37"/>
      <c r="U1772" s="37"/>
      <c r="V1772" s="37"/>
      <c r="W1772" s="40"/>
      <c r="X1772" s="40"/>
      <c r="Y1772" s="40"/>
      <c r="Z1772" s="37"/>
      <c r="AA1772" s="37"/>
    </row>
    <row r="1773" spans="1:27" s="139" customFormat="1" x14ac:dyDescent="0.25">
      <c r="A1773" s="6">
        <v>99984</v>
      </c>
      <c r="B1773" s="6">
        <v>63804087</v>
      </c>
      <c r="C1773" s="6">
        <v>2</v>
      </c>
      <c r="D1773" s="6"/>
      <c r="E1773" s="30" t="s">
        <v>540</v>
      </c>
      <c r="F1773" s="20" t="s">
        <v>1221</v>
      </c>
      <c r="G1773" s="53">
        <f t="shared" si="286"/>
        <v>74.75</v>
      </c>
      <c r="H1773" s="55">
        <f t="shared" si="277"/>
        <v>149.5</v>
      </c>
      <c r="I1773" s="15" t="s">
        <v>0</v>
      </c>
      <c r="J1773" s="55">
        <v>65</v>
      </c>
      <c r="K1773" s="55">
        <f t="shared" si="279"/>
        <v>130</v>
      </c>
      <c r="L1773" s="56">
        <f t="shared" si="280"/>
        <v>487.5</v>
      </c>
      <c r="M1773" s="56">
        <f t="shared" si="278"/>
        <v>975</v>
      </c>
      <c r="N1773" s="38"/>
      <c r="O1773" s="48"/>
      <c r="P1773" s="48">
        <f t="shared" si="284"/>
        <v>0</v>
      </c>
      <c r="Q1773" s="104"/>
      <c r="R1773" s="102">
        <f t="shared" si="287"/>
        <v>0</v>
      </c>
      <c r="S1773" s="120" t="s">
        <v>2792</v>
      </c>
      <c r="T1773" s="37"/>
      <c r="U1773" s="37"/>
      <c r="V1773" s="131"/>
      <c r="X1773" s="37"/>
      <c r="Y1773" s="37"/>
      <c r="Z1773" s="37"/>
      <c r="AA1773" s="37"/>
    </row>
    <row r="1774" spans="1:27" s="139" customFormat="1" x14ac:dyDescent="0.25">
      <c r="A1774" s="6">
        <v>99984</v>
      </c>
      <c r="B1774" s="6">
        <v>63804088</v>
      </c>
      <c r="C1774" s="6">
        <v>2</v>
      </c>
      <c r="D1774" s="6"/>
      <c r="E1774" s="30" t="s">
        <v>539</v>
      </c>
      <c r="F1774" s="20" t="s">
        <v>1223</v>
      </c>
      <c r="G1774" s="53">
        <f t="shared" si="286"/>
        <v>74.75</v>
      </c>
      <c r="H1774" s="55">
        <f t="shared" si="277"/>
        <v>149.5</v>
      </c>
      <c r="I1774" s="15" t="s">
        <v>0</v>
      </c>
      <c r="J1774" s="55">
        <v>65</v>
      </c>
      <c r="K1774" s="55">
        <f t="shared" si="279"/>
        <v>130</v>
      </c>
      <c r="L1774" s="56">
        <f t="shared" si="280"/>
        <v>487.5</v>
      </c>
      <c r="M1774" s="56">
        <f t="shared" si="278"/>
        <v>975</v>
      </c>
      <c r="N1774" s="38"/>
      <c r="O1774" s="48"/>
      <c r="P1774" s="48">
        <f t="shared" si="284"/>
        <v>0</v>
      </c>
      <c r="Q1774" s="104"/>
      <c r="R1774" s="102">
        <f t="shared" si="287"/>
        <v>0</v>
      </c>
      <c r="S1774" s="120" t="s">
        <v>2794</v>
      </c>
      <c r="T1774" s="37"/>
      <c r="U1774" s="37"/>
      <c r="V1774" s="37"/>
      <c r="W1774" s="37"/>
      <c r="X1774" s="40"/>
      <c r="Y1774" s="40"/>
      <c r="Z1774" s="131"/>
    </row>
    <row r="1775" spans="1:27" s="139" customFormat="1" x14ac:dyDescent="0.25">
      <c r="A1775" s="6">
        <v>99984</v>
      </c>
      <c r="B1775" s="6">
        <v>63804089</v>
      </c>
      <c r="C1775" s="6">
        <v>2</v>
      </c>
      <c r="D1775" s="6"/>
      <c r="E1775" s="30" t="s">
        <v>538</v>
      </c>
      <c r="F1775" s="20" t="s">
        <v>4760</v>
      </c>
      <c r="G1775" s="53">
        <f t="shared" si="286"/>
        <v>98.899999999999991</v>
      </c>
      <c r="H1775" s="55">
        <f t="shared" si="277"/>
        <v>197.79999999999998</v>
      </c>
      <c r="I1775" s="15" t="s">
        <v>152</v>
      </c>
      <c r="J1775" s="55">
        <v>86</v>
      </c>
      <c r="K1775" s="55">
        <f t="shared" si="279"/>
        <v>172</v>
      </c>
      <c r="L1775" s="56">
        <f t="shared" si="280"/>
        <v>645</v>
      </c>
      <c r="M1775" s="56">
        <f t="shared" si="278"/>
        <v>1290</v>
      </c>
      <c r="N1775" s="38"/>
      <c r="O1775" s="48"/>
      <c r="P1775" s="48">
        <f t="shared" si="284"/>
        <v>0</v>
      </c>
      <c r="Q1775" s="104"/>
      <c r="R1775" s="102">
        <f t="shared" si="287"/>
        <v>0</v>
      </c>
      <c r="S1775" s="120" t="s">
        <v>2791</v>
      </c>
      <c r="T1775" s="37"/>
      <c r="V1775" s="37"/>
      <c r="X1775" s="37"/>
      <c r="Y1775" s="37"/>
      <c r="Z1775" s="131"/>
      <c r="AA1775" s="37"/>
    </row>
    <row r="1776" spans="1:27" s="139" customFormat="1" x14ac:dyDescent="0.25">
      <c r="A1776" s="6">
        <v>99984</v>
      </c>
      <c r="B1776" s="6">
        <v>63804093</v>
      </c>
      <c r="C1776" s="6">
        <v>1</v>
      </c>
      <c r="D1776" s="6"/>
      <c r="E1776" s="30" t="s">
        <v>535</v>
      </c>
      <c r="F1776" s="20" t="s">
        <v>536</v>
      </c>
      <c r="G1776" s="53">
        <f t="shared" si="286"/>
        <v>281.75</v>
      </c>
      <c r="H1776" s="55">
        <f t="shared" si="277"/>
        <v>281.75</v>
      </c>
      <c r="I1776" s="15" t="s">
        <v>0</v>
      </c>
      <c r="J1776" s="55">
        <v>245</v>
      </c>
      <c r="K1776" s="55">
        <f t="shared" si="279"/>
        <v>245</v>
      </c>
      <c r="L1776" s="56">
        <f t="shared" si="280"/>
        <v>1837.5</v>
      </c>
      <c r="M1776" s="56">
        <f t="shared" si="278"/>
        <v>1837.5</v>
      </c>
      <c r="N1776" s="38"/>
      <c r="O1776" s="48"/>
      <c r="P1776" s="48">
        <f t="shared" si="284"/>
        <v>0</v>
      </c>
      <c r="Q1776" s="104"/>
      <c r="R1776" s="102">
        <f t="shared" si="287"/>
        <v>0</v>
      </c>
      <c r="S1776" s="120" t="s">
        <v>2619</v>
      </c>
      <c r="T1776" s="37"/>
      <c r="U1776" s="37"/>
      <c r="V1776" s="131"/>
      <c r="W1776" s="37"/>
      <c r="X1776" s="37"/>
      <c r="Y1776" s="37"/>
      <c r="Z1776" s="131"/>
      <c r="AA1776" s="37"/>
    </row>
    <row r="1777" spans="1:27" s="139" customFormat="1" x14ac:dyDescent="0.25">
      <c r="A1777" s="6">
        <v>99984</v>
      </c>
      <c r="B1777" s="6">
        <v>63804094</v>
      </c>
      <c r="C1777" s="6">
        <v>2</v>
      </c>
      <c r="D1777" s="6"/>
      <c r="E1777" s="30" t="s">
        <v>537</v>
      </c>
      <c r="F1777" s="20" t="s">
        <v>13</v>
      </c>
      <c r="G1777" s="53">
        <f t="shared" si="286"/>
        <v>55.199999999999996</v>
      </c>
      <c r="H1777" s="55">
        <f t="shared" si="277"/>
        <v>110.39999999999999</v>
      </c>
      <c r="I1777" s="15" t="s">
        <v>0</v>
      </c>
      <c r="J1777" s="55">
        <v>48</v>
      </c>
      <c r="K1777" s="55">
        <f t="shared" si="279"/>
        <v>96</v>
      </c>
      <c r="L1777" s="56">
        <f t="shared" si="280"/>
        <v>360</v>
      </c>
      <c r="M1777" s="56">
        <f t="shared" si="278"/>
        <v>720</v>
      </c>
      <c r="N1777" s="38"/>
      <c r="O1777" s="48"/>
      <c r="P1777" s="48">
        <f t="shared" si="284"/>
        <v>0</v>
      </c>
      <c r="Q1777" s="104"/>
      <c r="R1777" s="102">
        <f t="shared" si="287"/>
        <v>0</v>
      </c>
      <c r="S1777" s="120" t="s">
        <v>2622</v>
      </c>
      <c r="T1777" s="37"/>
      <c r="U1777" s="37"/>
      <c r="V1777" s="131"/>
      <c r="W1777" s="131"/>
      <c r="X1777" s="37"/>
      <c r="Y1777" s="37"/>
      <c r="Z1777" s="37"/>
      <c r="AA1777" s="37"/>
    </row>
    <row r="1778" spans="1:27" s="139" customFormat="1" x14ac:dyDescent="0.25">
      <c r="A1778" s="6">
        <v>105211</v>
      </c>
      <c r="B1778" s="6">
        <v>63804106</v>
      </c>
      <c r="C1778" s="6">
        <v>1</v>
      </c>
      <c r="D1778" s="39"/>
      <c r="E1778" s="30" t="s">
        <v>1754</v>
      </c>
      <c r="F1778" s="124" t="s">
        <v>1755</v>
      </c>
      <c r="G1778" s="53">
        <f t="shared" si="286"/>
        <v>55.199999999999996</v>
      </c>
      <c r="H1778" s="55">
        <f t="shared" si="277"/>
        <v>55.199999999999996</v>
      </c>
      <c r="I1778" s="15" t="s">
        <v>67</v>
      </c>
      <c r="J1778" s="55">
        <v>48</v>
      </c>
      <c r="K1778" s="55">
        <f t="shared" si="279"/>
        <v>48</v>
      </c>
      <c r="L1778" s="56">
        <f t="shared" si="280"/>
        <v>360</v>
      </c>
      <c r="M1778" s="56">
        <f t="shared" si="278"/>
        <v>360</v>
      </c>
      <c r="N1778" s="38"/>
      <c r="O1778" s="48"/>
      <c r="P1778" s="48">
        <f t="shared" si="284"/>
        <v>0</v>
      </c>
      <c r="Q1778" s="104"/>
      <c r="R1778" s="102">
        <f t="shared" si="287"/>
        <v>0</v>
      </c>
      <c r="S1778" s="37"/>
      <c r="T1778" s="37"/>
      <c r="U1778" s="37"/>
      <c r="V1778" s="37"/>
      <c r="W1778" s="131"/>
      <c r="X1778" s="37"/>
      <c r="Y1778" s="37"/>
      <c r="Z1778" s="40"/>
      <c r="AA1778" s="37"/>
    </row>
    <row r="1779" spans="1:27" s="139" customFormat="1" x14ac:dyDescent="0.25">
      <c r="A1779" s="6">
        <v>99984</v>
      </c>
      <c r="B1779" s="6">
        <v>63804110</v>
      </c>
      <c r="C1779" s="6">
        <v>2</v>
      </c>
      <c r="D1779" s="6"/>
      <c r="E1779" s="30" t="s">
        <v>541</v>
      </c>
      <c r="F1779" s="20" t="s">
        <v>1219</v>
      </c>
      <c r="G1779" s="53">
        <f t="shared" si="286"/>
        <v>305.89999999999998</v>
      </c>
      <c r="H1779" s="55">
        <f t="shared" si="277"/>
        <v>611.79999999999995</v>
      </c>
      <c r="I1779" s="15" t="s">
        <v>0</v>
      </c>
      <c r="J1779" s="55">
        <v>266</v>
      </c>
      <c r="K1779" s="55">
        <f t="shared" si="279"/>
        <v>532</v>
      </c>
      <c r="L1779" s="56">
        <f t="shared" si="280"/>
        <v>1995</v>
      </c>
      <c r="M1779" s="56">
        <f t="shared" si="278"/>
        <v>3990</v>
      </c>
      <c r="N1779" s="38"/>
      <c r="O1779" s="48"/>
      <c r="P1779" s="48">
        <f t="shared" si="284"/>
        <v>0</v>
      </c>
      <c r="Q1779" s="104"/>
      <c r="R1779" s="102">
        <f t="shared" si="287"/>
        <v>0</v>
      </c>
      <c r="S1779" s="120" t="s">
        <v>2790</v>
      </c>
      <c r="T1779" s="37"/>
      <c r="U1779" s="37"/>
      <c r="V1779" s="37"/>
      <c r="W1779" s="131"/>
      <c r="X1779" s="131"/>
      <c r="Y1779" s="131"/>
      <c r="Z1779" s="37"/>
      <c r="AA1779" s="37"/>
    </row>
    <row r="1780" spans="1:27" s="139" customFormat="1" x14ac:dyDescent="0.25">
      <c r="A1780" s="6">
        <v>99984</v>
      </c>
      <c r="B1780" s="6">
        <v>63804111</v>
      </c>
      <c r="C1780" s="6">
        <v>2</v>
      </c>
      <c r="D1780" s="6"/>
      <c r="E1780" s="30" t="s">
        <v>541</v>
      </c>
      <c r="F1780" s="20" t="s">
        <v>1220</v>
      </c>
      <c r="G1780" s="53">
        <f t="shared" si="286"/>
        <v>305.89999999999998</v>
      </c>
      <c r="H1780" s="55">
        <f t="shared" si="277"/>
        <v>611.79999999999995</v>
      </c>
      <c r="I1780" s="15" t="s">
        <v>0</v>
      </c>
      <c r="J1780" s="55">
        <v>266</v>
      </c>
      <c r="K1780" s="55">
        <f t="shared" si="279"/>
        <v>532</v>
      </c>
      <c r="L1780" s="56">
        <f t="shared" si="280"/>
        <v>1995</v>
      </c>
      <c r="M1780" s="56">
        <f t="shared" si="278"/>
        <v>3990</v>
      </c>
      <c r="N1780" s="38"/>
      <c r="O1780" s="48"/>
      <c r="P1780" s="48">
        <f t="shared" si="284"/>
        <v>0</v>
      </c>
      <c r="Q1780" s="104"/>
      <c r="R1780" s="102">
        <f t="shared" si="287"/>
        <v>0</v>
      </c>
      <c r="S1780" s="120" t="s">
        <v>2789</v>
      </c>
      <c r="T1780" s="37"/>
      <c r="U1780" s="37"/>
      <c r="V1780" s="131"/>
      <c r="W1780" s="37"/>
      <c r="Z1780" s="40"/>
      <c r="AA1780" s="37"/>
    </row>
    <row r="1781" spans="1:27" s="139" customFormat="1" x14ac:dyDescent="0.25">
      <c r="A1781" s="6">
        <v>99984</v>
      </c>
      <c r="B1781" s="6">
        <v>63804113</v>
      </c>
      <c r="C1781" s="6">
        <v>2</v>
      </c>
      <c r="D1781" s="6"/>
      <c r="E1781" s="30" t="s">
        <v>542</v>
      </c>
      <c r="F1781" s="20" t="s">
        <v>1222</v>
      </c>
      <c r="G1781" s="53">
        <f t="shared" si="286"/>
        <v>293.25</v>
      </c>
      <c r="H1781" s="55">
        <f t="shared" si="277"/>
        <v>586.5</v>
      </c>
      <c r="I1781" s="15" t="s">
        <v>0</v>
      </c>
      <c r="J1781" s="55">
        <v>255</v>
      </c>
      <c r="K1781" s="55">
        <f t="shared" si="279"/>
        <v>510</v>
      </c>
      <c r="L1781" s="56">
        <f t="shared" si="280"/>
        <v>1912.5</v>
      </c>
      <c r="M1781" s="56">
        <f t="shared" si="278"/>
        <v>3825</v>
      </c>
      <c r="N1781" s="38"/>
      <c r="O1781" s="48"/>
      <c r="P1781" s="48">
        <f t="shared" si="284"/>
        <v>0</v>
      </c>
      <c r="Q1781" s="104"/>
      <c r="R1781" s="102">
        <f t="shared" si="287"/>
        <v>0</v>
      </c>
      <c r="S1781" s="120" t="s">
        <v>2793</v>
      </c>
      <c r="T1781" s="37"/>
      <c r="U1781" s="37"/>
      <c r="W1781" s="37"/>
      <c r="X1781" s="37"/>
      <c r="Y1781" s="37"/>
      <c r="Z1781" s="37"/>
      <c r="AA1781" s="37"/>
    </row>
    <row r="1782" spans="1:27" s="139" customFormat="1" x14ac:dyDescent="0.25">
      <c r="A1782" s="6">
        <v>103423</v>
      </c>
      <c r="B1782" s="6">
        <v>63804123</v>
      </c>
      <c r="C1782" s="6">
        <v>1</v>
      </c>
      <c r="D1782" s="6"/>
      <c r="E1782" s="30" t="s">
        <v>922</v>
      </c>
      <c r="F1782" s="20" t="s">
        <v>4334</v>
      </c>
      <c r="G1782" s="53">
        <f t="shared" si="286"/>
        <v>1265</v>
      </c>
      <c r="H1782" s="55">
        <f t="shared" si="277"/>
        <v>1265</v>
      </c>
      <c r="I1782" s="15" t="s">
        <v>0</v>
      </c>
      <c r="J1782" s="55">
        <v>1100</v>
      </c>
      <c r="K1782" s="55">
        <f t="shared" si="279"/>
        <v>1100</v>
      </c>
      <c r="L1782" s="56">
        <f t="shared" si="280"/>
        <v>8250</v>
      </c>
      <c r="M1782" s="56">
        <f t="shared" si="278"/>
        <v>8250</v>
      </c>
      <c r="N1782" s="38" t="s">
        <v>1917</v>
      </c>
      <c r="O1782" s="48">
        <v>152</v>
      </c>
      <c r="P1782" s="48">
        <f t="shared" si="284"/>
        <v>152</v>
      </c>
      <c r="Q1782" s="104"/>
      <c r="R1782" s="102">
        <f t="shared" si="287"/>
        <v>0</v>
      </c>
      <c r="S1782" s="120" t="s">
        <v>3430</v>
      </c>
      <c r="T1782" s="40"/>
      <c r="V1782" s="37"/>
      <c r="Z1782" s="37"/>
      <c r="AA1782" s="37"/>
    </row>
    <row r="1783" spans="1:27" s="139" customFormat="1" x14ac:dyDescent="0.25">
      <c r="A1783" s="6">
        <v>103423</v>
      </c>
      <c r="B1783" s="6">
        <v>63804125</v>
      </c>
      <c r="C1783" s="6">
        <v>6</v>
      </c>
      <c r="D1783" s="6"/>
      <c r="E1783" s="30" t="s">
        <v>574</v>
      </c>
      <c r="F1783" s="20" t="s">
        <v>1197</v>
      </c>
      <c r="G1783" s="53">
        <f t="shared" si="286"/>
        <v>66.699999999999989</v>
      </c>
      <c r="H1783" s="55">
        <f t="shared" si="277"/>
        <v>400.19999999999993</v>
      </c>
      <c r="I1783" s="15" t="s">
        <v>0</v>
      </c>
      <c r="J1783" s="55">
        <v>58</v>
      </c>
      <c r="K1783" s="55">
        <f t="shared" si="279"/>
        <v>348</v>
      </c>
      <c r="L1783" s="56">
        <f t="shared" si="280"/>
        <v>435</v>
      </c>
      <c r="M1783" s="56">
        <f t="shared" si="278"/>
        <v>2610</v>
      </c>
      <c r="N1783" s="38" t="s">
        <v>2028</v>
      </c>
      <c r="O1783" s="48"/>
      <c r="P1783" s="48">
        <f t="shared" si="284"/>
        <v>0</v>
      </c>
      <c r="Q1783" s="103"/>
      <c r="R1783" s="102">
        <f t="shared" si="287"/>
        <v>0</v>
      </c>
      <c r="S1783" s="120" t="s">
        <v>3435</v>
      </c>
      <c r="T1783" s="40"/>
      <c r="U1783" s="40"/>
      <c r="V1783" s="37"/>
      <c r="W1783" s="37"/>
      <c r="X1783" s="131"/>
      <c r="Y1783" s="131"/>
      <c r="Z1783" s="37"/>
      <c r="AA1783" s="37"/>
    </row>
    <row r="1784" spans="1:27" s="139" customFormat="1" ht="16.5" customHeight="1" x14ac:dyDescent="0.25">
      <c r="A1784" s="6">
        <v>159516</v>
      </c>
      <c r="B1784" s="6">
        <v>63804125</v>
      </c>
      <c r="C1784" s="6">
        <v>6</v>
      </c>
      <c r="D1784" s="6"/>
      <c r="E1784" s="30" t="s">
        <v>1529</v>
      </c>
      <c r="F1784" s="20" t="s">
        <v>1196</v>
      </c>
      <c r="G1784" s="53">
        <f t="shared" si="286"/>
        <v>66.699999999999989</v>
      </c>
      <c r="H1784" s="55">
        <f t="shared" si="277"/>
        <v>400.19999999999993</v>
      </c>
      <c r="I1784" s="15" t="s">
        <v>0</v>
      </c>
      <c r="J1784" s="55">
        <v>58</v>
      </c>
      <c r="K1784" s="55">
        <f t="shared" si="279"/>
        <v>348</v>
      </c>
      <c r="L1784" s="56">
        <f t="shared" si="280"/>
        <v>435</v>
      </c>
      <c r="M1784" s="56">
        <f t="shared" si="278"/>
        <v>2610</v>
      </c>
      <c r="N1784" s="38" t="s">
        <v>2028</v>
      </c>
      <c r="O1784" s="48"/>
      <c r="P1784" s="48">
        <f t="shared" si="284"/>
        <v>0</v>
      </c>
      <c r="Q1784" s="104"/>
      <c r="R1784" s="102">
        <f t="shared" si="287"/>
        <v>0</v>
      </c>
      <c r="S1784" s="120" t="s">
        <v>3436</v>
      </c>
      <c r="T1784" s="40"/>
      <c r="U1784" s="37"/>
      <c r="V1784" s="37"/>
      <c r="W1784" s="37"/>
      <c r="X1784" s="131"/>
      <c r="Y1784" s="131"/>
      <c r="Z1784" s="37"/>
      <c r="AA1784" s="37"/>
    </row>
    <row r="1785" spans="1:27" s="131" customFormat="1" ht="18" customHeight="1" x14ac:dyDescent="0.25">
      <c r="A1785" s="6">
        <v>103423</v>
      </c>
      <c r="B1785" s="6">
        <v>63804127</v>
      </c>
      <c r="C1785" s="6">
        <v>3</v>
      </c>
      <c r="D1785" s="6"/>
      <c r="E1785" s="30" t="s">
        <v>576</v>
      </c>
      <c r="F1785" s="20" t="s">
        <v>4756</v>
      </c>
      <c r="G1785" s="53">
        <f t="shared" si="286"/>
        <v>65.55</v>
      </c>
      <c r="H1785" s="55">
        <f t="shared" si="277"/>
        <v>196.64999999999998</v>
      </c>
      <c r="I1785" s="15" t="s">
        <v>152</v>
      </c>
      <c r="J1785" s="55">
        <v>57</v>
      </c>
      <c r="K1785" s="55">
        <f t="shared" si="279"/>
        <v>171</v>
      </c>
      <c r="L1785" s="56">
        <f t="shared" si="280"/>
        <v>427.5</v>
      </c>
      <c r="M1785" s="56">
        <f t="shared" si="278"/>
        <v>1282.5</v>
      </c>
      <c r="N1785" s="38"/>
      <c r="O1785" s="48"/>
      <c r="P1785" s="48">
        <f t="shared" si="284"/>
        <v>0</v>
      </c>
      <c r="Q1785" s="104"/>
      <c r="R1785" s="102">
        <f t="shared" si="287"/>
        <v>0</v>
      </c>
      <c r="S1785" s="120" t="s">
        <v>3438</v>
      </c>
      <c r="T1785" s="40"/>
      <c r="U1785" s="230"/>
      <c r="V1785" s="37"/>
      <c r="W1785" s="37"/>
      <c r="X1785" s="139"/>
      <c r="Y1785" s="139"/>
      <c r="Z1785" s="37"/>
      <c r="AA1785" s="139"/>
    </row>
    <row r="1786" spans="1:27" s="139" customFormat="1" x14ac:dyDescent="0.25">
      <c r="A1786" s="6">
        <v>159516</v>
      </c>
      <c r="B1786" s="6">
        <v>63804127</v>
      </c>
      <c r="C1786" s="6">
        <v>3</v>
      </c>
      <c r="D1786" s="6"/>
      <c r="E1786" s="30" t="s">
        <v>576</v>
      </c>
      <c r="F1786" s="20" t="s">
        <v>4757</v>
      </c>
      <c r="G1786" s="53">
        <f t="shared" si="286"/>
        <v>90.85</v>
      </c>
      <c r="H1786" s="55">
        <f t="shared" si="277"/>
        <v>272.54999999999995</v>
      </c>
      <c r="I1786" s="15" t="s">
        <v>152</v>
      </c>
      <c r="J1786" s="55">
        <v>79</v>
      </c>
      <c r="K1786" s="55">
        <f t="shared" si="279"/>
        <v>237</v>
      </c>
      <c r="L1786" s="56">
        <f t="shared" si="280"/>
        <v>592.5</v>
      </c>
      <c r="M1786" s="56">
        <f t="shared" si="278"/>
        <v>1777.5</v>
      </c>
      <c r="N1786" s="38" t="s">
        <v>2028</v>
      </c>
      <c r="O1786" s="48"/>
      <c r="P1786" s="48">
        <f t="shared" si="284"/>
        <v>0</v>
      </c>
      <c r="Q1786" s="104"/>
      <c r="R1786" s="102">
        <f t="shared" si="287"/>
        <v>0</v>
      </c>
      <c r="S1786" s="120" t="s">
        <v>3438</v>
      </c>
      <c r="T1786" s="40"/>
      <c r="U1786" s="40"/>
      <c r="W1786" s="37"/>
      <c r="X1786" s="37"/>
      <c r="Y1786" s="37"/>
      <c r="Z1786" s="37"/>
    </row>
    <row r="1787" spans="1:27" s="139" customFormat="1" x14ac:dyDescent="0.25">
      <c r="A1787" s="6">
        <v>103423</v>
      </c>
      <c r="B1787" s="6">
        <v>63804132</v>
      </c>
      <c r="C1787" s="6">
        <v>1</v>
      </c>
      <c r="D1787" s="6"/>
      <c r="E1787" s="30" t="s">
        <v>575</v>
      </c>
      <c r="F1787" s="20" t="s">
        <v>4328</v>
      </c>
      <c r="G1787" s="53">
        <f t="shared" si="286"/>
        <v>448.49999999999994</v>
      </c>
      <c r="H1787" s="55">
        <f t="shared" si="277"/>
        <v>448.49999999999994</v>
      </c>
      <c r="I1787" s="15" t="s">
        <v>0</v>
      </c>
      <c r="J1787" s="55">
        <v>390</v>
      </c>
      <c r="K1787" s="55">
        <f t="shared" si="279"/>
        <v>390</v>
      </c>
      <c r="L1787" s="56">
        <f t="shared" si="280"/>
        <v>2925</v>
      </c>
      <c r="M1787" s="56">
        <f t="shared" si="278"/>
        <v>2925</v>
      </c>
      <c r="N1787" s="38" t="s">
        <v>1917</v>
      </c>
      <c r="O1787" s="48">
        <v>26</v>
      </c>
      <c r="P1787" s="48">
        <f t="shared" si="284"/>
        <v>26</v>
      </c>
      <c r="Q1787" s="104"/>
      <c r="R1787" s="102">
        <f t="shared" si="287"/>
        <v>0</v>
      </c>
      <c r="S1787" s="120" t="s">
        <v>3437</v>
      </c>
      <c r="T1787" s="37"/>
      <c r="U1787" s="40"/>
      <c r="V1787" s="37"/>
      <c r="W1787" s="37"/>
      <c r="X1787" s="37"/>
      <c r="Y1787" s="37"/>
      <c r="Z1787" s="40"/>
      <c r="AA1787" s="37"/>
    </row>
    <row r="1788" spans="1:27" s="139" customFormat="1" x14ac:dyDescent="0.25">
      <c r="A1788" s="6">
        <v>103423</v>
      </c>
      <c r="B1788" s="6">
        <v>63804139</v>
      </c>
      <c r="C1788" s="6">
        <v>1</v>
      </c>
      <c r="D1788" s="6"/>
      <c r="E1788" s="30" t="s">
        <v>571</v>
      </c>
      <c r="F1788" s="20" t="s">
        <v>1113</v>
      </c>
      <c r="G1788" s="53">
        <f t="shared" si="286"/>
        <v>109.24999999999999</v>
      </c>
      <c r="H1788" s="55">
        <f t="shared" si="277"/>
        <v>109.24999999999999</v>
      </c>
      <c r="I1788" s="15" t="s">
        <v>152</v>
      </c>
      <c r="J1788" s="55">
        <v>95</v>
      </c>
      <c r="K1788" s="55">
        <f t="shared" si="279"/>
        <v>95</v>
      </c>
      <c r="L1788" s="56">
        <f t="shared" si="280"/>
        <v>712.5</v>
      </c>
      <c r="M1788" s="56">
        <f t="shared" si="278"/>
        <v>712.5</v>
      </c>
      <c r="N1788" s="38"/>
      <c r="O1788" s="48"/>
      <c r="P1788" s="48">
        <f t="shared" si="284"/>
        <v>0</v>
      </c>
      <c r="Q1788" s="103"/>
      <c r="R1788" s="102">
        <f t="shared" si="287"/>
        <v>0</v>
      </c>
      <c r="S1788" s="120" t="s">
        <v>3432</v>
      </c>
      <c r="T1788" s="40"/>
      <c r="U1788" s="37"/>
      <c r="V1788" s="37"/>
      <c r="W1788" s="37"/>
      <c r="X1788" s="37"/>
      <c r="Y1788" s="37"/>
      <c r="Z1788" s="131"/>
      <c r="AA1788" s="37"/>
    </row>
    <row r="1789" spans="1:27" s="139" customFormat="1" x14ac:dyDescent="0.25">
      <c r="A1789" s="6">
        <v>103423</v>
      </c>
      <c r="B1789" s="6">
        <v>63804140</v>
      </c>
      <c r="C1789" s="6">
        <v>2</v>
      </c>
      <c r="D1789" s="6"/>
      <c r="E1789" s="30" t="s">
        <v>572</v>
      </c>
      <c r="F1789" s="20" t="s">
        <v>3988</v>
      </c>
      <c r="G1789" s="53">
        <f t="shared" si="286"/>
        <v>29.9</v>
      </c>
      <c r="H1789" s="55">
        <f t="shared" si="277"/>
        <v>59.8</v>
      </c>
      <c r="I1789" s="15" t="s">
        <v>67</v>
      </c>
      <c r="J1789" s="55">
        <v>26</v>
      </c>
      <c r="K1789" s="55">
        <f t="shared" si="279"/>
        <v>52</v>
      </c>
      <c r="L1789" s="56">
        <f t="shared" si="280"/>
        <v>195</v>
      </c>
      <c r="M1789" s="56">
        <f t="shared" si="278"/>
        <v>390</v>
      </c>
      <c r="N1789" s="38"/>
      <c r="O1789" s="48">
        <v>0.69299999999999995</v>
      </c>
      <c r="P1789" s="48">
        <f t="shared" si="284"/>
        <v>1.3859999999999999</v>
      </c>
      <c r="Q1789" s="103"/>
      <c r="R1789" s="102">
        <f t="shared" si="287"/>
        <v>0</v>
      </c>
      <c r="S1789" s="120" t="s">
        <v>3433</v>
      </c>
      <c r="T1789" s="40"/>
      <c r="U1789" s="37"/>
      <c r="V1789" s="37"/>
      <c r="W1789" s="37"/>
      <c r="X1789" s="37"/>
      <c r="Y1789" s="37"/>
      <c r="AA1789" s="37"/>
    </row>
    <row r="1790" spans="1:27" s="139" customFormat="1" ht="16.5" customHeight="1" x14ac:dyDescent="0.25">
      <c r="A1790" s="6">
        <v>103423</v>
      </c>
      <c r="B1790" s="6">
        <v>63804143</v>
      </c>
      <c r="C1790" s="6">
        <v>1</v>
      </c>
      <c r="D1790" s="6"/>
      <c r="E1790" s="30" t="s">
        <v>573</v>
      </c>
      <c r="F1790" s="20" t="s">
        <v>4755</v>
      </c>
      <c r="G1790" s="53">
        <f t="shared" si="286"/>
        <v>62.099999999999994</v>
      </c>
      <c r="H1790" s="55">
        <f t="shared" si="277"/>
        <v>62.099999999999994</v>
      </c>
      <c r="I1790" s="15" t="s">
        <v>152</v>
      </c>
      <c r="J1790" s="55">
        <v>54</v>
      </c>
      <c r="K1790" s="55">
        <f t="shared" si="279"/>
        <v>54</v>
      </c>
      <c r="L1790" s="56">
        <f t="shared" si="280"/>
        <v>405</v>
      </c>
      <c r="M1790" s="56">
        <f t="shared" si="278"/>
        <v>405</v>
      </c>
      <c r="N1790" s="38"/>
      <c r="O1790" s="48"/>
      <c r="P1790" s="48">
        <f t="shared" si="284"/>
        <v>0</v>
      </c>
      <c r="Q1790" s="103"/>
      <c r="R1790" s="102">
        <f t="shared" si="287"/>
        <v>0</v>
      </c>
      <c r="S1790" s="120" t="s">
        <v>3434</v>
      </c>
      <c r="T1790" s="40"/>
      <c r="U1790" s="40"/>
      <c r="W1790" s="131"/>
      <c r="X1790" s="37"/>
      <c r="Y1790" s="37"/>
      <c r="Z1790" s="131"/>
      <c r="AA1790" s="40"/>
    </row>
    <row r="1791" spans="1:27" s="131" customFormat="1" ht="18" customHeight="1" x14ac:dyDescent="0.25">
      <c r="A1791" s="6">
        <v>99984</v>
      </c>
      <c r="B1791" s="6">
        <v>63804171</v>
      </c>
      <c r="C1791" s="6">
        <v>2</v>
      </c>
      <c r="D1791" s="6"/>
      <c r="E1791" s="30" t="s">
        <v>1248</v>
      </c>
      <c r="F1791" s="20" t="s">
        <v>4391</v>
      </c>
      <c r="G1791" s="53">
        <f t="shared" si="286"/>
        <v>299</v>
      </c>
      <c r="H1791" s="55">
        <f t="shared" si="277"/>
        <v>598</v>
      </c>
      <c r="I1791" s="15" t="s">
        <v>0</v>
      </c>
      <c r="J1791" s="55">
        <v>260</v>
      </c>
      <c r="K1791" s="55">
        <f t="shared" si="279"/>
        <v>520</v>
      </c>
      <c r="L1791" s="56">
        <f t="shared" si="280"/>
        <v>1950</v>
      </c>
      <c r="M1791" s="56">
        <f t="shared" si="278"/>
        <v>3900</v>
      </c>
      <c r="N1791" s="277" t="s">
        <v>1917</v>
      </c>
      <c r="O1791" s="48">
        <v>25.1</v>
      </c>
      <c r="P1791" s="48">
        <f t="shared" si="284"/>
        <v>50.2</v>
      </c>
      <c r="Q1791" s="104"/>
      <c r="R1791" s="102">
        <f t="shared" si="287"/>
        <v>0</v>
      </c>
      <c r="S1791" s="120" t="s">
        <v>4388</v>
      </c>
      <c r="T1791" s="37"/>
      <c r="U1791" s="139"/>
      <c r="V1791" s="37"/>
      <c r="X1791" s="37"/>
      <c r="Y1791" s="37"/>
      <c r="Z1791" s="37"/>
      <c r="AA1791" s="40"/>
    </row>
    <row r="1792" spans="1:27" s="139" customFormat="1" x14ac:dyDescent="0.25">
      <c r="A1792" s="6">
        <v>116860</v>
      </c>
      <c r="B1792" s="6">
        <v>63804181</v>
      </c>
      <c r="C1792" s="6">
        <v>4</v>
      </c>
      <c r="D1792" s="39"/>
      <c r="E1792" s="30" t="s">
        <v>716</v>
      </c>
      <c r="F1792" s="20" t="s">
        <v>1138</v>
      </c>
      <c r="G1792" s="53">
        <f t="shared" si="286"/>
        <v>39.099999999999994</v>
      </c>
      <c r="H1792" s="55">
        <f t="shared" si="277"/>
        <v>156.39999999999998</v>
      </c>
      <c r="I1792" s="15" t="s">
        <v>152</v>
      </c>
      <c r="J1792" s="55">
        <v>34</v>
      </c>
      <c r="K1792" s="55">
        <f t="shared" si="279"/>
        <v>136</v>
      </c>
      <c r="L1792" s="56">
        <f t="shared" si="280"/>
        <v>255</v>
      </c>
      <c r="M1792" s="56">
        <f t="shared" si="278"/>
        <v>1020</v>
      </c>
      <c r="N1792" s="38"/>
      <c r="O1792" s="48">
        <v>0.71699999999999997</v>
      </c>
      <c r="P1792" s="48">
        <f t="shared" si="284"/>
        <v>2.8679999999999999</v>
      </c>
      <c r="Q1792" s="104"/>
      <c r="R1792" s="102">
        <f t="shared" si="287"/>
        <v>0</v>
      </c>
      <c r="S1792" s="120" t="s">
        <v>2384</v>
      </c>
      <c r="T1792" s="37"/>
      <c r="U1792" s="131"/>
      <c r="V1792" s="131"/>
      <c r="W1792" s="37"/>
      <c r="X1792" s="131"/>
      <c r="Y1792" s="131"/>
      <c r="Z1792" s="37"/>
      <c r="AA1792" s="37"/>
    </row>
    <row r="1793" spans="1:27" s="139" customFormat="1" x14ac:dyDescent="0.25">
      <c r="A1793" s="204">
        <v>193825</v>
      </c>
      <c r="B1793" s="197">
        <v>63804181</v>
      </c>
      <c r="C1793" s="197">
        <v>4</v>
      </c>
      <c r="D1793" s="208"/>
      <c r="E1793" s="236" t="s">
        <v>716</v>
      </c>
      <c r="F1793" s="210" t="s">
        <v>1138</v>
      </c>
      <c r="G1793" s="218">
        <f t="shared" si="286"/>
        <v>39.099999999999994</v>
      </c>
      <c r="H1793" s="220">
        <f t="shared" si="277"/>
        <v>156.39999999999998</v>
      </c>
      <c r="I1793" s="219" t="s">
        <v>152</v>
      </c>
      <c r="J1793" s="220">
        <v>34</v>
      </c>
      <c r="K1793" s="220">
        <f t="shared" si="279"/>
        <v>136</v>
      </c>
      <c r="L1793" s="221">
        <f t="shared" si="280"/>
        <v>255</v>
      </c>
      <c r="M1793" s="221">
        <f t="shared" si="278"/>
        <v>1020</v>
      </c>
      <c r="N1793" s="206" t="s">
        <v>2028</v>
      </c>
      <c r="O1793" s="207">
        <v>0.71699999999999997</v>
      </c>
      <c r="P1793" s="207">
        <f t="shared" si="284"/>
        <v>2.8679999999999999</v>
      </c>
      <c r="Q1793" s="227"/>
      <c r="R1793" s="228"/>
      <c r="S1793" s="229"/>
      <c r="T1793" s="230"/>
      <c r="U1793" s="131"/>
      <c r="V1793" s="37"/>
      <c r="X1793" s="37"/>
      <c r="Y1793" s="37"/>
      <c r="AA1793" s="37"/>
    </row>
    <row r="1794" spans="1:27" s="139" customFormat="1" x14ac:dyDescent="0.25">
      <c r="A1794" s="197">
        <v>200923</v>
      </c>
      <c r="B1794" s="134">
        <v>63804181</v>
      </c>
      <c r="C1794" s="134">
        <v>4</v>
      </c>
      <c r="D1794" s="161"/>
      <c r="E1794" s="123" t="s">
        <v>716</v>
      </c>
      <c r="F1794" s="124" t="s">
        <v>1138</v>
      </c>
      <c r="G1794" s="187">
        <f t="shared" si="286"/>
        <v>39.099999999999994</v>
      </c>
      <c r="H1794" s="162">
        <f t="shared" ref="H1794:H1857" si="288">C1794*G1794</f>
        <v>156.39999999999998</v>
      </c>
      <c r="I1794" s="166" t="s">
        <v>152</v>
      </c>
      <c r="J1794" s="162">
        <v>34</v>
      </c>
      <c r="K1794" s="162">
        <f t="shared" si="279"/>
        <v>136</v>
      </c>
      <c r="L1794" s="167">
        <f t="shared" si="280"/>
        <v>255</v>
      </c>
      <c r="M1794" s="167">
        <f t="shared" si="278"/>
        <v>1020</v>
      </c>
      <c r="N1794" s="122" t="s">
        <v>2028</v>
      </c>
      <c r="O1794" s="238">
        <v>0.71699999999999997</v>
      </c>
      <c r="P1794" s="238">
        <f t="shared" si="284"/>
        <v>2.8679999999999999</v>
      </c>
      <c r="Q1794" s="188"/>
      <c r="R1794" s="194"/>
      <c r="S1794" s="246"/>
      <c r="T1794" s="131"/>
      <c r="U1794" s="131"/>
      <c r="V1794" s="131"/>
      <c r="W1794" s="131"/>
      <c r="X1794" s="37"/>
      <c r="Y1794" s="37"/>
      <c r="Z1794" s="37"/>
    </row>
    <row r="1795" spans="1:27" s="139" customFormat="1" x14ac:dyDescent="0.25">
      <c r="A1795" s="178">
        <v>314535</v>
      </c>
      <c r="B1795" s="134">
        <v>63804181</v>
      </c>
      <c r="C1795" s="134">
        <v>4</v>
      </c>
      <c r="D1795" s="122">
        <v>1403628</v>
      </c>
      <c r="E1795" s="123" t="s">
        <v>716</v>
      </c>
      <c r="F1795" s="124" t="s">
        <v>1138</v>
      </c>
      <c r="G1795" s="187">
        <f t="shared" si="286"/>
        <v>39.099999999999994</v>
      </c>
      <c r="H1795" s="187">
        <f t="shared" si="288"/>
        <v>156.39999999999998</v>
      </c>
      <c r="I1795" s="166" t="s">
        <v>974</v>
      </c>
      <c r="J1795" s="162">
        <v>34</v>
      </c>
      <c r="K1795" s="162">
        <f t="shared" si="279"/>
        <v>136</v>
      </c>
      <c r="L1795" s="167">
        <f t="shared" si="280"/>
        <v>255</v>
      </c>
      <c r="M1795" s="167">
        <f t="shared" si="278"/>
        <v>1020</v>
      </c>
      <c r="N1795" s="122" t="s">
        <v>2028</v>
      </c>
      <c r="O1795" s="306">
        <v>0.71699999999999997</v>
      </c>
      <c r="P1795" s="306">
        <f t="shared" si="284"/>
        <v>2.8679999999999999</v>
      </c>
      <c r="Q1795" s="188"/>
      <c r="T1795" s="37"/>
      <c r="U1795" s="37"/>
      <c r="W1795" s="131"/>
      <c r="Z1795" s="37"/>
    </row>
    <row r="1796" spans="1:27" s="139" customFormat="1" x14ac:dyDescent="0.25">
      <c r="A1796" s="6">
        <v>103423</v>
      </c>
      <c r="B1796" s="6">
        <v>63804198</v>
      </c>
      <c r="C1796" s="6">
        <v>1</v>
      </c>
      <c r="D1796" s="6"/>
      <c r="E1796" s="30" t="s">
        <v>568</v>
      </c>
      <c r="F1796" s="124" t="s">
        <v>4329</v>
      </c>
      <c r="G1796" s="53">
        <f t="shared" si="286"/>
        <v>534.75</v>
      </c>
      <c r="H1796" s="55">
        <f t="shared" si="288"/>
        <v>534.75</v>
      </c>
      <c r="I1796" s="15" t="s">
        <v>0</v>
      </c>
      <c r="J1796" s="55">
        <v>465</v>
      </c>
      <c r="K1796" s="55">
        <f t="shared" si="279"/>
        <v>465</v>
      </c>
      <c r="L1796" s="56">
        <f t="shared" si="280"/>
        <v>3487.5</v>
      </c>
      <c r="M1796" s="56">
        <f t="shared" si="278"/>
        <v>3487.5</v>
      </c>
      <c r="N1796" s="38" t="s">
        <v>1917</v>
      </c>
      <c r="O1796" s="48">
        <v>77</v>
      </c>
      <c r="P1796" s="48">
        <f t="shared" si="284"/>
        <v>77</v>
      </c>
      <c r="Q1796" s="104"/>
      <c r="R1796" s="102">
        <f t="shared" ref="R1796:R1802" si="289">Q1796*1.025</f>
        <v>0</v>
      </c>
      <c r="S1796" s="120" t="s">
        <v>3428</v>
      </c>
      <c r="T1796" s="40"/>
      <c r="U1796" s="37"/>
      <c r="X1796" s="37"/>
      <c r="Y1796" s="37"/>
    </row>
    <row r="1797" spans="1:27" s="139" customFormat="1" x14ac:dyDescent="0.25">
      <c r="A1797" s="6">
        <v>103423</v>
      </c>
      <c r="B1797" s="6">
        <v>63804199</v>
      </c>
      <c r="C1797" s="6">
        <v>1</v>
      </c>
      <c r="D1797" s="6"/>
      <c r="E1797" s="30" t="s">
        <v>567</v>
      </c>
      <c r="F1797" s="20" t="s">
        <v>1049</v>
      </c>
      <c r="G1797" s="53">
        <f t="shared" si="286"/>
        <v>29.9</v>
      </c>
      <c r="H1797" s="55">
        <f t="shared" si="288"/>
        <v>29.9</v>
      </c>
      <c r="I1797" s="15" t="s">
        <v>0</v>
      </c>
      <c r="J1797" s="55">
        <v>26</v>
      </c>
      <c r="K1797" s="55">
        <f t="shared" si="279"/>
        <v>26</v>
      </c>
      <c r="L1797" s="56">
        <f t="shared" si="280"/>
        <v>195</v>
      </c>
      <c r="M1797" s="56">
        <f t="shared" si="278"/>
        <v>195</v>
      </c>
      <c r="N1797" s="38"/>
      <c r="O1797" s="48"/>
      <c r="P1797" s="48">
        <f t="shared" si="284"/>
        <v>0</v>
      </c>
      <c r="Q1797" s="104"/>
      <c r="R1797" s="102">
        <f t="shared" si="289"/>
        <v>0</v>
      </c>
      <c r="S1797" s="120" t="s">
        <v>3427</v>
      </c>
      <c r="T1797" s="40"/>
      <c r="U1797" s="37"/>
      <c r="V1797" s="37"/>
      <c r="W1797" s="131"/>
      <c r="X1797" s="37"/>
      <c r="Y1797" s="37"/>
      <c r="Z1797" s="37"/>
      <c r="AA1797" s="131"/>
    </row>
    <row r="1798" spans="1:27" s="131" customFormat="1" ht="14.25" customHeight="1" x14ac:dyDescent="0.25">
      <c r="A1798" s="6">
        <v>102192</v>
      </c>
      <c r="B1798" s="6">
        <v>63804200</v>
      </c>
      <c r="C1798" s="6">
        <v>1</v>
      </c>
      <c r="D1798" s="6"/>
      <c r="E1798" s="30" t="s">
        <v>1263</v>
      </c>
      <c r="F1798" s="20" t="s">
        <v>1569</v>
      </c>
      <c r="G1798" s="53">
        <f t="shared" si="286"/>
        <v>49.449999999999996</v>
      </c>
      <c r="H1798" s="55">
        <f t="shared" si="288"/>
        <v>49.449999999999996</v>
      </c>
      <c r="I1798" s="15" t="s">
        <v>67</v>
      </c>
      <c r="J1798" s="55">
        <v>43</v>
      </c>
      <c r="K1798" s="55">
        <f t="shared" si="279"/>
        <v>43</v>
      </c>
      <c r="L1798" s="56">
        <f t="shared" si="280"/>
        <v>322.5</v>
      </c>
      <c r="M1798" s="56">
        <f t="shared" ref="M1798:M1861" si="290">C1798*L1798</f>
        <v>322.5</v>
      </c>
      <c r="N1798" s="38"/>
      <c r="O1798" s="130"/>
      <c r="P1798" s="48">
        <f t="shared" si="284"/>
        <v>0</v>
      </c>
      <c r="Q1798" s="103"/>
      <c r="R1798" s="102">
        <f t="shared" si="289"/>
        <v>0</v>
      </c>
      <c r="S1798" s="120" t="s">
        <v>2480</v>
      </c>
      <c r="T1798" s="37"/>
      <c r="W1798" s="37"/>
      <c r="Z1798" s="139"/>
      <c r="AA1798" s="37"/>
    </row>
    <row r="1799" spans="1:27" s="139" customFormat="1" x14ac:dyDescent="0.25">
      <c r="A1799" s="6">
        <v>116372</v>
      </c>
      <c r="B1799" s="6">
        <v>63804202</v>
      </c>
      <c r="C1799" s="6">
        <v>1</v>
      </c>
      <c r="D1799" s="39"/>
      <c r="E1799" s="30" t="s">
        <v>1756</v>
      </c>
      <c r="F1799" s="20" t="s">
        <v>1757</v>
      </c>
      <c r="G1799" s="53">
        <f t="shared" si="286"/>
        <v>55.199999999999996</v>
      </c>
      <c r="H1799" s="55">
        <f t="shared" si="288"/>
        <v>55.199999999999996</v>
      </c>
      <c r="I1799" s="15" t="s">
        <v>67</v>
      </c>
      <c r="J1799" s="55">
        <v>48</v>
      </c>
      <c r="K1799" s="55">
        <f t="shared" si="279"/>
        <v>48</v>
      </c>
      <c r="L1799" s="56">
        <f t="shared" si="280"/>
        <v>360</v>
      </c>
      <c r="M1799" s="56">
        <f t="shared" si="290"/>
        <v>360</v>
      </c>
      <c r="N1799" s="38"/>
      <c r="O1799" s="48"/>
      <c r="P1799" s="48">
        <f t="shared" si="284"/>
        <v>0</v>
      </c>
      <c r="Q1799" s="104"/>
      <c r="R1799" s="102">
        <f t="shared" si="289"/>
        <v>0</v>
      </c>
      <c r="S1799" s="37"/>
      <c r="T1799" s="37"/>
      <c r="U1799" s="37"/>
      <c r="V1799" s="131"/>
      <c r="W1799" s="37"/>
      <c r="X1799" s="37"/>
      <c r="Y1799" s="37"/>
      <c r="AA1799" s="37"/>
    </row>
    <row r="1800" spans="1:27" s="139" customFormat="1" x14ac:dyDescent="0.25">
      <c r="A1800" s="6">
        <v>102289</v>
      </c>
      <c r="B1800" s="6">
        <v>63804209</v>
      </c>
      <c r="C1800" s="6">
        <v>1</v>
      </c>
      <c r="D1800" s="6"/>
      <c r="E1800" s="30" t="s">
        <v>554</v>
      </c>
      <c r="F1800" s="20" t="s">
        <v>1061</v>
      </c>
      <c r="G1800" s="53">
        <f t="shared" si="286"/>
        <v>9.8899999999999988</v>
      </c>
      <c r="H1800" s="55">
        <f t="shared" si="288"/>
        <v>9.8899999999999988</v>
      </c>
      <c r="I1800" s="15" t="s">
        <v>67</v>
      </c>
      <c r="J1800" s="55">
        <v>8.6</v>
      </c>
      <c r="K1800" s="55">
        <f t="shared" si="279"/>
        <v>8.6</v>
      </c>
      <c r="L1800" s="56">
        <f t="shared" si="280"/>
        <v>64.5</v>
      </c>
      <c r="M1800" s="56">
        <f t="shared" si="290"/>
        <v>64.5</v>
      </c>
      <c r="N1800" s="38"/>
      <c r="O1800" s="48"/>
      <c r="P1800" s="48">
        <f t="shared" si="284"/>
        <v>0</v>
      </c>
      <c r="Q1800" s="104"/>
      <c r="R1800" s="102">
        <f t="shared" si="289"/>
        <v>0</v>
      </c>
      <c r="S1800" s="120" t="s">
        <v>3006</v>
      </c>
      <c r="T1800" s="37"/>
      <c r="U1800" s="37"/>
      <c r="V1800" s="37"/>
      <c r="W1800" s="37"/>
      <c r="X1800" s="131"/>
      <c r="Y1800" s="131"/>
    </row>
    <row r="1801" spans="1:27" s="139" customFormat="1" x14ac:dyDescent="0.25">
      <c r="A1801" s="6">
        <v>104787</v>
      </c>
      <c r="B1801" s="51">
        <v>63804210</v>
      </c>
      <c r="C1801" s="27">
        <v>1</v>
      </c>
      <c r="D1801" s="27"/>
      <c r="E1801" s="20" t="s">
        <v>593</v>
      </c>
      <c r="F1801" s="14" t="s">
        <v>1210</v>
      </c>
      <c r="G1801" s="53">
        <f t="shared" si="286"/>
        <v>40.25</v>
      </c>
      <c r="H1801" s="55">
        <f t="shared" si="288"/>
        <v>40.25</v>
      </c>
      <c r="I1801" s="2" t="s">
        <v>0</v>
      </c>
      <c r="J1801" s="3">
        <v>35</v>
      </c>
      <c r="K1801" s="55">
        <f t="shared" si="279"/>
        <v>35</v>
      </c>
      <c r="L1801" s="13">
        <f t="shared" si="280"/>
        <v>262.5</v>
      </c>
      <c r="M1801" s="56">
        <f t="shared" si="290"/>
        <v>262.5</v>
      </c>
      <c r="N1801" s="38" t="s">
        <v>2028</v>
      </c>
      <c r="O1801" s="48">
        <v>1.496</v>
      </c>
      <c r="P1801" s="48">
        <f t="shared" si="284"/>
        <v>1.496</v>
      </c>
      <c r="Q1801" s="104"/>
      <c r="R1801" s="102">
        <f t="shared" si="289"/>
        <v>0</v>
      </c>
      <c r="S1801" s="120" t="s">
        <v>2747</v>
      </c>
      <c r="T1801" s="37"/>
      <c r="U1801" s="131"/>
      <c r="V1801" s="37"/>
      <c r="W1801" s="37"/>
      <c r="X1801" s="37"/>
      <c r="Y1801" s="37"/>
      <c r="Z1801" s="37"/>
      <c r="AA1801" s="37"/>
    </row>
    <row r="1802" spans="1:27" s="139" customFormat="1" x14ac:dyDescent="0.25">
      <c r="A1802" s="6">
        <v>104787</v>
      </c>
      <c r="B1802" s="51">
        <v>63804213</v>
      </c>
      <c r="C1802" s="27">
        <v>2</v>
      </c>
      <c r="D1802" s="27"/>
      <c r="E1802" s="20" t="s">
        <v>594</v>
      </c>
      <c r="F1802" s="14" t="s">
        <v>1211</v>
      </c>
      <c r="G1802" s="53">
        <f t="shared" si="286"/>
        <v>51.749999999999993</v>
      </c>
      <c r="H1802" s="55">
        <f t="shared" si="288"/>
        <v>103.49999999999999</v>
      </c>
      <c r="I1802" s="2" t="s">
        <v>152</v>
      </c>
      <c r="J1802" s="3">
        <v>45</v>
      </c>
      <c r="K1802" s="55">
        <f t="shared" ref="K1802:K1865" si="291">C1802*J1802</f>
        <v>90</v>
      </c>
      <c r="L1802" s="13">
        <f t="shared" ref="L1802:L1865" si="292">J1802*7.5</f>
        <v>337.5</v>
      </c>
      <c r="M1802" s="56">
        <f t="shared" si="290"/>
        <v>675</v>
      </c>
      <c r="N1802" s="38"/>
      <c r="O1802" s="48">
        <v>6.15</v>
      </c>
      <c r="P1802" s="48">
        <f t="shared" si="284"/>
        <v>12.3</v>
      </c>
      <c r="Q1802" s="104"/>
      <c r="R1802" s="102">
        <f t="shared" si="289"/>
        <v>0</v>
      </c>
      <c r="S1802" s="120" t="s">
        <v>2748</v>
      </c>
      <c r="T1802" s="37"/>
      <c r="U1802" s="37"/>
      <c r="V1802" s="37"/>
      <c r="W1802" s="37"/>
    </row>
    <row r="1803" spans="1:27" s="139" customFormat="1" x14ac:dyDescent="0.25">
      <c r="A1803" s="197">
        <v>211414</v>
      </c>
      <c r="B1803" s="140">
        <v>63804213</v>
      </c>
      <c r="C1803" s="134">
        <v>2</v>
      </c>
      <c r="D1803" s="161"/>
      <c r="E1803" s="124" t="s">
        <v>594</v>
      </c>
      <c r="F1803" s="195" t="s">
        <v>1211</v>
      </c>
      <c r="G1803" s="135">
        <f t="shared" si="286"/>
        <v>51.749999999999993</v>
      </c>
      <c r="H1803" s="160">
        <f t="shared" si="288"/>
        <v>103.49999999999999</v>
      </c>
      <c r="I1803" s="308" t="s">
        <v>0</v>
      </c>
      <c r="J1803" s="309">
        <v>45</v>
      </c>
      <c r="K1803" s="310">
        <f t="shared" si="291"/>
        <v>90</v>
      </c>
      <c r="L1803" s="170">
        <f t="shared" si="292"/>
        <v>337.5</v>
      </c>
      <c r="M1803" s="159">
        <f t="shared" si="290"/>
        <v>675</v>
      </c>
      <c r="N1803" s="122" t="s">
        <v>2028</v>
      </c>
      <c r="O1803" s="130">
        <v>6.15</v>
      </c>
      <c r="P1803" s="130">
        <f t="shared" si="284"/>
        <v>12.3</v>
      </c>
      <c r="U1803" s="37"/>
      <c r="W1803" s="131"/>
      <c r="X1803" s="37"/>
      <c r="Y1803" s="37"/>
      <c r="Z1803" s="37"/>
      <c r="AA1803" s="131"/>
    </row>
    <row r="1804" spans="1:27" s="139" customFormat="1" x14ac:dyDescent="0.25">
      <c r="A1804" s="134">
        <v>244728</v>
      </c>
      <c r="B1804" s="140">
        <v>63804213</v>
      </c>
      <c r="C1804" s="134">
        <v>2</v>
      </c>
      <c r="D1804" s="161"/>
      <c r="E1804" s="426" t="s">
        <v>594</v>
      </c>
      <c r="F1804" s="195" t="s">
        <v>1211</v>
      </c>
      <c r="G1804" s="135">
        <f t="shared" si="286"/>
        <v>51.749999999999993</v>
      </c>
      <c r="H1804" s="160">
        <f t="shared" si="288"/>
        <v>103.49999999999999</v>
      </c>
      <c r="I1804" s="308" t="s">
        <v>974</v>
      </c>
      <c r="J1804" s="309">
        <v>45</v>
      </c>
      <c r="K1804" s="310">
        <f t="shared" si="291"/>
        <v>90</v>
      </c>
      <c r="L1804" s="170">
        <f t="shared" si="292"/>
        <v>337.5</v>
      </c>
      <c r="M1804" s="159">
        <f t="shared" si="290"/>
        <v>675</v>
      </c>
      <c r="N1804" s="122" t="s">
        <v>2028</v>
      </c>
      <c r="O1804" s="130">
        <v>6.15</v>
      </c>
      <c r="P1804" s="130">
        <f t="shared" si="284"/>
        <v>12.3</v>
      </c>
      <c r="Q1804" s="434"/>
      <c r="R1804" s="131"/>
      <c r="S1804" s="131"/>
      <c r="T1804" s="131"/>
      <c r="U1804" s="131"/>
      <c r="V1804" s="37"/>
      <c r="Z1804" s="37"/>
      <c r="AA1804" s="37"/>
    </row>
    <row r="1805" spans="1:27" s="139" customFormat="1" x14ac:dyDescent="0.25">
      <c r="A1805" s="6">
        <v>103423</v>
      </c>
      <c r="B1805" s="6">
        <v>63804261</v>
      </c>
      <c r="C1805" s="6">
        <v>2</v>
      </c>
      <c r="D1805" s="6"/>
      <c r="E1805" s="30" t="s">
        <v>577</v>
      </c>
      <c r="F1805" s="20" t="s">
        <v>1893</v>
      </c>
      <c r="G1805" s="53">
        <f t="shared" si="286"/>
        <v>142.6</v>
      </c>
      <c r="H1805" s="55">
        <f t="shared" si="288"/>
        <v>285.2</v>
      </c>
      <c r="I1805" s="15" t="s">
        <v>152</v>
      </c>
      <c r="J1805" s="55">
        <v>124</v>
      </c>
      <c r="K1805" s="55">
        <f t="shared" si="291"/>
        <v>248</v>
      </c>
      <c r="L1805" s="56">
        <f t="shared" si="292"/>
        <v>930</v>
      </c>
      <c r="M1805" s="56">
        <f t="shared" si="290"/>
        <v>1860</v>
      </c>
      <c r="N1805" s="38"/>
      <c r="O1805" s="48"/>
      <c r="P1805" s="48">
        <f t="shared" si="284"/>
        <v>0</v>
      </c>
      <c r="Q1805" s="104"/>
      <c r="R1805" s="102">
        <f t="shared" ref="R1805:R1811" si="293">Q1805*1.025</f>
        <v>0</v>
      </c>
      <c r="S1805" s="120" t="s">
        <v>3439</v>
      </c>
      <c r="T1805" s="40"/>
      <c r="U1805" s="37"/>
      <c r="V1805" s="37"/>
      <c r="W1805" s="37"/>
      <c r="Z1805" s="37"/>
      <c r="AA1805" s="37"/>
    </row>
    <row r="1806" spans="1:27" s="139" customFormat="1" x14ac:dyDescent="0.25">
      <c r="A1806" s="6">
        <v>102569</v>
      </c>
      <c r="B1806" s="6">
        <v>63804267</v>
      </c>
      <c r="C1806" s="6">
        <v>1</v>
      </c>
      <c r="D1806" s="6"/>
      <c r="E1806" s="30" t="s">
        <v>563</v>
      </c>
      <c r="F1806" s="20" t="s">
        <v>1331</v>
      </c>
      <c r="G1806" s="53">
        <f t="shared" si="286"/>
        <v>161</v>
      </c>
      <c r="H1806" s="55">
        <f t="shared" si="288"/>
        <v>161</v>
      </c>
      <c r="I1806" s="15" t="s">
        <v>152</v>
      </c>
      <c r="J1806" s="55">
        <v>140</v>
      </c>
      <c r="K1806" s="55">
        <f t="shared" si="291"/>
        <v>140</v>
      </c>
      <c r="L1806" s="56">
        <f t="shared" si="292"/>
        <v>1050</v>
      </c>
      <c r="M1806" s="56">
        <f t="shared" si="290"/>
        <v>1050</v>
      </c>
      <c r="N1806" s="38"/>
      <c r="O1806" s="48">
        <v>17.850000000000001</v>
      </c>
      <c r="P1806" s="48">
        <f t="shared" si="284"/>
        <v>17.850000000000001</v>
      </c>
      <c r="Q1806" s="104"/>
      <c r="R1806" s="102">
        <f t="shared" si="293"/>
        <v>0</v>
      </c>
      <c r="S1806" s="120" t="s">
        <v>2169</v>
      </c>
      <c r="T1806" s="37"/>
      <c r="U1806" s="37"/>
      <c r="V1806" s="37"/>
      <c r="X1806" s="37"/>
      <c r="Y1806" s="37"/>
      <c r="Z1806" s="37"/>
      <c r="AA1806" s="37"/>
    </row>
    <row r="1807" spans="1:27" s="139" customFormat="1" x14ac:dyDescent="0.25">
      <c r="A1807" s="6">
        <v>140633</v>
      </c>
      <c r="B1807" s="6">
        <v>63804267</v>
      </c>
      <c r="C1807" s="6">
        <v>1</v>
      </c>
      <c r="D1807" s="39"/>
      <c r="E1807" s="30" t="s">
        <v>1236</v>
      </c>
      <c r="F1807" s="20" t="s">
        <v>1331</v>
      </c>
      <c r="G1807" s="53">
        <f t="shared" si="286"/>
        <v>161</v>
      </c>
      <c r="H1807" s="55">
        <f t="shared" si="288"/>
        <v>161</v>
      </c>
      <c r="I1807" s="15" t="s">
        <v>152</v>
      </c>
      <c r="J1807" s="55">
        <v>140</v>
      </c>
      <c r="K1807" s="55">
        <f t="shared" si="291"/>
        <v>140</v>
      </c>
      <c r="L1807" s="56">
        <f t="shared" si="292"/>
        <v>1050</v>
      </c>
      <c r="M1807" s="56">
        <f t="shared" si="290"/>
        <v>1050</v>
      </c>
      <c r="N1807" s="38"/>
      <c r="O1807" s="48">
        <v>17.850000000000001</v>
      </c>
      <c r="P1807" s="48">
        <f t="shared" si="284"/>
        <v>17.850000000000001</v>
      </c>
      <c r="Q1807" s="104"/>
      <c r="R1807" s="102">
        <f t="shared" si="293"/>
        <v>0</v>
      </c>
      <c r="S1807" s="120" t="s">
        <v>2170</v>
      </c>
      <c r="T1807" s="37"/>
      <c r="U1807" s="40"/>
      <c r="V1807" s="37"/>
      <c r="W1807" s="37"/>
      <c r="X1807" s="230"/>
      <c r="Y1807" s="230"/>
    </row>
    <row r="1808" spans="1:27" s="139" customFormat="1" x14ac:dyDescent="0.25">
      <c r="A1808" s="6">
        <v>107081</v>
      </c>
      <c r="B1808" s="6">
        <v>63804268</v>
      </c>
      <c r="C1808" s="6">
        <v>2</v>
      </c>
      <c r="D1808" s="39"/>
      <c r="E1808" s="30" t="s">
        <v>1249</v>
      </c>
      <c r="F1808" s="20" t="s">
        <v>4398</v>
      </c>
      <c r="G1808" s="53">
        <f t="shared" si="286"/>
        <v>621</v>
      </c>
      <c r="H1808" s="55">
        <f t="shared" si="288"/>
        <v>1242</v>
      </c>
      <c r="I1808" s="15" t="s">
        <v>0</v>
      </c>
      <c r="J1808" s="55">
        <v>540</v>
      </c>
      <c r="K1808" s="55">
        <f t="shared" si="291"/>
        <v>1080</v>
      </c>
      <c r="L1808" s="56">
        <f t="shared" si="292"/>
        <v>4050</v>
      </c>
      <c r="M1808" s="56">
        <f t="shared" si="290"/>
        <v>8100</v>
      </c>
      <c r="N1808" s="277" t="s">
        <v>1917</v>
      </c>
      <c r="O1808" s="48">
        <v>66.3</v>
      </c>
      <c r="P1808" s="312">
        <f t="shared" si="284"/>
        <v>132.6</v>
      </c>
      <c r="Q1808" s="104"/>
      <c r="R1808" s="102">
        <f t="shared" si="293"/>
        <v>0</v>
      </c>
      <c r="S1808" s="120"/>
      <c r="T1808" s="37"/>
      <c r="U1808" s="37"/>
      <c r="V1808" s="131"/>
      <c r="W1808" s="37"/>
      <c r="X1808" s="40"/>
      <c r="Y1808" s="40"/>
      <c r="AA1808" s="40"/>
    </row>
    <row r="1809" spans="1:27" s="139" customFormat="1" x14ac:dyDescent="0.25">
      <c r="A1809" s="6">
        <v>107081</v>
      </c>
      <c r="B1809" s="6">
        <v>63804269</v>
      </c>
      <c r="C1809" s="6">
        <v>2</v>
      </c>
      <c r="D1809" s="39"/>
      <c r="E1809" s="30" t="s">
        <v>1250</v>
      </c>
      <c r="F1809" s="20" t="s">
        <v>4400</v>
      </c>
      <c r="G1809" s="53">
        <f t="shared" si="286"/>
        <v>454.24999999999994</v>
      </c>
      <c r="H1809" s="55">
        <f t="shared" si="288"/>
        <v>908.49999999999989</v>
      </c>
      <c r="I1809" s="15" t="s">
        <v>0</v>
      </c>
      <c r="J1809" s="55">
        <v>395</v>
      </c>
      <c r="K1809" s="55">
        <f t="shared" si="291"/>
        <v>790</v>
      </c>
      <c r="L1809" s="56">
        <f t="shared" si="292"/>
        <v>2962.5</v>
      </c>
      <c r="M1809" s="56">
        <f t="shared" si="290"/>
        <v>5925</v>
      </c>
      <c r="N1809" s="277" t="s">
        <v>1917</v>
      </c>
      <c r="O1809" s="48">
        <v>51</v>
      </c>
      <c r="P1809" s="312">
        <f t="shared" si="284"/>
        <v>102</v>
      </c>
      <c r="Q1809" s="104"/>
      <c r="R1809" s="102">
        <f t="shared" si="293"/>
        <v>0</v>
      </c>
      <c r="S1809" s="120"/>
      <c r="T1809" s="37"/>
      <c r="U1809" s="37"/>
      <c r="V1809" s="37"/>
      <c r="W1809" s="131"/>
      <c r="X1809" s="37"/>
      <c r="Y1809" s="37"/>
      <c r="AA1809" s="131"/>
    </row>
    <row r="1810" spans="1:27" s="131" customFormat="1" x14ac:dyDescent="0.25">
      <c r="A1810" s="6">
        <v>102569</v>
      </c>
      <c r="B1810" s="6">
        <v>63804274</v>
      </c>
      <c r="C1810" s="6">
        <v>2</v>
      </c>
      <c r="D1810" s="6"/>
      <c r="E1810" s="30" t="s">
        <v>565</v>
      </c>
      <c r="F1810" s="20" t="s">
        <v>1051</v>
      </c>
      <c r="G1810" s="53">
        <f t="shared" si="286"/>
        <v>27.599999999999998</v>
      </c>
      <c r="H1810" s="55">
        <f t="shared" si="288"/>
        <v>55.199999999999996</v>
      </c>
      <c r="I1810" s="15" t="s">
        <v>0</v>
      </c>
      <c r="J1810" s="55">
        <v>24</v>
      </c>
      <c r="K1810" s="55">
        <f t="shared" si="291"/>
        <v>48</v>
      </c>
      <c r="L1810" s="56">
        <f t="shared" si="292"/>
        <v>180</v>
      </c>
      <c r="M1810" s="56">
        <f t="shared" si="290"/>
        <v>360</v>
      </c>
      <c r="N1810" s="38"/>
      <c r="O1810" s="48">
        <v>6.7229999999999999</v>
      </c>
      <c r="P1810" s="48">
        <f t="shared" si="284"/>
        <v>13.446</v>
      </c>
      <c r="Q1810" s="104"/>
      <c r="R1810" s="102">
        <f t="shared" si="293"/>
        <v>0</v>
      </c>
      <c r="S1810" s="120" t="s">
        <v>2171</v>
      </c>
      <c r="T1810" s="37"/>
      <c r="U1810" s="37"/>
      <c r="V1810" s="37"/>
      <c r="W1810" s="217"/>
      <c r="X1810" s="37"/>
      <c r="Y1810" s="37"/>
      <c r="Z1810" s="139"/>
      <c r="AA1810" s="40"/>
    </row>
    <row r="1811" spans="1:27" s="139" customFormat="1" x14ac:dyDescent="0.25">
      <c r="A1811" s="6">
        <v>140633</v>
      </c>
      <c r="B1811" s="6">
        <v>63804274</v>
      </c>
      <c r="C1811" s="6">
        <v>2</v>
      </c>
      <c r="D1811" s="39"/>
      <c r="E1811" s="30" t="s">
        <v>1237</v>
      </c>
      <c r="F1811" s="20" t="s">
        <v>1238</v>
      </c>
      <c r="G1811" s="53">
        <f t="shared" si="286"/>
        <v>29.9</v>
      </c>
      <c r="H1811" s="55">
        <f t="shared" si="288"/>
        <v>59.8</v>
      </c>
      <c r="I1811" s="15" t="s">
        <v>0</v>
      </c>
      <c r="J1811" s="55">
        <v>26</v>
      </c>
      <c r="K1811" s="55">
        <f t="shared" si="291"/>
        <v>52</v>
      </c>
      <c r="L1811" s="56">
        <f t="shared" si="292"/>
        <v>195</v>
      </c>
      <c r="M1811" s="56">
        <f t="shared" si="290"/>
        <v>390</v>
      </c>
      <c r="N1811" s="38"/>
      <c r="O1811" s="48">
        <v>6.7229999999999999</v>
      </c>
      <c r="P1811" s="48">
        <f t="shared" si="284"/>
        <v>13.446</v>
      </c>
      <c r="Q1811" s="104"/>
      <c r="R1811" s="102">
        <f t="shared" si="293"/>
        <v>0</v>
      </c>
      <c r="S1811" s="120" t="s">
        <v>2172</v>
      </c>
      <c r="T1811" s="37"/>
      <c r="U1811" s="37"/>
      <c r="V1811" s="131"/>
      <c r="Z1811" s="37"/>
      <c r="AA1811" s="131"/>
    </row>
    <row r="1812" spans="1:27" s="139" customFormat="1" ht="15.75" customHeight="1" x14ac:dyDescent="0.25">
      <c r="A1812" s="134">
        <v>200541</v>
      </c>
      <c r="B1812" s="134">
        <v>63804274</v>
      </c>
      <c r="C1812" s="134">
        <v>2</v>
      </c>
      <c r="D1812" s="161"/>
      <c r="E1812" s="123" t="s">
        <v>1237</v>
      </c>
      <c r="F1812" s="124" t="s">
        <v>1238</v>
      </c>
      <c r="G1812" s="187">
        <f>J1812*1.15+O1812*2.5</f>
        <v>46.707499999999996</v>
      </c>
      <c r="H1812" s="162">
        <f t="shared" si="288"/>
        <v>93.414999999999992</v>
      </c>
      <c r="I1812" s="163" t="s">
        <v>0</v>
      </c>
      <c r="J1812" s="164">
        <v>26</v>
      </c>
      <c r="K1812" s="164">
        <f t="shared" si="291"/>
        <v>52</v>
      </c>
      <c r="L1812" s="165">
        <f t="shared" si="292"/>
        <v>195</v>
      </c>
      <c r="M1812" s="165">
        <f t="shared" si="290"/>
        <v>390</v>
      </c>
      <c r="N1812" s="129" t="s">
        <v>3661</v>
      </c>
      <c r="O1812" s="130">
        <v>6.7229999999999999</v>
      </c>
      <c r="P1812" s="130">
        <f t="shared" si="284"/>
        <v>13.446</v>
      </c>
      <c r="Q1812" s="188"/>
      <c r="R1812" s="194"/>
      <c r="S1812" s="246"/>
      <c r="T1812" s="131"/>
      <c r="U1812" s="37"/>
      <c r="W1812" s="37"/>
      <c r="X1812" s="37"/>
      <c r="Y1812" s="37"/>
      <c r="Z1812" s="37"/>
      <c r="AA1812" s="131"/>
    </row>
    <row r="1813" spans="1:27" s="139" customFormat="1" x14ac:dyDescent="0.25">
      <c r="A1813" s="6">
        <v>102569</v>
      </c>
      <c r="B1813" s="6">
        <v>63804276</v>
      </c>
      <c r="C1813" s="6">
        <v>1</v>
      </c>
      <c r="D1813" s="6"/>
      <c r="E1813" s="30" t="s">
        <v>564</v>
      </c>
      <c r="F1813" s="20" t="s">
        <v>1346</v>
      </c>
      <c r="G1813" s="53">
        <f t="shared" ref="G1813:G1832" si="294">J1813*1.15</f>
        <v>459.99999999999994</v>
      </c>
      <c r="H1813" s="55">
        <f t="shared" si="288"/>
        <v>459.99999999999994</v>
      </c>
      <c r="I1813" s="15" t="s">
        <v>0</v>
      </c>
      <c r="J1813" s="55">
        <v>400</v>
      </c>
      <c r="K1813" s="55">
        <f t="shared" si="291"/>
        <v>400</v>
      </c>
      <c r="L1813" s="56">
        <f t="shared" si="292"/>
        <v>3000</v>
      </c>
      <c r="M1813" s="56">
        <f t="shared" si="290"/>
        <v>3000</v>
      </c>
      <c r="N1813" s="248"/>
      <c r="O1813" s="48">
        <v>14.5</v>
      </c>
      <c r="P1813" s="48">
        <f t="shared" si="284"/>
        <v>14.5</v>
      </c>
      <c r="Q1813" s="104"/>
      <c r="R1813" s="102">
        <f t="shared" ref="R1813:R1835" si="295">Q1813*1.025</f>
        <v>0</v>
      </c>
      <c r="S1813" s="120" t="s">
        <v>2192</v>
      </c>
      <c r="T1813" s="37"/>
      <c r="U1813" s="37"/>
      <c r="V1813" s="131"/>
      <c r="X1813" s="37"/>
      <c r="Y1813" s="37"/>
      <c r="AA1813" s="131"/>
    </row>
    <row r="1814" spans="1:27" s="139" customFormat="1" x14ac:dyDescent="0.25">
      <c r="A1814" s="6">
        <v>107081</v>
      </c>
      <c r="B1814" s="6">
        <v>63804277</v>
      </c>
      <c r="C1814" s="6">
        <v>1</v>
      </c>
      <c r="D1814" s="39"/>
      <c r="E1814" s="30" t="s">
        <v>644</v>
      </c>
      <c r="F1814" s="20" t="s">
        <v>4032</v>
      </c>
      <c r="G1814" s="53">
        <f t="shared" si="294"/>
        <v>97.749999999999986</v>
      </c>
      <c r="H1814" s="55">
        <f t="shared" si="288"/>
        <v>97.749999999999986</v>
      </c>
      <c r="I1814" s="15" t="s">
        <v>152</v>
      </c>
      <c r="J1814" s="55">
        <v>85</v>
      </c>
      <c r="K1814" s="55">
        <f t="shared" si="291"/>
        <v>85</v>
      </c>
      <c r="L1814" s="56">
        <f t="shared" si="292"/>
        <v>637.5</v>
      </c>
      <c r="M1814" s="56">
        <f t="shared" si="290"/>
        <v>637.5</v>
      </c>
      <c r="N1814" s="38"/>
      <c r="O1814" s="48"/>
      <c r="P1814" s="48">
        <f t="shared" si="284"/>
        <v>0</v>
      </c>
      <c r="Q1814" s="104"/>
      <c r="R1814" s="102">
        <f t="shared" si="295"/>
        <v>0</v>
      </c>
      <c r="S1814" s="120" t="s">
        <v>2485</v>
      </c>
      <c r="T1814" s="37"/>
      <c r="U1814" s="37"/>
      <c r="V1814" s="40"/>
      <c r="W1814" s="37"/>
      <c r="X1814" s="37"/>
      <c r="Y1814" s="37"/>
    </row>
    <row r="1815" spans="1:27" s="139" customFormat="1" x14ac:dyDescent="0.25">
      <c r="A1815" s="6">
        <v>107081</v>
      </c>
      <c r="B1815" s="6">
        <v>63804287</v>
      </c>
      <c r="C1815" s="6">
        <v>1</v>
      </c>
      <c r="D1815" s="39"/>
      <c r="E1815" s="30" t="s">
        <v>645</v>
      </c>
      <c r="F1815" s="20" t="s">
        <v>4033</v>
      </c>
      <c r="G1815" s="53">
        <f t="shared" si="294"/>
        <v>105.8</v>
      </c>
      <c r="H1815" s="55">
        <f t="shared" si="288"/>
        <v>105.8</v>
      </c>
      <c r="I1815" s="15" t="s">
        <v>152</v>
      </c>
      <c r="J1815" s="55">
        <v>92</v>
      </c>
      <c r="K1815" s="55">
        <f t="shared" si="291"/>
        <v>92</v>
      </c>
      <c r="L1815" s="56">
        <f t="shared" si="292"/>
        <v>690</v>
      </c>
      <c r="M1815" s="56">
        <f t="shared" si="290"/>
        <v>690</v>
      </c>
      <c r="N1815" s="38"/>
      <c r="O1815" s="130"/>
      <c r="P1815" s="48">
        <f t="shared" si="284"/>
        <v>0</v>
      </c>
      <c r="Q1815" s="104"/>
      <c r="R1815" s="102">
        <f t="shared" si="295"/>
        <v>0</v>
      </c>
      <c r="S1815" s="120" t="s">
        <v>2488</v>
      </c>
      <c r="T1815" s="37"/>
      <c r="U1815" s="37"/>
      <c r="V1815" s="37"/>
      <c r="W1815" s="131"/>
      <c r="X1815" s="37"/>
      <c r="Y1815" s="37"/>
      <c r="Z1815" s="131"/>
      <c r="AA1815" s="37"/>
    </row>
    <row r="1816" spans="1:27" s="139" customFormat="1" x14ac:dyDescent="0.25">
      <c r="A1816" s="6">
        <v>107081</v>
      </c>
      <c r="B1816" s="6">
        <v>63804306</v>
      </c>
      <c r="C1816" s="6">
        <v>2</v>
      </c>
      <c r="D1816" s="39"/>
      <c r="E1816" s="30" t="s">
        <v>648</v>
      </c>
      <c r="F1816" s="20" t="s">
        <v>4803</v>
      </c>
      <c r="G1816" s="53">
        <f t="shared" si="294"/>
        <v>226.54999999999998</v>
      </c>
      <c r="H1816" s="55">
        <f t="shared" si="288"/>
        <v>453.09999999999997</v>
      </c>
      <c r="I1816" s="15" t="s">
        <v>152</v>
      </c>
      <c r="J1816" s="55">
        <v>197</v>
      </c>
      <c r="K1816" s="55">
        <f t="shared" si="291"/>
        <v>394</v>
      </c>
      <c r="L1816" s="56">
        <f t="shared" si="292"/>
        <v>1477.5</v>
      </c>
      <c r="M1816" s="56">
        <f t="shared" si="290"/>
        <v>2955</v>
      </c>
      <c r="N1816" s="38"/>
      <c r="O1816" s="48"/>
      <c r="P1816" s="48">
        <f t="shared" si="284"/>
        <v>0</v>
      </c>
      <c r="Q1816" s="104"/>
      <c r="R1816" s="102">
        <f t="shared" si="295"/>
        <v>0</v>
      </c>
      <c r="S1816" s="120" t="s">
        <v>2623</v>
      </c>
      <c r="T1816" s="37"/>
      <c r="X1816" s="37"/>
      <c r="Y1816" s="37"/>
      <c r="Z1816" s="131"/>
      <c r="AA1816" s="37"/>
    </row>
    <row r="1817" spans="1:27" s="139" customFormat="1" x14ac:dyDescent="0.25">
      <c r="A1817" s="66">
        <v>107081</v>
      </c>
      <c r="B1817" s="66">
        <v>63804313</v>
      </c>
      <c r="C1817" s="87">
        <v>0</v>
      </c>
      <c r="D1817" s="88"/>
      <c r="E1817" s="258" t="s">
        <v>1533</v>
      </c>
      <c r="F1817" s="67" t="s">
        <v>1534</v>
      </c>
      <c r="G1817" s="90">
        <f t="shared" si="294"/>
        <v>0</v>
      </c>
      <c r="H1817" s="85">
        <f t="shared" si="288"/>
        <v>0</v>
      </c>
      <c r="I1817" s="89" t="s">
        <v>30</v>
      </c>
      <c r="J1817" s="85"/>
      <c r="K1817" s="85">
        <f t="shared" si="291"/>
        <v>0</v>
      </c>
      <c r="L1817" s="86">
        <f t="shared" si="292"/>
        <v>0</v>
      </c>
      <c r="M1817" s="86">
        <f t="shared" si="290"/>
        <v>0</v>
      </c>
      <c r="N1817" s="65"/>
      <c r="O1817" s="68"/>
      <c r="P1817" s="68">
        <f t="shared" si="284"/>
        <v>0</v>
      </c>
      <c r="Q1817" s="104"/>
      <c r="R1817" s="102">
        <f t="shared" si="295"/>
        <v>0</v>
      </c>
      <c r="S1817" s="37"/>
      <c r="T1817" s="37"/>
      <c r="U1817" s="37"/>
      <c r="V1817" s="37"/>
      <c r="W1817" s="37"/>
      <c r="X1817" s="37"/>
      <c r="Y1817" s="37"/>
      <c r="AA1817" s="37"/>
    </row>
    <row r="1818" spans="1:27" s="139" customFormat="1" x14ac:dyDescent="0.25">
      <c r="A1818" s="6">
        <v>173657</v>
      </c>
      <c r="B1818" s="6">
        <v>63804316</v>
      </c>
      <c r="C1818" s="6">
        <v>1</v>
      </c>
      <c r="D1818" s="39"/>
      <c r="E1818" s="30" t="s">
        <v>584</v>
      </c>
      <c r="F1818" s="8" t="s">
        <v>996</v>
      </c>
      <c r="G1818" s="53">
        <f t="shared" si="294"/>
        <v>252.99999999999997</v>
      </c>
      <c r="H1818" s="55">
        <f t="shared" si="288"/>
        <v>252.99999999999997</v>
      </c>
      <c r="I1818" s="15" t="s">
        <v>0</v>
      </c>
      <c r="J1818" s="55">
        <v>220</v>
      </c>
      <c r="K1818" s="55">
        <f t="shared" si="291"/>
        <v>220</v>
      </c>
      <c r="L1818" s="56">
        <f t="shared" si="292"/>
        <v>1650</v>
      </c>
      <c r="M1818" s="56">
        <f t="shared" si="290"/>
        <v>1650</v>
      </c>
      <c r="N1818" s="38"/>
      <c r="O1818" s="48">
        <v>5.62</v>
      </c>
      <c r="P1818" s="48">
        <f t="shared" si="284"/>
        <v>5.62</v>
      </c>
      <c r="Q1818" s="104"/>
      <c r="R1818" s="102">
        <f t="shared" si="295"/>
        <v>0</v>
      </c>
      <c r="S1818" s="120" t="s">
        <v>2445</v>
      </c>
      <c r="T1818" s="37"/>
      <c r="U1818" s="37"/>
      <c r="V1818" s="37"/>
      <c r="W1818" s="37"/>
      <c r="X1818" s="131"/>
      <c r="Y1818" s="131"/>
      <c r="Z1818" s="37"/>
      <c r="AA1818" s="37"/>
    </row>
    <row r="1819" spans="1:27" s="139" customFormat="1" x14ac:dyDescent="0.25">
      <c r="A1819" s="6">
        <v>103736</v>
      </c>
      <c r="B1819" s="6">
        <v>63804317</v>
      </c>
      <c r="C1819" s="6">
        <v>1</v>
      </c>
      <c r="D1819" s="6"/>
      <c r="E1819" s="30" t="s">
        <v>585</v>
      </c>
      <c r="F1819" s="8" t="s">
        <v>1530</v>
      </c>
      <c r="G1819" s="53">
        <f t="shared" si="294"/>
        <v>14.374999999999998</v>
      </c>
      <c r="H1819" s="55">
        <f t="shared" si="288"/>
        <v>14.374999999999998</v>
      </c>
      <c r="I1819" s="15" t="s">
        <v>67</v>
      </c>
      <c r="J1819" s="55">
        <v>12.5</v>
      </c>
      <c r="K1819" s="55">
        <f t="shared" si="291"/>
        <v>12.5</v>
      </c>
      <c r="L1819" s="56">
        <f t="shared" si="292"/>
        <v>93.75</v>
      </c>
      <c r="M1819" s="56">
        <f t="shared" si="290"/>
        <v>93.75</v>
      </c>
      <c r="N1819" s="38"/>
      <c r="O1819" s="48">
        <v>0.46100000000000002</v>
      </c>
      <c r="P1819" s="48">
        <f t="shared" si="284"/>
        <v>0.46100000000000002</v>
      </c>
      <c r="Q1819" s="104"/>
      <c r="R1819" s="102">
        <f t="shared" si="295"/>
        <v>0</v>
      </c>
      <c r="S1819" s="120" t="s">
        <v>2446</v>
      </c>
      <c r="T1819" s="37"/>
      <c r="U1819" s="37"/>
      <c r="V1819" s="37"/>
      <c r="W1819" s="40"/>
      <c r="X1819" s="131"/>
      <c r="Y1819" s="131"/>
      <c r="Z1819" s="37"/>
      <c r="AA1819" s="37"/>
    </row>
    <row r="1820" spans="1:27" s="139" customFormat="1" x14ac:dyDescent="0.25">
      <c r="A1820" s="6">
        <v>173657</v>
      </c>
      <c r="B1820" s="6">
        <v>63804317</v>
      </c>
      <c r="C1820" s="6">
        <v>1</v>
      </c>
      <c r="D1820" s="39"/>
      <c r="E1820" s="30" t="s">
        <v>585</v>
      </c>
      <c r="F1820" s="8" t="s">
        <v>1530</v>
      </c>
      <c r="G1820" s="53">
        <f t="shared" si="294"/>
        <v>14.374999999999998</v>
      </c>
      <c r="H1820" s="55">
        <f t="shared" si="288"/>
        <v>14.374999999999998</v>
      </c>
      <c r="I1820" s="15" t="s">
        <v>974</v>
      </c>
      <c r="J1820" s="55">
        <v>12.5</v>
      </c>
      <c r="K1820" s="55">
        <f t="shared" si="291"/>
        <v>12.5</v>
      </c>
      <c r="L1820" s="56">
        <f t="shared" si="292"/>
        <v>93.75</v>
      </c>
      <c r="M1820" s="56">
        <f t="shared" si="290"/>
        <v>93.75</v>
      </c>
      <c r="N1820" s="38"/>
      <c r="O1820" s="48">
        <v>0.46100000000000002</v>
      </c>
      <c r="P1820" s="48">
        <f t="shared" si="284"/>
        <v>0.46100000000000002</v>
      </c>
      <c r="Q1820" s="104"/>
      <c r="R1820" s="102">
        <f t="shared" si="295"/>
        <v>0</v>
      </c>
      <c r="S1820" s="120" t="s">
        <v>2446</v>
      </c>
      <c r="T1820" s="37"/>
      <c r="U1820" s="37"/>
      <c r="V1820" s="37"/>
      <c r="W1820" s="37"/>
      <c r="X1820" s="37"/>
      <c r="Y1820" s="37"/>
      <c r="Z1820" s="131"/>
      <c r="AA1820" s="37"/>
    </row>
    <row r="1821" spans="1:27" s="131" customFormat="1" ht="15" customHeight="1" x14ac:dyDescent="0.25">
      <c r="A1821" s="6">
        <v>103736</v>
      </c>
      <c r="B1821" s="6">
        <v>63804318</v>
      </c>
      <c r="C1821" s="6">
        <v>10</v>
      </c>
      <c r="D1821" s="6"/>
      <c r="E1821" s="30" t="s">
        <v>586</v>
      </c>
      <c r="F1821" s="8" t="s">
        <v>1531</v>
      </c>
      <c r="G1821" s="53">
        <f t="shared" si="294"/>
        <v>11.27</v>
      </c>
      <c r="H1821" s="55">
        <f t="shared" si="288"/>
        <v>112.69999999999999</v>
      </c>
      <c r="I1821" s="15" t="s">
        <v>67</v>
      </c>
      <c r="J1821" s="55">
        <v>9.8000000000000007</v>
      </c>
      <c r="K1821" s="55">
        <f t="shared" si="291"/>
        <v>98</v>
      </c>
      <c r="L1821" s="56">
        <f t="shared" si="292"/>
        <v>73.5</v>
      </c>
      <c r="M1821" s="56">
        <f t="shared" si="290"/>
        <v>735</v>
      </c>
      <c r="N1821" s="38"/>
      <c r="O1821" s="48">
        <v>0.61499999999999999</v>
      </c>
      <c r="P1821" s="48">
        <f t="shared" si="284"/>
        <v>6.15</v>
      </c>
      <c r="Q1821" s="104"/>
      <c r="R1821" s="102">
        <f t="shared" si="295"/>
        <v>0</v>
      </c>
      <c r="S1821" s="120" t="s">
        <v>2447</v>
      </c>
      <c r="T1821" s="37"/>
      <c r="U1821" s="37"/>
      <c r="V1821" s="37"/>
      <c r="W1821" s="37"/>
      <c r="X1821" s="37"/>
      <c r="Y1821" s="37"/>
      <c r="Z1821" s="217"/>
      <c r="AA1821" s="139"/>
    </row>
    <row r="1822" spans="1:27" s="131" customFormat="1" ht="15" customHeight="1" x14ac:dyDescent="0.25">
      <c r="A1822" s="6">
        <v>173657</v>
      </c>
      <c r="B1822" s="6">
        <v>63804318</v>
      </c>
      <c r="C1822" s="6">
        <v>10</v>
      </c>
      <c r="D1822" s="39"/>
      <c r="E1822" s="30" t="s">
        <v>586</v>
      </c>
      <c r="F1822" s="8" t="s">
        <v>1531</v>
      </c>
      <c r="G1822" s="53">
        <f t="shared" si="294"/>
        <v>11.27</v>
      </c>
      <c r="H1822" s="55">
        <f t="shared" si="288"/>
        <v>112.69999999999999</v>
      </c>
      <c r="I1822" s="15" t="s">
        <v>974</v>
      </c>
      <c r="J1822" s="55">
        <v>9.8000000000000007</v>
      </c>
      <c r="K1822" s="55">
        <f t="shared" si="291"/>
        <v>98</v>
      </c>
      <c r="L1822" s="56">
        <f t="shared" si="292"/>
        <v>73.5</v>
      </c>
      <c r="M1822" s="56">
        <f t="shared" si="290"/>
        <v>735</v>
      </c>
      <c r="N1822" s="38"/>
      <c r="O1822" s="48">
        <v>0.61499999999999999</v>
      </c>
      <c r="P1822" s="48">
        <f t="shared" si="284"/>
        <v>6.15</v>
      </c>
      <c r="Q1822" s="104"/>
      <c r="R1822" s="102">
        <f t="shared" si="295"/>
        <v>0</v>
      </c>
      <c r="S1822" s="120" t="s">
        <v>2447</v>
      </c>
      <c r="T1822" s="37"/>
      <c r="U1822" s="37"/>
      <c r="V1822" s="37"/>
      <c r="W1822" s="139"/>
      <c r="X1822" s="40"/>
      <c r="Y1822" s="40"/>
      <c r="Z1822" s="202"/>
      <c r="AA1822" s="37"/>
    </row>
    <row r="1823" spans="1:27" s="139" customFormat="1" x14ac:dyDescent="0.25">
      <c r="A1823" s="6">
        <v>103736</v>
      </c>
      <c r="B1823" s="6">
        <v>63804326</v>
      </c>
      <c r="C1823" s="6">
        <v>4</v>
      </c>
      <c r="D1823" s="6"/>
      <c r="E1823" s="30" t="s">
        <v>587</v>
      </c>
      <c r="F1823" s="8" t="s">
        <v>1532</v>
      </c>
      <c r="G1823" s="53">
        <f t="shared" si="294"/>
        <v>25.299999999999997</v>
      </c>
      <c r="H1823" s="55">
        <f t="shared" si="288"/>
        <v>101.19999999999999</v>
      </c>
      <c r="I1823" s="15" t="s">
        <v>0</v>
      </c>
      <c r="J1823" s="55">
        <v>22</v>
      </c>
      <c r="K1823" s="55">
        <f t="shared" si="291"/>
        <v>88</v>
      </c>
      <c r="L1823" s="56">
        <f t="shared" si="292"/>
        <v>165</v>
      </c>
      <c r="M1823" s="56">
        <f t="shared" si="290"/>
        <v>660</v>
      </c>
      <c r="N1823" s="38"/>
      <c r="O1823" s="48">
        <v>0.32</v>
      </c>
      <c r="P1823" s="48">
        <f t="shared" ref="P1823:P1886" si="296">O1823*C1823</f>
        <v>1.28</v>
      </c>
      <c r="Q1823" s="104"/>
      <c r="R1823" s="102">
        <f t="shared" si="295"/>
        <v>0</v>
      </c>
      <c r="S1823" s="120" t="s">
        <v>2448</v>
      </c>
      <c r="T1823" s="37"/>
      <c r="U1823" s="37"/>
      <c r="X1823" s="37"/>
      <c r="Y1823" s="37"/>
      <c r="Z1823" s="40"/>
      <c r="AA1823" s="37"/>
    </row>
    <row r="1824" spans="1:27" s="139" customFormat="1" x14ac:dyDescent="0.25">
      <c r="A1824" s="6">
        <v>173657</v>
      </c>
      <c r="B1824" s="6">
        <v>63804326</v>
      </c>
      <c r="C1824" s="6">
        <v>4</v>
      </c>
      <c r="D1824" s="39"/>
      <c r="E1824" s="30" t="s">
        <v>587</v>
      </c>
      <c r="F1824" s="8" t="s">
        <v>1532</v>
      </c>
      <c r="G1824" s="53">
        <f t="shared" si="294"/>
        <v>25.299999999999997</v>
      </c>
      <c r="H1824" s="55">
        <f t="shared" si="288"/>
        <v>101.19999999999999</v>
      </c>
      <c r="I1824" s="15" t="s">
        <v>974</v>
      </c>
      <c r="J1824" s="55">
        <v>22</v>
      </c>
      <c r="K1824" s="55">
        <f t="shared" si="291"/>
        <v>88</v>
      </c>
      <c r="L1824" s="56">
        <f t="shared" si="292"/>
        <v>165</v>
      </c>
      <c r="M1824" s="56">
        <f t="shared" si="290"/>
        <v>660</v>
      </c>
      <c r="N1824" s="38"/>
      <c r="O1824" s="48">
        <v>0.32</v>
      </c>
      <c r="P1824" s="48">
        <f t="shared" si="296"/>
        <v>1.28</v>
      </c>
      <c r="Q1824" s="104"/>
      <c r="R1824" s="102">
        <f t="shared" si="295"/>
        <v>0</v>
      </c>
      <c r="S1824" s="120" t="s">
        <v>2448</v>
      </c>
      <c r="T1824" s="37"/>
      <c r="U1824" s="37"/>
      <c r="W1824" s="37"/>
      <c r="X1824" s="131"/>
      <c r="Y1824" s="131"/>
      <c r="Z1824" s="40"/>
      <c r="AA1824" s="37"/>
    </row>
    <row r="1825" spans="1:27" s="131" customFormat="1" ht="15" customHeight="1" x14ac:dyDescent="0.25">
      <c r="A1825" s="6">
        <v>102569</v>
      </c>
      <c r="B1825" s="6">
        <v>63804338</v>
      </c>
      <c r="C1825" s="6">
        <v>1</v>
      </c>
      <c r="D1825" s="6"/>
      <c r="E1825" s="30" t="s">
        <v>566</v>
      </c>
      <c r="F1825" s="20" t="s">
        <v>1205</v>
      </c>
      <c r="G1825" s="53">
        <f t="shared" si="294"/>
        <v>62.099999999999994</v>
      </c>
      <c r="H1825" s="55">
        <f t="shared" si="288"/>
        <v>62.099999999999994</v>
      </c>
      <c r="I1825" s="15" t="s">
        <v>152</v>
      </c>
      <c r="J1825" s="55">
        <v>54</v>
      </c>
      <c r="K1825" s="55">
        <f t="shared" si="291"/>
        <v>54</v>
      </c>
      <c r="L1825" s="56">
        <f t="shared" si="292"/>
        <v>405</v>
      </c>
      <c r="M1825" s="56">
        <f t="shared" si="290"/>
        <v>405</v>
      </c>
      <c r="N1825" s="38"/>
      <c r="O1825" s="48">
        <v>20.260000000000002</v>
      </c>
      <c r="P1825" s="48">
        <f t="shared" si="296"/>
        <v>20.260000000000002</v>
      </c>
      <c r="Q1825" s="104"/>
      <c r="R1825" s="102">
        <f t="shared" si="295"/>
        <v>0</v>
      </c>
      <c r="S1825" s="120" t="s">
        <v>2737</v>
      </c>
      <c r="T1825" s="37"/>
      <c r="U1825" s="37"/>
      <c r="V1825" s="139"/>
      <c r="W1825" s="37"/>
      <c r="X1825" s="139"/>
      <c r="Y1825" s="139"/>
      <c r="Z1825" s="40"/>
      <c r="AA1825" s="37"/>
    </row>
    <row r="1826" spans="1:27" s="139" customFormat="1" x14ac:dyDescent="0.25">
      <c r="A1826" s="6">
        <v>103736</v>
      </c>
      <c r="B1826" s="6">
        <v>63804344</v>
      </c>
      <c r="C1826" s="6">
        <v>1</v>
      </c>
      <c r="D1826" s="6"/>
      <c r="E1826" s="30" t="s">
        <v>3558</v>
      </c>
      <c r="F1826" s="20" t="s">
        <v>1548</v>
      </c>
      <c r="G1826" s="53">
        <f t="shared" si="294"/>
        <v>51.749999999999993</v>
      </c>
      <c r="H1826" s="55">
        <f t="shared" si="288"/>
        <v>51.749999999999993</v>
      </c>
      <c r="I1826" s="15" t="s">
        <v>152</v>
      </c>
      <c r="J1826" s="55">
        <v>45</v>
      </c>
      <c r="K1826" s="55">
        <f t="shared" si="291"/>
        <v>45</v>
      </c>
      <c r="L1826" s="56">
        <f t="shared" si="292"/>
        <v>337.5</v>
      </c>
      <c r="M1826" s="56">
        <f t="shared" si="290"/>
        <v>337.5</v>
      </c>
      <c r="N1826" s="38"/>
      <c r="O1826" s="48">
        <v>1.343</v>
      </c>
      <c r="P1826" s="48">
        <f t="shared" si="296"/>
        <v>1.343</v>
      </c>
      <c r="Q1826" s="104"/>
      <c r="R1826" s="102">
        <f t="shared" si="295"/>
        <v>0</v>
      </c>
      <c r="S1826" s="120" t="s">
        <v>2449</v>
      </c>
      <c r="T1826" s="37"/>
      <c r="V1826" s="37"/>
      <c r="W1826" s="37"/>
      <c r="X1826" s="37"/>
      <c r="Y1826" s="37"/>
      <c r="Z1826" s="37"/>
      <c r="AA1826" s="37"/>
    </row>
    <row r="1827" spans="1:27" s="139" customFormat="1" ht="14.25" customHeight="1" x14ac:dyDescent="0.25">
      <c r="A1827" s="6">
        <v>173657</v>
      </c>
      <c r="B1827" s="6">
        <v>63804344</v>
      </c>
      <c r="C1827" s="6">
        <v>1</v>
      </c>
      <c r="D1827" s="39"/>
      <c r="E1827" s="30" t="s">
        <v>3558</v>
      </c>
      <c r="F1827" s="8" t="s">
        <v>1548</v>
      </c>
      <c r="G1827" s="53">
        <f t="shared" si="294"/>
        <v>51.749999999999993</v>
      </c>
      <c r="H1827" s="55">
        <f t="shared" si="288"/>
        <v>51.749999999999993</v>
      </c>
      <c r="I1827" s="15" t="s">
        <v>974</v>
      </c>
      <c r="J1827" s="55">
        <v>45</v>
      </c>
      <c r="K1827" s="55">
        <f t="shared" si="291"/>
        <v>45</v>
      </c>
      <c r="L1827" s="56">
        <f t="shared" si="292"/>
        <v>337.5</v>
      </c>
      <c r="M1827" s="56">
        <f t="shared" si="290"/>
        <v>337.5</v>
      </c>
      <c r="N1827" s="38"/>
      <c r="O1827" s="48">
        <v>1.343</v>
      </c>
      <c r="P1827" s="48">
        <f t="shared" si="296"/>
        <v>1.343</v>
      </c>
      <c r="Q1827" s="104"/>
      <c r="R1827" s="102">
        <f t="shared" si="295"/>
        <v>0</v>
      </c>
      <c r="S1827" s="120" t="s">
        <v>2449</v>
      </c>
      <c r="T1827" s="37"/>
      <c r="V1827" s="37"/>
      <c r="W1827" s="37"/>
      <c r="X1827" s="40"/>
      <c r="Y1827" s="40"/>
      <c r="Z1827" s="37"/>
      <c r="AA1827" s="131"/>
    </row>
    <row r="1828" spans="1:27" s="202" customFormat="1" x14ac:dyDescent="0.25">
      <c r="A1828" s="6">
        <v>103423</v>
      </c>
      <c r="B1828" s="6">
        <v>63804355</v>
      </c>
      <c r="C1828" s="6">
        <v>2</v>
      </c>
      <c r="D1828" s="6"/>
      <c r="E1828" s="30" t="s">
        <v>580</v>
      </c>
      <c r="F1828" s="20" t="s">
        <v>1893</v>
      </c>
      <c r="G1828" s="53">
        <f t="shared" si="294"/>
        <v>142.6</v>
      </c>
      <c r="H1828" s="55">
        <f t="shared" si="288"/>
        <v>285.2</v>
      </c>
      <c r="I1828" s="15" t="s">
        <v>152</v>
      </c>
      <c r="J1828" s="55">
        <v>124</v>
      </c>
      <c r="K1828" s="55">
        <f t="shared" si="291"/>
        <v>248</v>
      </c>
      <c r="L1828" s="56">
        <f t="shared" si="292"/>
        <v>930</v>
      </c>
      <c r="M1828" s="56">
        <f t="shared" si="290"/>
        <v>1860</v>
      </c>
      <c r="N1828" s="38"/>
      <c r="O1828" s="48"/>
      <c r="P1828" s="48">
        <f t="shared" si="296"/>
        <v>0</v>
      </c>
      <c r="Q1828" s="104"/>
      <c r="R1828" s="102">
        <f t="shared" si="295"/>
        <v>0</v>
      </c>
      <c r="S1828" s="120" t="s">
        <v>3442</v>
      </c>
      <c r="T1828" s="40"/>
      <c r="U1828" s="37"/>
      <c r="V1828" s="37"/>
      <c r="W1828" s="37"/>
      <c r="X1828" s="37"/>
      <c r="Y1828" s="37"/>
      <c r="Z1828" s="131"/>
      <c r="AA1828" s="37"/>
    </row>
    <row r="1829" spans="1:27" s="202" customFormat="1" x14ac:dyDescent="0.25">
      <c r="A1829" s="6">
        <v>103423</v>
      </c>
      <c r="B1829" s="6">
        <v>63804356</v>
      </c>
      <c r="C1829" s="6">
        <v>2</v>
      </c>
      <c r="D1829" s="6"/>
      <c r="E1829" s="30" t="s">
        <v>581</v>
      </c>
      <c r="F1829" s="20" t="s">
        <v>4139</v>
      </c>
      <c r="G1829" s="53">
        <f t="shared" si="294"/>
        <v>135.69999999999999</v>
      </c>
      <c r="H1829" s="55">
        <f t="shared" si="288"/>
        <v>271.39999999999998</v>
      </c>
      <c r="I1829" s="15" t="s">
        <v>152</v>
      </c>
      <c r="J1829" s="55">
        <v>118</v>
      </c>
      <c r="K1829" s="55">
        <f t="shared" si="291"/>
        <v>236</v>
      </c>
      <c r="L1829" s="56">
        <f t="shared" si="292"/>
        <v>885</v>
      </c>
      <c r="M1829" s="56">
        <f t="shared" si="290"/>
        <v>1770</v>
      </c>
      <c r="N1829" s="38"/>
      <c r="O1829" s="48"/>
      <c r="P1829" s="48">
        <f t="shared" si="296"/>
        <v>0</v>
      </c>
      <c r="Q1829" s="40"/>
      <c r="R1829" s="102">
        <f t="shared" si="295"/>
        <v>0</v>
      </c>
      <c r="S1829" s="120" t="s">
        <v>3443</v>
      </c>
      <c r="T1829" s="37"/>
      <c r="U1829" s="139"/>
      <c r="V1829" s="37"/>
      <c r="W1829" s="131"/>
      <c r="X1829" s="37"/>
      <c r="Y1829" s="37"/>
      <c r="Z1829" s="139"/>
      <c r="AA1829" s="40"/>
    </row>
    <row r="1830" spans="1:27" s="139" customFormat="1" x14ac:dyDescent="0.25">
      <c r="A1830" s="6">
        <v>103423</v>
      </c>
      <c r="B1830" s="6">
        <v>63804357</v>
      </c>
      <c r="C1830" s="6">
        <v>2</v>
      </c>
      <c r="D1830" s="6"/>
      <c r="E1830" s="30" t="s">
        <v>582</v>
      </c>
      <c r="F1830" s="20" t="s">
        <v>13</v>
      </c>
      <c r="G1830" s="53">
        <f t="shared" si="294"/>
        <v>80.5</v>
      </c>
      <c r="H1830" s="55">
        <f t="shared" si="288"/>
        <v>161</v>
      </c>
      <c r="I1830" s="15" t="s">
        <v>0</v>
      </c>
      <c r="J1830" s="55">
        <v>70</v>
      </c>
      <c r="K1830" s="55">
        <f t="shared" si="291"/>
        <v>140</v>
      </c>
      <c r="L1830" s="56">
        <f t="shared" si="292"/>
        <v>525</v>
      </c>
      <c r="M1830" s="56">
        <f t="shared" si="290"/>
        <v>1050</v>
      </c>
      <c r="N1830" s="38"/>
      <c r="O1830" s="48"/>
      <c r="P1830" s="48">
        <f t="shared" si="296"/>
        <v>0</v>
      </c>
      <c r="Q1830" s="40"/>
      <c r="R1830" s="102">
        <f t="shared" si="295"/>
        <v>0</v>
      </c>
      <c r="S1830" s="120" t="s">
        <v>3444</v>
      </c>
      <c r="T1830" s="40"/>
      <c r="V1830" s="37"/>
      <c r="W1830" s="131"/>
      <c r="X1830" s="37"/>
      <c r="Y1830" s="37"/>
      <c r="Z1830" s="37"/>
      <c r="AA1830" s="37"/>
    </row>
    <row r="1831" spans="1:27" s="139" customFormat="1" x14ac:dyDescent="0.25">
      <c r="A1831" s="6">
        <v>103423</v>
      </c>
      <c r="B1831" s="6">
        <v>63804360</v>
      </c>
      <c r="C1831" s="6">
        <v>1</v>
      </c>
      <c r="D1831" s="6"/>
      <c r="E1831" s="30" t="s">
        <v>569</v>
      </c>
      <c r="F1831" s="20" t="s">
        <v>1766</v>
      </c>
      <c r="G1831" s="53">
        <f t="shared" si="294"/>
        <v>1132.75</v>
      </c>
      <c r="H1831" s="55">
        <f t="shared" si="288"/>
        <v>1132.75</v>
      </c>
      <c r="I1831" s="15" t="s">
        <v>0</v>
      </c>
      <c r="J1831" s="55">
        <v>985</v>
      </c>
      <c r="K1831" s="55">
        <f t="shared" si="291"/>
        <v>985</v>
      </c>
      <c r="L1831" s="56">
        <f t="shared" si="292"/>
        <v>7387.5</v>
      </c>
      <c r="M1831" s="56">
        <f t="shared" si="290"/>
        <v>7387.5</v>
      </c>
      <c r="N1831" s="38"/>
      <c r="O1831" s="48"/>
      <c r="P1831" s="48">
        <f t="shared" si="296"/>
        <v>0</v>
      </c>
      <c r="Q1831" s="104"/>
      <c r="R1831" s="102">
        <f t="shared" si="295"/>
        <v>0</v>
      </c>
      <c r="S1831" s="120" t="s">
        <v>3429</v>
      </c>
      <c r="T1831" s="40"/>
      <c r="W1831" s="37"/>
      <c r="X1831" s="37"/>
      <c r="Y1831" s="37"/>
      <c r="Z1831" s="37"/>
      <c r="AA1831" s="37"/>
    </row>
    <row r="1832" spans="1:27" s="139" customFormat="1" x14ac:dyDescent="0.25">
      <c r="A1832" s="134">
        <v>103423</v>
      </c>
      <c r="B1832" s="134">
        <v>63804361</v>
      </c>
      <c r="C1832" s="134">
        <v>4</v>
      </c>
      <c r="D1832" s="134"/>
      <c r="E1832" s="123" t="s">
        <v>583</v>
      </c>
      <c r="F1832" s="124" t="s">
        <v>834</v>
      </c>
      <c r="G1832" s="187">
        <f t="shared" si="294"/>
        <v>2.6449999999999996</v>
      </c>
      <c r="H1832" s="162">
        <f t="shared" si="288"/>
        <v>10.579999999999998</v>
      </c>
      <c r="I1832" s="166" t="s">
        <v>67</v>
      </c>
      <c r="J1832" s="162">
        <v>2.2999999999999998</v>
      </c>
      <c r="K1832" s="162">
        <f t="shared" si="291"/>
        <v>9.1999999999999993</v>
      </c>
      <c r="L1832" s="167">
        <f t="shared" si="292"/>
        <v>17.25</v>
      </c>
      <c r="M1832" s="167">
        <f t="shared" si="290"/>
        <v>69</v>
      </c>
      <c r="N1832" s="122"/>
      <c r="O1832" s="130"/>
      <c r="P1832" s="130">
        <f t="shared" si="296"/>
        <v>0</v>
      </c>
      <c r="R1832" s="194">
        <f t="shared" si="295"/>
        <v>0</v>
      </c>
      <c r="S1832" s="246" t="s">
        <v>3445</v>
      </c>
      <c r="U1832" s="131"/>
      <c r="V1832" s="37"/>
      <c r="W1832" s="131"/>
      <c r="Z1832" s="37"/>
      <c r="AA1832" s="37"/>
    </row>
    <row r="1833" spans="1:27" s="139" customFormat="1" x14ac:dyDescent="0.25">
      <c r="A1833" s="6">
        <v>154979</v>
      </c>
      <c r="B1833" s="6">
        <v>63804374</v>
      </c>
      <c r="C1833" s="6">
        <v>4</v>
      </c>
      <c r="D1833" s="39"/>
      <c r="E1833" s="30" t="s">
        <v>896</v>
      </c>
      <c r="F1833" s="20" t="s">
        <v>897</v>
      </c>
      <c r="G1833" s="76">
        <f>J1833*1.2</f>
        <v>80.399999999999991</v>
      </c>
      <c r="H1833" s="55">
        <f t="shared" si="288"/>
        <v>321.59999999999997</v>
      </c>
      <c r="I1833" s="15" t="s">
        <v>152</v>
      </c>
      <c r="J1833" s="55">
        <v>67</v>
      </c>
      <c r="K1833" s="55">
        <f t="shared" si="291"/>
        <v>268</v>
      </c>
      <c r="L1833" s="56">
        <f t="shared" si="292"/>
        <v>502.5</v>
      </c>
      <c r="M1833" s="56">
        <f t="shared" si="290"/>
        <v>2010</v>
      </c>
      <c r="N1833" s="38"/>
      <c r="O1833" s="48">
        <v>19.03</v>
      </c>
      <c r="P1833" s="48">
        <f t="shared" si="296"/>
        <v>76.12</v>
      </c>
      <c r="Q1833" s="104"/>
      <c r="R1833" s="102">
        <f t="shared" si="295"/>
        <v>0</v>
      </c>
      <c r="S1833" s="120" t="s">
        <v>3336</v>
      </c>
      <c r="T1833" s="37"/>
      <c r="U1833" s="131"/>
      <c r="V1833" s="40"/>
      <c r="W1833" s="40"/>
      <c r="X1833" s="37"/>
      <c r="Y1833" s="37"/>
      <c r="Z1833" s="131"/>
      <c r="AA1833" s="37"/>
    </row>
    <row r="1834" spans="1:27" s="139" customFormat="1" x14ac:dyDescent="0.25">
      <c r="A1834" s="6">
        <v>165725</v>
      </c>
      <c r="B1834" s="6">
        <v>63804374</v>
      </c>
      <c r="C1834" s="6">
        <v>4</v>
      </c>
      <c r="D1834" s="39"/>
      <c r="E1834" s="30" t="s">
        <v>896</v>
      </c>
      <c r="F1834" s="20" t="s">
        <v>897</v>
      </c>
      <c r="G1834" s="76">
        <f>J1834*1.2</f>
        <v>80.399999999999991</v>
      </c>
      <c r="H1834" s="55">
        <f t="shared" si="288"/>
        <v>321.59999999999997</v>
      </c>
      <c r="I1834" s="15" t="s">
        <v>974</v>
      </c>
      <c r="J1834" s="55">
        <v>67</v>
      </c>
      <c r="K1834" s="55">
        <f t="shared" si="291"/>
        <v>268</v>
      </c>
      <c r="L1834" s="56">
        <f t="shared" si="292"/>
        <v>502.5</v>
      </c>
      <c r="M1834" s="56">
        <f t="shared" si="290"/>
        <v>2010</v>
      </c>
      <c r="N1834" s="38"/>
      <c r="O1834" s="48">
        <v>19.03</v>
      </c>
      <c r="P1834" s="48">
        <f t="shared" si="296"/>
        <v>76.12</v>
      </c>
      <c r="Q1834" s="104"/>
      <c r="R1834" s="102">
        <f t="shared" si="295"/>
        <v>0</v>
      </c>
      <c r="S1834" s="120" t="s">
        <v>3336</v>
      </c>
      <c r="T1834" s="37"/>
      <c r="U1834" s="131"/>
      <c r="V1834" s="37"/>
      <c r="W1834" s="37"/>
      <c r="X1834" s="40"/>
      <c r="Y1834" s="40"/>
      <c r="Z1834" s="37"/>
      <c r="AA1834" s="37"/>
    </row>
    <row r="1835" spans="1:27" s="139" customFormat="1" x14ac:dyDescent="0.25">
      <c r="A1835" s="6">
        <v>191185</v>
      </c>
      <c r="B1835" s="6">
        <v>63804374</v>
      </c>
      <c r="C1835" s="6">
        <v>4</v>
      </c>
      <c r="D1835" s="39"/>
      <c r="E1835" s="30" t="s">
        <v>896</v>
      </c>
      <c r="F1835" s="20" t="s">
        <v>897</v>
      </c>
      <c r="G1835" s="110">
        <f>J1835*1.2</f>
        <v>80.399999999999991</v>
      </c>
      <c r="H1835" s="55">
        <f t="shared" si="288"/>
        <v>321.59999999999997</v>
      </c>
      <c r="I1835" s="15" t="s">
        <v>974</v>
      </c>
      <c r="J1835" s="55">
        <v>67</v>
      </c>
      <c r="K1835" s="55">
        <f t="shared" si="291"/>
        <v>268</v>
      </c>
      <c r="L1835" s="56">
        <f t="shared" si="292"/>
        <v>502.5</v>
      </c>
      <c r="M1835" s="56">
        <f t="shared" si="290"/>
        <v>2010</v>
      </c>
      <c r="N1835" s="38" t="s">
        <v>2028</v>
      </c>
      <c r="O1835" s="48">
        <v>19.03</v>
      </c>
      <c r="P1835" s="48">
        <f t="shared" si="296"/>
        <v>76.12</v>
      </c>
      <c r="Q1835" s="40"/>
      <c r="R1835" s="102">
        <f t="shared" si="295"/>
        <v>0</v>
      </c>
      <c r="S1835" s="120" t="s">
        <v>3336</v>
      </c>
      <c r="T1835" s="37"/>
      <c r="U1835" s="131"/>
      <c r="V1835" s="37"/>
      <c r="Z1835" s="37"/>
      <c r="AA1835" s="37"/>
    </row>
    <row r="1836" spans="1:27" s="139" customFormat="1" x14ac:dyDescent="0.25">
      <c r="A1836" s="134">
        <v>191185</v>
      </c>
      <c r="B1836" s="134">
        <v>63804374</v>
      </c>
      <c r="C1836" s="134">
        <v>4</v>
      </c>
      <c r="D1836" s="161"/>
      <c r="E1836" s="123" t="s">
        <v>896</v>
      </c>
      <c r="F1836" s="124" t="s">
        <v>897</v>
      </c>
      <c r="G1836" s="168">
        <f>J1836*1.2</f>
        <v>80.399999999999991</v>
      </c>
      <c r="H1836" s="162">
        <f t="shared" si="288"/>
        <v>321.59999999999997</v>
      </c>
      <c r="I1836" s="166" t="s">
        <v>974</v>
      </c>
      <c r="J1836" s="162">
        <v>67</v>
      </c>
      <c r="K1836" s="162">
        <f t="shared" si="291"/>
        <v>268</v>
      </c>
      <c r="L1836" s="167">
        <f t="shared" si="292"/>
        <v>502.5</v>
      </c>
      <c r="M1836" s="167">
        <f t="shared" si="290"/>
        <v>2010</v>
      </c>
      <c r="N1836" s="122" t="s">
        <v>2028</v>
      </c>
      <c r="O1836" s="130">
        <v>19.03</v>
      </c>
      <c r="P1836" s="130">
        <f t="shared" si="296"/>
        <v>76.12</v>
      </c>
      <c r="U1836" s="37"/>
      <c r="V1836" s="37"/>
      <c r="X1836" s="37"/>
      <c r="Y1836" s="37"/>
      <c r="Z1836" s="37"/>
      <c r="AA1836" s="37"/>
    </row>
    <row r="1837" spans="1:27" s="139" customFormat="1" x14ac:dyDescent="0.25">
      <c r="A1837" s="6">
        <v>108151</v>
      </c>
      <c r="B1837" s="6">
        <v>63804375</v>
      </c>
      <c r="C1837" s="6">
        <v>4</v>
      </c>
      <c r="D1837" s="39"/>
      <c r="E1837" s="30" t="s">
        <v>1232</v>
      </c>
      <c r="F1837" s="20" t="s">
        <v>1765</v>
      </c>
      <c r="G1837" s="53">
        <f>J1837*1.15</f>
        <v>41.4</v>
      </c>
      <c r="H1837" s="55">
        <f t="shared" si="288"/>
        <v>165.6</v>
      </c>
      <c r="I1837" s="15" t="s">
        <v>152</v>
      </c>
      <c r="J1837" s="55">
        <v>36</v>
      </c>
      <c r="K1837" s="55">
        <f t="shared" si="291"/>
        <v>144</v>
      </c>
      <c r="L1837" s="56">
        <f t="shared" si="292"/>
        <v>270</v>
      </c>
      <c r="M1837" s="56">
        <f t="shared" si="290"/>
        <v>1080</v>
      </c>
      <c r="N1837" s="38"/>
      <c r="O1837" s="130">
        <v>0.98299999999999998</v>
      </c>
      <c r="P1837" s="48">
        <f t="shared" si="296"/>
        <v>3.9319999999999999</v>
      </c>
      <c r="Q1837" s="104"/>
      <c r="R1837" s="102">
        <f>Q1837*1.025</f>
        <v>0</v>
      </c>
      <c r="S1837" s="120" t="s">
        <v>3335</v>
      </c>
      <c r="T1837" s="37"/>
      <c r="U1837" s="37"/>
      <c r="W1837" s="131"/>
      <c r="X1837" s="37"/>
      <c r="Y1837" s="37"/>
      <c r="Z1837" s="37"/>
      <c r="AA1837" s="37"/>
    </row>
    <row r="1838" spans="1:27" s="139" customFormat="1" x14ac:dyDescent="0.25">
      <c r="A1838" s="6">
        <v>191185</v>
      </c>
      <c r="B1838" s="6">
        <v>63804375</v>
      </c>
      <c r="C1838" s="6">
        <v>4</v>
      </c>
      <c r="D1838" s="39"/>
      <c r="E1838" s="30" t="s">
        <v>1232</v>
      </c>
      <c r="F1838" s="20" t="s">
        <v>1765</v>
      </c>
      <c r="G1838" s="107">
        <f>J1838*1.15</f>
        <v>41.4</v>
      </c>
      <c r="H1838" s="55">
        <f t="shared" si="288"/>
        <v>165.6</v>
      </c>
      <c r="I1838" s="15" t="s">
        <v>152</v>
      </c>
      <c r="J1838" s="55">
        <v>36</v>
      </c>
      <c r="K1838" s="55">
        <f t="shared" si="291"/>
        <v>144</v>
      </c>
      <c r="L1838" s="56">
        <f t="shared" si="292"/>
        <v>270</v>
      </c>
      <c r="M1838" s="56">
        <f t="shared" si="290"/>
        <v>1080</v>
      </c>
      <c r="N1838" s="38" t="s">
        <v>2028</v>
      </c>
      <c r="O1838" s="48">
        <v>0.98299999999999998</v>
      </c>
      <c r="P1838" s="48">
        <f t="shared" si="296"/>
        <v>3.9319999999999999</v>
      </c>
      <c r="Q1838" s="37"/>
      <c r="R1838" s="102">
        <f>Q1838*1.025</f>
        <v>0</v>
      </c>
      <c r="S1838" s="120" t="s">
        <v>3335</v>
      </c>
      <c r="T1838" s="37"/>
      <c r="U1838" s="37"/>
      <c r="V1838" s="37"/>
      <c r="W1838" s="37"/>
      <c r="X1838" s="37"/>
      <c r="Y1838" s="37"/>
      <c r="Z1838" s="37"/>
      <c r="AA1838" s="37"/>
    </row>
    <row r="1839" spans="1:27" s="139" customFormat="1" x14ac:dyDescent="0.25">
      <c r="A1839" s="134">
        <v>191185</v>
      </c>
      <c r="B1839" s="134">
        <v>63804375</v>
      </c>
      <c r="C1839" s="134">
        <v>4</v>
      </c>
      <c r="D1839" s="161"/>
      <c r="E1839" s="123" t="s">
        <v>1232</v>
      </c>
      <c r="F1839" s="124" t="s">
        <v>1765</v>
      </c>
      <c r="G1839" s="125">
        <f>J1839*1.15</f>
        <v>41.4</v>
      </c>
      <c r="H1839" s="162">
        <f t="shared" si="288"/>
        <v>165.6</v>
      </c>
      <c r="I1839" s="166" t="s">
        <v>152</v>
      </c>
      <c r="J1839" s="162">
        <v>36</v>
      </c>
      <c r="K1839" s="162">
        <f t="shared" si="291"/>
        <v>144</v>
      </c>
      <c r="L1839" s="167">
        <f t="shared" si="292"/>
        <v>270</v>
      </c>
      <c r="M1839" s="167">
        <f t="shared" si="290"/>
        <v>1080</v>
      </c>
      <c r="N1839" s="122" t="s">
        <v>2028</v>
      </c>
      <c r="O1839" s="130">
        <v>0.98299999999999998</v>
      </c>
      <c r="P1839" s="130">
        <f t="shared" si="296"/>
        <v>3.9319999999999999</v>
      </c>
      <c r="Q1839" s="131"/>
      <c r="R1839" s="131"/>
      <c r="S1839" s="131"/>
      <c r="T1839" s="131"/>
      <c r="U1839" s="37"/>
      <c r="W1839" s="131"/>
      <c r="X1839" s="37"/>
      <c r="Y1839" s="37"/>
      <c r="Z1839" s="37"/>
      <c r="AA1839" s="37"/>
    </row>
    <row r="1840" spans="1:27" s="139" customFormat="1" x14ac:dyDescent="0.25">
      <c r="A1840" s="197">
        <v>201740</v>
      </c>
      <c r="B1840" s="134">
        <v>63804378</v>
      </c>
      <c r="C1840" s="134">
        <v>2</v>
      </c>
      <c r="D1840" s="161"/>
      <c r="E1840" s="123" t="s">
        <v>3665</v>
      </c>
      <c r="F1840" s="124" t="s">
        <v>3664</v>
      </c>
      <c r="G1840" s="189">
        <f>J1840*1.2+O1840*2.5</f>
        <v>47.04</v>
      </c>
      <c r="H1840" s="162">
        <f t="shared" si="288"/>
        <v>94.08</v>
      </c>
      <c r="I1840" s="163" t="s">
        <v>0</v>
      </c>
      <c r="J1840" s="164">
        <v>26</v>
      </c>
      <c r="K1840" s="164">
        <f t="shared" si="291"/>
        <v>52</v>
      </c>
      <c r="L1840" s="165">
        <f t="shared" si="292"/>
        <v>195</v>
      </c>
      <c r="M1840" s="165">
        <f t="shared" si="290"/>
        <v>390</v>
      </c>
      <c r="N1840" s="129" t="s">
        <v>1973</v>
      </c>
      <c r="O1840" s="130">
        <v>6.3360000000000003</v>
      </c>
      <c r="P1840" s="130">
        <f t="shared" si="296"/>
        <v>12.672000000000001</v>
      </c>
      <c r="Q1840" s="188"/>
      <c r="R1840" s="194"/>
      <c r="S1840" s="246"/>
      <c r="T1840" s="131"/>
      <c r="U1840" s="37"/>
      <c r="W1840" s="37"/>
      <c r="X1840" s="37"/>
      <c r="Y1840" s="37"/>
      <c r="Z1840" s="37"/>
      <c r="AA1840" s="37"/>
    </row>
    <row r="1841" spans="1:27" s="139" customFormat="1" x14ac:dyDescent="0.25">
      <c r="A1841" s="6">
        <v>103423</v>
      </c>
      <c r="B1841" s="6">
        <v>63804380</v>
      </c>
      <c r="C1841" s="6">
        <v>1</v>
      </c>
      <c r="D1841" s="6"/>
      <c r="E1841" s="30" t="s">
        <v>578</v>
      </c>
      <c r="F1841" s="20" t="s">
        <v>4330</v>
      </c>
      <c r="G1841" s="53">
        <f t="shared" ref="G1841:G1847" si="297">J1841*1.15</f>
        <v>557.75</v>
      </c>
      <c r="H1841" s="55">
        <f t="shared" si="288"/>
        <v>557.75</v>
      </c>
      <c r="I1841" s="15" t="s">
        <v>0</v>
      </c>
      <c r="J1841" s="55">
        <v>485</v>
      </c>
      <c r="K1841" s="55">
        <f t="shared" si="291"/>
        <v>485</v>
      </c>
      <c r="L1841" s="56">
        <f t="shared" si="292"/>
        <v>3637.5</v>
      </c>
      <c r="M1841" s="56">
        <f t="shared" si="290"/>
        <v>3637.5</v>
      </c>
      <c r="N1841" s="38" t="s">
        <v>1917</v>
      </c>
      <c r="O1841" s="48">
        <v>39</v>
      </c>
      <c r="P1841" s="48">
        <f t="shared" si="296"/>
        <v>39</v>
      </c>
      <c r="Q1841" s="104"/>
      <c r="R1841" s="102">
        <f t="shared" ref="R1841:R1848" si="298">Q1841*1.025</f>
        <v>0</v>
      </c>
      <c r="S1841" s="120" t="s">
        <v>3440</v>
      </c>
      <c r="T1841" s="40"/>
      <c r="V1841" s="37"/>
      <c r="W1841" s="37"/>
      <c r="X1841" s="37"/>
      <c r="Y1841" s="37"/>
      <c r="Z1841" s="37"/>
      <c r="AA1841" s="37"/>
    </row>
    <row r="1842" spans="1:27" s="139" customFormat="1" x14ac:dyDescent="0.25">
      <c r="A1842" s="6">
        <v>103423</v>
      </c>
      <c r="B1842" s="6">
        <v>63804382</v>
      </c>
      <c r="C1842" s="6">
        <v>12</v>
      </c>
      <c r="D1842" s="6"/>
      <c r="E1842" s="30" t="s">
        <v>579</v>
      </c>
      <c r="F1842" s="20" t="s">
        <v>11</v>
      </c>
      <c r="G1842" s="53">
        <f t="shared" si="297"/>
        <v>5.75</v>
      </c>
      <c r="H1842" s="55">
        <f t="shared" si="288"/>
        <v>69</v>
      </c>
      <c r="I1842" s="15" t="s">
        <v>67</v>
      </c>
      <c r="J1842" s="55">
        <v>5</v>
      </c>
      <c r="K1842" s="55">
        <f t="shared" si="291"/>
        <v>60</v>
      </c>
      <c r="L1842" s="56">
        <f t="shared" si="292"/>
        <v>37.5</v>
      </c>
      <c r="M1842" s="56">
        <f t="shared" si="290"/>
        <v>450</v>
      </c>
      <c r="N1842" s="38"/>
      <c r="O1842" s="48"/>
      <c r="P1842" s="48">
        <f t="shared" si="296"/>
        <v>0</v>
      </c>
      <c r="Q1842" s="104"/>
      <c r="R1842" s="102">
        <f t="shared" si="298"/>
        <v>0</v>
      </c>
      <c r="S1842" s="120" t="s">
        <v>3441</v>
      </c>
      <c r="T1842" s="40"/>
      <c r="U1842" s="37"/>
      <c r="V1842" s="131"/>
      <c r="W1842" s="37"/>
      <c r="X1842" s="37"/>
      <c r="Y1842" s="37"/>
      <c r="Z1842" s="37"/>
      <c r="AA1842" s="37"/>
    </row>
    <row r="1843" spans="1:27" s="139" customFormat="1" x14ac:dyDescent="0.25">
      <c r="A1843" s="6">
        <v>106785</v>
      </c>
      <c r="B1843" s="6">
        <v>63804410</v>
      </c>
      <c r="C1843" s="6">
        <v>2</v>
      </c>
      <c r="D1843" s="39"/>
      <c r="E1843" s="30" t="s">
        <v>635</v>
      </c>
      <c r="F1843" s="20" t="s">
        <v>4024</v>
      </c>
      <c r="G1843" s="53">
        <f t="shared" si="297"/>
        <v>158.69999999999999</v>
      </c>
      <c r="H1843" s="55">
        <f t="shared" si="288"/>
        <v>317.39999999999998</v>
      </c>
      <c r="I1843" s="15" t="s">
        <v>0</v>
      </c>
      <c r="J1843" s="55">
        <v>138</v>
      </c>
      <c r="K1843" s="55">
        <f t="shared" si="291"/>
        <v>276</v>
      </c>
      <c r="L1843" s="56">
        <f t="shared" si="292"/>
        <v>1035</v>
      </c>
      <c r="M1843" s="56">
        <f t="shared" si="290"/>
        <v>2070</v>
      </c>
      <c r="N1843" s="157" t="s">
        <v>1917</v>
      </c>
      <c r="O1843" s="48">
        <v>12.349</v>
      </c>
      <c r="P1843" s="48">
        <f t="shared" si="296"/>
        <v>24.698</v>
      </c>
      <c r="Q1843" s="104"/>
      <c r="R1843" s="102">
        <f t="shared" si="298"/>
        <v>0</v>
      </c>
      <c r="S1843" s="120" t="s">
        <v>3338</v>
      </c>
      <c r="T1843" s="37"/>
      <c r="U1843" s="131"/>
      <c r="V1843" s="37"/>
      <c r="Z1843" s="37"/>
      <c r="AA1843" s="37"/>
    </row>
    <row r="1844" spans="1:27" s="139" customFormat="1" x14ac:dyDescent="0.25">
      <c r="A1844" s="6">
        <v>106785</v>
      </c>
      <c r="B1844" s="6">
        <v>63804429</v>
      </c>
      <c r="C1844" s="6">
        <v>4</v>
      </c>
      <c r="D1844" s="39"/>
      <c r="E1844" s="30" t="s">
        <v>638</v>
      </c>
      <c r="F1844" s="20" t="s">
        <v>1073</v>
      </c>
      <c r="G1844" s="53">
        <f t="shared" si="297"/>
        <v>128.79999999999998</v>
      </c>
      <c r="H1844" s="55">
        <f t="shared" si="288"/>
        <v>515.19999999999993</v>
      </c>
      <c r="I1844" s="15" t="s">
        <v>0</v>
      </c>
      <c r="J1844" s="55">
        <v>112</v>
      </c>
      <c r="K1844" s="55">
        <f t="shared" si="291"/>
        <v>448</v>
      </c>
      <c r="L1844" s="56">
        <f t="shared" si="292"/>
        <v>840</v>
      </c>
      <c r="M1844" s="56">
        <f t="shared" si="290"/>
        <v>3360</v>
      </c>
      <c r="N1844" s="38"/>
      <c r="O1844" s="48"/>
      <c r="P1844" s="48">
        <f t="shared" si="296"/>
        <v>0</v>
      </c>
      <c r="Q1844" s="104"/>
      <c r="R1844" s="102">
        <f t="shared" si="298"/>
        <v>0</v>
      </c>
      <c r="S1844" s="120" t="s">
        <v>3337</v>
      </c>
      <c r="T1844" s="37"/>
      <c r="U1844" s="37"/>
      <c r="V1844" s="37"/>
      <c r="W1844" s="37"/>
      <c r="Z1844" s="37"/>
      <c r="AA1844" s="40"/>
    </row>
    <row r="1845" spans="1:27" s="139" customFormat="1" x14ac:dyDescent="0.25">
      <c r="A1845" s="6">
        <v>106785</v>
      </c>
      <c r="B1845" s="6">
        <v>63804430</v>
      </c>
      <c r="C1845" s="6">
        <v>2</v>
      </c>
      <c r="D1845" s="39"/>
      <c r="E1845" s="30" t="s">
        <v>639</v>
      </c>
      <c r="F1845" s="20" t="s">
        <v>32</v>
      </c>
      <c r="G1845" s="53">
        <f t="shared" si="297"/>
        <v>39.099999999999994</v>
      </c>
      <c r="H1845" s="55">
        <f t="shared" si="288"/>
        <v>78.199999999999989</v>
      </c>
      <c r="I1845" s="15" t="s">
        <v>0</v>
      </c>
      <c r="J1845" s="55">
        <v>34</v>
      </c>
      <c r="K1845" s="55">
        <f t="shared" si="291"/>
        <v>68</v>
      </c>
      <c r="L1845" s="56">
        <f t="shared" si="292"/>
        <v>255</v>
      </c>
      <c r="M1845" s="56">
        <f t="shared" si="290"/>
        <v>510</v>
      </c>
      <c r="N1845" s="38"/>
      <c r="O1845" s="48"/>
      <c r="P1845" s="48">
        <f t="shared" si="296"/>
        <v>0</v>
      </c>
      <c r="Q1845" s="104"/>
      <c r="R1845" s="102">
        <f t="shared" si="298"/>
        <v>0</v>
      </c>
      <c r="S1845" s="120" t="s">
        <v>3341</v>
      </c>
      <c r="T1845" s="37"/>
      <c r="U1845" s="131"/>
      <c r="V1845" s="37"/>
      <c r="W1845" s="37"/>
      <c r="X1845" s="40"/>
      <c r="Y1845" s="40"/>
      <c r="Z1845" s="37"/>
      <c r="AA1845" s="37"/>
    </row>
    <row r="1846" spans="1:27" s="139" customFormat="1" x14ac:dyDescent="0.25">
      <c r="A1846" s="6">
        <v>106785</v>
      </c>
      <c r="B1846" s="6">
        <v>63804431</v>
      </c>
      <c r="C1846" s="6">
        <v>2</v>
      </c>
      <c r="D1846" s="39"/>
      <c r="E1846" s="30" t="s">
        <v>636</v>
      </c>
      <c r="F1846" s="20" t="s">
        <v>1004</v>
      </c>
      <c r="G1846" s="53">
        <f t="shared" si="297"/>
        <v>6.3249999999999993</v>
      </c>
      <c r="H1846" s="55">
        <f t="shared" si="288"/>
        <v>12.649999999999999</v>
      </c>
      <c r="I1846" s="15" t="s">
        <v>67</v>
      </c>
      <c r="J1846" s="55">
        <v>5.5</v>
      </c>
      <c r="K1846" s="55">
        <f t="shared" si="291"/>
        <v>11</v>
      </c>
      <c r="L1846" s="56">
        <f t="shared" si="292"/>
        <v>41.25</v>
      </c>
      <c r="M1846" s="56">
        <f t="shared" si="290"/>
        <v>82.5</v>
      </c>
      <c r="N1846" s="38"/>
      <c r="O1846" s="48"/>
      <c r="P1846" s="48">
        <f t="shared" si="296"/>
        <v>0</v>
      </c>
      <c r="Q1846" s="104"/>
      <c r="R1846" s="102">
        <f t="shared" si="298"/>
        <v>0</v>
      </c>
      <c r="S1846" s="120" t="s">
        <v>3342</v>
      </c>
      <c r="T1846" s="37"/>
      <c r="U1846" s="131"/>
      <c r="V1846" s="131"/>
      <c r="X1846" s="131"/>
      <c r="Y1846" s="131"/>
      <c r="AA1846" s="37"/>
    </row>
    <row r="1847" spans="1:27" s="139" customFormat="1" x14ac:dyDescent="0.25">
      <c r="A1847" s="6">
        <v>108151</v>
      </c>
      <c r="B1847" s="6">
        <v>63804432</v>
      </c>
      <c r="C1847" s="6">
        <v>2</v>
      </c>
      <c r="D1847" s="39"/>
      <c r="E1847" s="30" t="s">
        <v>681</v>
      </c>
      <c r="F1847" s="20" t="s">
        <v>1193</v>
      </c>
      <c r="G1847" s="53">
        <f t="shared" si="297"/>
        <v>14.374999999999998</v>
      </c>
      <c r="H1847" s="55">
        <f t="shared" si="288"/>
        <v>28.749999999999996</v>
      </c>
      <c r="I1847" s="15" t="s">
        <v>0</v>
      </c>
      <c r="J1847" s="55">
        <v>12.5</v>
      </c>
      <c r="K1847" s="55">
        <f t="shared" si="291"/>
        <v>25</v>
      </c>
      <c r="L1847" s="56">
        <f t="shared" si="292"/>
        <v>93.75</v>
      </c>
      <c r="M1847" s="56">
        <f t="shared" si="290"/>
        <v>187.5</v>
      </c>
      <c r="N1847" s="248"/>
      <c r="O1847" s="48">
        <v>0.79400000000000004</v>
      </c>
      <c r="P1847" s="48">
        <f t="shared" si="296"/>
        <v>1.5880000000000001</v>
      </c>
      <c r="Q1847" s="104"/>
      <c r="R1847" s="102">
        <f t="shared" si="298"/>
        <v>0</v>
      </c>
      <c r="S1847" s="120" t="s">
        <v>3339</v>
      </c>
      <c r="T1847" s="37"/>
      <c r="U1847" s="37"/>
      <c r="V1847" s="37"/>
      <c r="W1847" s="37"/>
      <c r="X1847" s="131"/>
      <c r="Y1847" s="131"/>
      <c r="Z1847" s="37"/>
      <c r="AA1847" s="37"/>
    </row>
    <row r="1848" spans="1:27" s="139" customFormat="1" x14ac:dyDescent="0.25">
      <c r="A1848" s="6">
        <v>191185</v>
      </c>
      <c r="B1848" s="6">
        <v>63804432</v>
      </c>
      <c r="C1848" s="6">
        <v>2</v>
      </c>
      <c r="D1848" s="39"/>
      <c r="E1848" s="30" t="s">
        <v>681</v>
      </c>
      <c r="F1848" s="20" t="s">
        <v>1193</v>
      </c>
      <c r="G1848" s="107">
        <f>J1848*1.15+O1848*2.45</f>
        <v>16.3203</v>
      </c>
      <c r="H1848" s="55">
        <f t="shared" si="288"/>
        <v>32.640599999999999</v>
      </c>
      <c r="I1848" s="94" t="s">
        <v>0</v>
      </c>
      <c r="J1848" s="97">
        <v>12.5</v>
      </c>
      <c r="K1848" s="97">
        <f t="shared" si="291"/>
        <v>25</v>
      </c>
      <c r="L1848" s="93">
        <f t="shared" si="292"/>
        <v>93.75</v>
      </c>
      <c r="M1848" s="93">
        <f t="shared" si="290"/>
        <v>187.5</v>
      </c>
      <c r="N1848" s="91" t="s">
        <v>2080</v>
      </c>
      <c r="O1848" s="48">
        <v>0.79400000000000004</v>
      </c>
      <c r="P1848" s="48">
        <f t="shared" si="296"/>
        <v>1.5880000000000001</v>
      </c>
      <c r="Q1848" s="40"/>
      <c r="R1848" s="102">
        <f t="shared" si="298"/>
        <v>0</v>
      </c>
      <c r="S1848" s="120" t="s">
        <v>3339</v>
      </c>
      <c r="T1848" s="37"/>
      <c r="U1848" s="131"/>
      <c r="V1848" s="37"/>
      <c r="W1848" s="37"/>
      <c r="X1848" s="37"/>
      <c r="Y1848" s="37"/>
      <c r="Z1848" s="37"/>
    </row>
    <row r="1849" spans="1:27" s="131" customFormat="1" x14ac:dyDescent="0.25">
      <c r="A1849" s="134">
        <v>191185</v>
      </c>
      <c r="B1849" s="134">
        <v>63804432</v>
      </c>
      <c r="C1849" s="134">
        <v>2</v>
      </c>
      <c r="D1849" s="161"/>
      <c r="E1849" s="123" t="s">
        <v>681</v>
      </c>
      <c r="F1849" s="124" t="s">
        <v>1193</v>
      </c>
      <c r="G1849" s="125">
        <f>J1849*1.15+O1849*2.45</f>
        <v>16.3203</v>
      </c>
      <c r="H1849" s="162">
        <f t="shared" si="288"/>
        <v>32.640599999999999</v>
      </c>
      <c r="I1849" s="163" t="s">
        <v>0</v>
      </c>
      <c r="J1849" s="164">
        <v>12.5</v>
      </c>
      <c r="K1849" s="164">
        <f t="shared" si="291"/>
        <v>25</v>
      </c>
      <c r="L1849" s="165">
        <f t="shared" si="292"/>
        <v>93.75</v>
      </c>
      <c r="M1849" s="165">
        <f t="shared" si="290"/>
        <v>187.5</v>
      </c>
      <c r="N1849" s="129" t="s">
        <v>2646</v>
      </c>
      <c r="O1849" s="130">
        <v>0.79400000000000004</v>
      </c>
      <c r="P1849" s="130">
        <f t="shared" si="296"/>
        <v>1.5880000000000001</v>
      </c>
      <c r="Q1849" s="139"/>
      <c r="R1849" s="139"/>
      <c r="S1849" s="139"/>
      <c r="T1849" s="139"/>
      <c r="U1849" s="37"/>
      <c r="V1849" s="37"/>
      <c r="W1849" s="37"/>
      <c r="Z1849" s="139"/>
    </row>
    <row r="1850" spans="1:27" s="139" customFormat="1" x14ac:dyDescent="0.25">
      <c r="A1850" s="6">
        <v>116860</v>
      </c>
      <c r="B1850" s="6">
        <v>63804435</v>
      </c>
      <c r="C1850" s="6">
        <v>2</v>
      </c>
      <c r="D1850" s="39"/>
      <c r="E1850" s="30" t="s">
        <v>718</v>
      </c>
      <c r="F1850" s="20" t="s">
        <v>3938</v>
      </c>
      <c r="G1850" s="53">
        <f>J1850*1.15</f>
        <v>13.799999999999999</v>
      </c>
      <c r="H1850" s="55">
        <f t="shared" si="288"/>
        <v>27.599999999999998</v>
      </c>
      <c r="I1850" s="15" t="s">
        <v>152</v>
      </c>
      <c r="J1850" s="55">
        <v>12</v>
      </c>
      <c r="K1850" s="55">
        <f t="shared" si="291"/>
        <v>24</v>
      </c>
      <c r="L1850" s="56">
        <f t="shared" si="292"/>
        <v>90</v>
      </c>
      <c r="M1850" s="56">
        <f t="shared" si="290"/>
        <v>180</v>
      </c>
      <c r="N1850" s="38"/>
      <c r="O1850" s="48">
        <v>6.9000000000000006E-2</v>
      </c>
      <c r="P1850" s="48">
        <f t="shared" si="296"/>
        <v>0.13800000000000001</v>
      </c>
      <c r="Q1850" s="103"/>
      <c r="R1850" s="102">
        <f>Q1850*1.025</f>
        <v>0</v>
      </c>
      <c r="S1850" s="120" t="s">
        <v>2526</v>
      </c>
      <c r="T1850" s="37"/>
      <c r="U1850" s="37"/>
      <c r="V1850" s="37"/>
      <c r="W1850" s="37"/>
      <c r="X1850" s="37"/>
      <c r="Y1850" s="37"/>
      <c r="Z1850" s="37"/>
      <c r="AA1850" s="37"/>
    </row>
    <row r="1851" spans="1:27" s="139" customFormat="1" x14ac:dyDescent="0.25">
      <c r="A1851" s="197">
        <v>213094</v>
      </c>
      <c r="B1851" s="134">
        <v>63804435</v>
      </c>
      <c r="C1851" s="134">
        <v>2</v>
      </c>
      <c r="D1851" s="161"/>
      <c r="E1851" s="123" t="s">
        <v>718</v>
      </c>
      <c r="F1851" s="124" t="s">
        <v>3938</v>
      </c>
      <c r="G1851" s="189">
        <f>J1851*1.2+O1851*2.5</f>
        <v>14.572499999999998</v>
      </c>
      <c r="H1851" s="162">
        <f t="shared" si="288"/>
        <v>29.144999999999996</v>
      </c>
      <c r="I1851" s="163" t="s">
        <v>152</v>
      </c>
      <c r="J1851" s="164">
        <v>12</v>
      </c>
      <c r="K1851" s="164">
        <f t="shared" si="291"/>
        <v>24</v>
      </c>
      <c r="L1851" s="165">
        <f t="shared" si="292"/>
        <v>90</v>
      </c>
      <c r="M1851" s="165">
        <f t="shared" si="290"/>
        <v>180</v>
      </c>
      <c r="N1851" s="129" t="s">
        <v>1973</v>
      </c>
      <c r="O1851" s="130">
        <v>6.9000000000000006E-2</v>
      </c>
      <c r="P1851" s="130">
        <f t="shared" si="296"/>
        <v>0.13800000000000001</v>
      </c>
      <c r="Q1851" s="188"/>
      <c r="R1851" s="131"/>
      <c r="S1851" s="131"/>
      <c r="T1851" s="131"/>
      <c r="U1851" s="37"/>
      <c r="V1851" s="37"/>
      <c r="W1851" s="37"/>
      <c r="X1851" s="37"/>
      <c r="Y1851" s="37"/>
      <c r="Z1851" s="37"/>
    </row>
    <row r="1852" spans="1:27" s="139" customFormat="1" x14ac:dyDescent="0.25">
      <c r="A1852" s="197">
        <v>248230</v>
      </c>
      <c r="B1852" s="134">
        <v>63804435</v>
      </c>
      <c r="C1852" s="134">
        <v>2</v>
      </c>
      <c r="D1852" s="161"/>
      <c r="E1852" s="123" t="s">
        <v>718</v>
      </c>
      <c r="F1852" s="124" t="s">
        <v>3938</v>
      </c>
      <c r="G1852" s="168">
        <f>J1852*1.2+O1852*2.5</f>
        <v>14.572499999999998</v>
      </c>
      <c r="H1852" s="125">
        <f t="shared" si="288"/>
        <v>29.144999999999996</v>
      </c>
      <c r="I1852" s="203" t="s">
        <v>974</v>
      </c>
      <c r="J1852" s="164">
        <v>12</v>
      </c>
      <c r="K1852" s="164">
        <f t="shared" si="291"/>
        <v>24</v>
      </c>
      <c r="L1852" s="165">
        <f t="shared" si="292"/>
        <v>90</v>
      </c>
      <c r="M1852" s="165">
        <f t="shared" si="290"/>
        <v>180</v>
      </c>
      <c r="N1852" s="129" t="s">
        <v>1973</v>
      </c>
      <c r="O1852" s="130">
        <v>6.9000000000000006E-2</v>
      </c>
      <c r="P1852" s="130">
        <f t="shared" si="296"/>
        <v>0.13800000000000001</v>
      </c>
      <c r="Q1852" s="227"/>
      <c r="R1852" s="131"/>
      <c r="T1852" s="131"/>
      <c r="U1852" s="131"/>
      <c r="V1852" s="37"/>
      <c r="W1852" s="37"/>
      <c r="X1852" s="37"/>
      <c r="Y1852" s="37"/>
      <c r="Z1852" s="131"/>
      <c r="AA1852" s="37"/>
    </row>
    <row r="1853" spans="1:27" s="202" customFormat="1" x14ac:dyDescent="0.25">
      <c r="A1853" s="6">
        <v>106785</v>
      </c>
      <c r="B1853" s="6">
        <v>63804439</v>
      </c>
      <c r="C1853" s="6">
        <v>8</v>
      </c>
      <c r="D1853" s="39"/>
      <c r="E1853" s="30" t="s">
        <v>640</v>
      </c>
      <c r="F1853" s="20" t="s">
        <v>1192</v>
      </c>
      <c r="G1853" s="53">
        <f t="shared" ref="G1853:G1865" si="299">J1853*1.15</f>
        <v>68.424999999999997</v>
      </c>
      <c r="H1853" s="55">
        <f t="shared" si="288"/>
        <v>547.4</v>
      </c>
      <c r="I1853" s="15" t="s">
        <v>67</v>
      </c>
      <c r="J1853" s="55">
        <v>59.5</v>
      </c>
      <c r="K1853" s="55">
        <f t="shared" si="291"/>
        <v>476</v>
      </c>
      <c r="L1853" s="56">
        <f t="shared" si="292"/>
        <v>446.25</v>
      </c>
      <c r="M1853" s="56">
        <f t="shared" si="290"/>
        <v>3570</v>
      </c>
      <c r="N1853" s="38"/>
      <c r="O1853" s="48"/>
      <c r="P1853" s="48">
        <f t="shared" si="296"/>
        <v>0</v>
      </c>
      <c r="Q1853" s="104"/>
      <c r="R1853" s="102">
        <f t="shared" ref="R1853:R1863" si="300">Q1853*1.025</f>
        <v>0</v>
      </c>
      <c r="S1853" s="120" t="s">
        <v>3340</v>
      </c>
      <c r="T1853" s="37"/>
      <c r="U1853" s="131"/>
      <c r="V1853" s="139"/>
      <c r="W1853" s="37"/>
      <c r="X1853" s="37"/>
      <c r="Y1853" s="37"/>
      <c r="Z1853" s="37"/>
      <c r="AA1853" s="40"/>
    </row>
    <row r="1854" spans="1:27" s="202" customFormat="1" ht="15.75" customHeight="1" x14ac:dyDescent="0.25">
      <c r="A1854" s="6">
        <v>106785</v>
      </c>
      <c r="B1854" s="6">
        <v>63804440</v>
      </c>
      <c r="C1854" s="6">
        <v>8</v>
      </c>
      <c r="D1854" s="39"/>
      <c r="E1854" s="30" t="s">
        <v>641</v>
      </c>
      <c r="F1854" s="20" t="s">
        <v>1033</v>
      </c>
      <c r="G1854" s="53">
        <f t="shared" si="299"/>
        <v>13.684999999999999</v>
      </c>
      <c r="H1854" s="55">
        <f t="shared" si="288"/>
        <v>109.47999999999999</v>
      </c>
      <c r="I1854" s="15" t="s">
        <v>67</v>
      </c>
      <c r="J1854" s="55">
        <v>11.9</v>
      </c>
      <c r="K1854" s="55">
        <f t="shared" si="291"/>
        <v>95.2</v>
      </c>
      <c r="L1854" s="56">
        <f t="shared" si="292"/>
        <v>89.25</v>
      </c>
      <c r="M1854" s="56">
        <f t="shared" si="290"/>
        <v>714</v>
      </c>
      <c r="N1854" s="38"/>
      <c r="O1854" s="48"/>
      <c r="P1854" s="48">
        <f t="shared" si="296"/>
        <v>0</v>
      </c>
      <c r="Q1854" s="104"/>
      <c r="R1854" s="102">
        <f t="shared" si="300"/>
        <v>0</v>
      </c>
      <c r="S1854" s="120" t="s">
        <v>3343</v>
      </c>
      <c r="T1854" s="37"/>
      <c r="U1854" s="131"/>
      <c r="V1854" s="131"/>
      <c r="W1854" s="139"/>
      <c r="X1854" s="37"/>
      <c r="Y1854" s="37"/>
      <c r="Z1854" s="37"/>
      <c r="AA1854" s="131"/>
    </row>
    <row r="1855" spans="1:27" s="217" customFormat="1" x14ac:dyDescent="0.25">
      <c r="A1855" s="6">
        <v>171003</v>
      </c>
      <c r="B1855" s="6">
        <v>63804443</v>
      </c>
      <c r="C1855" s="6">
        <v>3</v>
      </c>
      <c r="D1855" s="39"/>
      <c r="E1855" s="30" t="s">
        <v>1439</v>
      </c>
      <c r="F1855" s="20" t="s">
        <v>4228</v>
      </c>
      <c r="G1855" s="53">
        <f t="shared" si="299"/>
        <v>122.47499999999999</v>
      </c>
      <c r="H1855" s="55">
        <f t="shared" si="288"/>
        <v>367.42499999999995</v>
      </c>
      <c r="I1855" s="15" t="s">
        <v>152</v>
      </c>
      <c r="J1855" s="55">
        <v>106.5</v>
      </c>
      <c r="K1855" s="55">
        <f t="shared" si="291"/>
        <v>319.5</v>
      </c>
      <c r="L1855" s="56">
        <f t="shared" si="292"/>
        <v>798.75</v>
      </c>
      <c r="M1855" s="56">
        <f t="shared" si="290"/>
        <v>2396.25</v>
      </c>
      <c r="N1855" s="38"/>
      <c r="O1855" s="48"/>
      <c r="P1855" s="48">
        <f t="shared" si="296"/>
        <v>0</v>
      </c>
      <c r="Q1855" s="104"/>
      <c r="R1855" s="102">
        <f t="shared" si="300"/>
        <v>0</v>
      </c>
      <c r="S1855" s="120" t="s">
        <v>2573</v>
      </c>
      <c r="T1855" s="37"/>
      <c r="U1855" s="37"/>
      <c r="V1855" s="37"/>
      <c r="W1855" s="139"/>
      <c r="X1855" s="37"/>
      <c r="Y1855" s="37"/>
      <c r="Z1855" s="37"/>
      <c r="AA1855" s="139"/>
    </row>
    <row r="1856" spans="1:27" s="217" customFormat="1" x14ac:dyDescent="0.25">
      <c r="A1856" s="6">
        <v>103736</v>
      </c>
      <c r="B1856" s="6">
        <v>63804467</v>
      </c>
      <c r="C1856" s="6">
        <v>1</v>
      </c>
      <c r="D1856" s="6"/>
      <c r="E1856" s="30" t="s">
        <v>589</v>
      </c>
      <c r="F1856" s="20" t="s">
        <v>1444</v>
      </c>
      <c r="G1856" s="53">
        <f t="shared" si="299"/>
        <v>9.9474999999999998</v>
      </c>
      <c r="H1856" s="55">
        <f t="shared" si="288"/>
        <v>9.9474999999999998</v>
      </c>
      <c r="I1856" s="15" t="s">
        <v>67</v>
      </c>
      <c r="J1856" s="55">
        <v>8.65</v>
      </c>
      <c r="K1856" s="55">
        <f t="shared" si="291"/>
        <v>8.65</v>
      </c>
      <c r="L1856" s="56">
        <f t="shared" si="292"/>
        <v>64.875</v>
      </c>
      <c r="M1856" s="56">
        <f t="shared" si="290"/>
        <v>64.875</v>
      </c>
      <c r="N1856" s="38"/>
      <c r="O1856" s="48"/>
      <c r="P1856" s="48">
        <f t="shared" si="296"/>
        <v>0</v>
      </c>
      <c r="Q1856" s="104"/>
      <c r="R1856" s="102">
        <f t="shared" si="300"/>
        <v>0</v>
      </c>
      <c r="S1856" s="120" t="s">
        <v>2605</v>
      </c>
      <c r="T1856" s="37"/>
      <c r="U1856" s="37"/>
      <c r="V1856" s="37"/>
      <c r="W1856" s="37"/>
      <c r="X1856" s="37"/>
      <c r="Y1856" s="37"/>
      <c r="Z1856" s="37"/>
      <c r="AA1856" s="37"/>
    </row>
    <row r="1857" spans="1:27" s="230" customFormat="1" x14ac:dyDescent="0.25">
      <c r="A1857" s="6">
        <v>107937</v>
      </c>
      <c r="B1857" s="6">
        <v>63804478</v>
      </c>
      <c r="C1857" s="6">
        <v>1</v>
      </c>
      <c r="D1857" s="39"/>
      <c r="E1857" s="30" t="s">
        <v>673</v>
      </c>
      <c r="F1857" s="20" t="s">
        <v>987</v>
      </c>
      <c r="G1857" s="53">
        <f t="shared" si="299"/>
        <v>144.89999999999998</v>
      </c>
      <c r="H1857" s="55">
        <f t="shared" si="288"/>
        <v>144.89999999999998</v>
      </c>
      <c r="I1857" s="15" t="s">
        <v>152</v>
      </c>
      <c r="J1857" s="55">
        <v>126</v>
      </c>
      <c r="K1857" s="55">
        <f t="shared" si="291"/>
        <v>126</v>
      </c>
      <c r="L1857" s="56">
        <f t="shared" si="292"/>
        <v>945</v>
      </c>
      <c r="M1857" s="56">
        <f t="shared" si="290"/>
        <v>945</v>
      </c>
      <c r="N1857" s="38"/>
      <c r="O1857" s="48">
        <v>33.86</v>
      </c>
      <c r="P1857" s="48">
        <f t="shared" si="296"/>
        <v>33.86</v>
      </c>
      <c r="Q1857" s="104"/>
      <c r="R1857" s="102">
        <f t="shared" si="300"/>
        <v>0</v>
      </c>
      <c r="S1857" s="120" t="s">
        <v>2898</v>
      </c>
      <c r="T1857" s="37"/>
      <c r="U1857" s="139"/>
      <c r="V1857" s="37"/>
      <c r="W1857" s="139"/>
      <c r="X1857" s="37"/>
      <c r="Y1857" s="37"/>
      <c r="Z1857" s="40"/>
      <c r="AA1857" s="131"/>
    </row>
    <row r="1858" spans="1:27" s="230" customFormat="1" x14ac:dyDescent="0.25">
      <c r="A1858" s="6">
        <v>107937</v>
      </c>
      <c r="B1858" s="6">
        <v>63804479</v>
      </c>
      <c r="C1858" s="6">
        <v>1</v>
      </c>
      <c r="D1858" s="39"/>
      <c r="E1858" s="30" t="s">
        <v>674</v>
      </c>
      <c r="F1858" s="20" t="s">
        <v>4432</v>
      </c>
      <c r="G1858" s="53">
        <f t="shared" si="299"/>
        <v>322</v>
      </c>
      <c r="H1858" s="55">
        <f t="shared" ref="H1858:H1921" si="301">C1858*G1858</f>
        <v>322</v>
      </c>
      <c r="I1858" s="15" t="s">
        <v>0</v>
      </c>
      <c r="J1858" s="55">
        <v>280</v>
      </c>
      <c r="K1858" s="55">
        <f t="shared" si="291"/>
        <v>280</v>
      </c>
      <c r="L1858" s="56">
        <f t="shared" si="292"/>
        <v>2100</v>
      </c>
      <c r="M1858" s="56">
        <f t="shared" si="290"/>
        <v>2100</v>
      </c>
      <c r="N1858" s="38"/>
      <c r="O1858" s="48">
        <v>38</v>
      </c>
      <c r="P1858" s="48">
        <f t="shared" si="296"/>
        <v>38</v>
      </c>
      <c r="Q1858" s="104"/>
      <c r="R1858" s="102">
        <f t="shared" si="300"/>
        <v>0</v>
      </c>
      <c r="S1858" s="120" t="s">
        <v>2899</v>
      </c>
      <c r="T1858" s="37"/>
      <c r="U1858" s="139"/>
      <c r="V1858" s="131"/>
      <c r="W1858" s="131"/>
      <c r="X1858" s="37"/>
      <c r="Y1858" s="37"/>
      <c r="Z1858" s="37"/>
      <c r="AA1858" s="37"/>
    </row>
    <row r="1859" spans="1:27" s="230" customFormat="1" x14ac:dyDescent="0.25">
      <c r="A1859" s="6">
        <v>103736</v>
      </c>
      <c r="B1859" s="6">
        <v>63804485</v>
      </c>
      <c r="C1859" s="6">
        <v>1</v>
      </c>
      <c r="D1859" s="6"/>
      <c r="E1859" s="30" t="s">
        <v>590</v>
      </c>
      <c r="F1859" s="20" t="s">
        <v>3976</v>
      </c>
      <c r="G1859" s="53">
        <f t="shared" si="299"/>
        <v>644</v>
      </c>
      <c r="H1859" s="55">
        <f t="shared" si="301"/>
        <v>644</v>
      </c>
      <c r="I1859" s="15" t="s">
        <v>0</v>
      </c>
      <c r="J1859" s="55">
        <v>560</v>
      </c>
      <c r="K1859" s="55">
        <f t="shared" si="291"/>
        <v>560</v>
      </c>
      <c r="L1859" s="56">
        <f t="shared" si="292"/>
        <v>4200</v>
      </c>
      <c r="M1859" s="56">
        <f t="shared" si="290"/>
        <v>4200</v>
      </c>
      <c r="N1859" s="38"/>
      <c r="O1859" s="48">
        <v>96</v>
      </c>
      <c r="P1859" s="48">
        <f t="shared" si="296"/>
        <v>96</v>
      </c>
      <c r="Q1859" s="104"/>
      <c r="R1859" s="102">
        <f t="shared" si="300"/>
        <v>0</v>
      </c>
      <c r="S1859" s="120" t="s">
        <v>2687</v>
      </c>
      <c r="T1859" s="37"/>
      <c r="U1859" s="139"/>
      <c r="V1859" s="37"/>
      <c r="W1859" s="40"/>
      <c r="X1859" s="139"/>
      <c r="Y1859" s="139"/>
      <c r="Z1859" s="37"/>
      <c r="AA1859" s="37"/>
    </row>
    <row r="1860" spans="1:27" s="230" customFormat="1" x14ac:dyDescent="0.25">
      <c r="A1860" s="6">
        <v>105245</v>
      </c>
      <c r="B1860" s="6">
        <v>63804499</v>
      </c>
      <c r="C1860" s="6">
        <v>1</v>
      </c>
      <c r="D1860" s="39"/>
      <c r="E1860" s="30" t="s">
        <v>602</v>
      </c>
      <c r="F1860" s="20" t="s">
        <v>1412</v>
      </c>
      <c r="G1860" s="53">
        <f t="shared" si="299"/>
        <v>19.549999999999997</v>
      </c>
      <c r="H1860" s="55">
        <f t="shared" si="301"/>
        <v>19.549999999999997</v>
      </c>
      <c r="I1860" s="15" t="s">
        <v>152</v>
      </c>
      <c r="J1860" s="55">
        <v>17</v>
      </c>
      <c r="K1860" s="55">
        <f t="shared" si="291"/>
        <v>17</v>
      </c>
      <c r="L1860" s="56">
        <f t="shared" si="292"/>
        <v>127.5</v>
      </c>
      <c r="M1860" s="56">
        <f t="shared" si="290"/>
        <v>127.5</v>
      </c>
      <c r="N1860" s="38"/>
      <c r="O1860" s="48"/>
      <c r="P1860" s="48">
        <f t="shared" si="296"/>
        <v>0</v>
      </c>
      <c r="Q1860" s="104"/>
      <c r="R1860" s="102">
        <f t="shared" si="300"/>
        <v>0</v>
      </c>
      <c r="S1860" s="120" t="s">
        <v>3116</v>
      </c>
      <c r="T1860" s="37"/>
      <c r="U1860" s="37"/>
      <c r="V1860" s="37"/>
      <c r="W1860" s="37"/>
      <c r="X1860" s="37"/>
      <c r="Y1860" s="37"/>
      <c r="Z1860" s="131"/>
      <c r="AA1860" s="37"/>
    </row>
    <row r="1861" spans="1:27" s="230" customFormat="1" x14ac:dyDescent="0.25">
      <c r="A1861" s="9">
        <v>181461</v>
      </c>
      <c r="B1861" s="51">
        <v>63804504</v>
      </c>
      <c r="C1861" s="23">
        <v>1</v>
      </c>
      <c r="D1861" s="38"/>
      <c r="E1861" s="24" t="s">
        <v>613</v>
      </c>
      <c r="F1861" s="34" t="s">
        <v>1046</v>
      </c>
      <c r="G1861" s="53">
        <f t="shared" si="299"/>
        <v>20.7</v>
      </c>
      <c r="H1861" s="55">
        <f t="shared" si="301"/>
        <v>20.7</v>
      </c>
      <c r="I1861" s="45" t="s">
        <v>152</v>
      </c>
      <c r="J1861" s="61">
        <v>18</v>
      </c>
      <c r="K1861" s="55">
        <f t="shared" si="291"/>
        <v>18</v>
      </c>
      <c r="L1861" s="13">
        <f t="shared" si="292"/>
        <v>135</v>
      </c>
      <c r="M1861" s="56">
        <f t="shared" si="290"/>
        <v>135</v>
      </c>
      <c r="N1861" s="38"/>
      <c r="O1861" s="48">
        <v>0.97</v>
      </c>
      <c r="P1861" s="48">
        <f t="shared" si="296"/>
        <v>0.97</v>
      </c>
      <c r="Q1861" s="104"/>
      <c r="R1861" s="102">
        <f t="shared" si="300"/>
        <v>0</v>
      </c>
      <c r="S1861" s="120" t="s">
        <v>3117</v>
      </c>
      <c r="T1861" s="37"/>
      <c r="U1861" s="37"/>
      <c r="V1861" s="139"/>
      <c r="W1861" s="37"/>
      <c r="X1861" s="139"/>
      <c r="Y1861" s="139"/>
      <c r="Z1861" s="37"/>
      <c r="AA1861" s="139"/>
    </row>
    <row r="1862" spans="1:27" s="217" customFormat="1" x14ac:dyDescent="0.25">
      <c r="A1862" s="6">
        <v>191185</v>
      </c>
      <c r="B1862" s="51">
        <v>63804504</v>
      </c>
      <c r="C1862" s="23">
        <v>1</v>
      </c>
      <c r="D1862" s="39"/>
      <c r="E1862" s="24" t="s">
        <v>3559</v>
      </c>
      <c r="F1862" s="34" t="s">
        <v>1046</v>
      </c>
      <c r="G1862" s="107">
        <f t="shared" si="299"/>
        <v>20.7</v>
      </c>
      <c r="H1862" s="55">
        <f t="shared" si="301"/>
        <v>20.7</v>
      </c>
      <c r="I1862" s="45" t="s">
        <v>152</v>
      </c>
      <c r="J1862" s="61">
        <v>18</v>
      </c>
      <c r="K1862" s="55">
        <f t="shared" si="291"/>
        <v>18</v>
      </c>
      <c r="L1862" s="13">
        <f t="shared" si="292"/>
        <v>135</v>
      </c>
      <c r="M1862" s="56">
        <f t="shared" ref="M1862:M1925" si="302">C1862*L1862</f>
        <v>135</v>
      </c>
      <c r="N1862" s="117" t="s">
        <v>1917</v>
      </c>
      <c r="O1862" s="48">
        <v>0.97</v>
      </c>
      <c r="P1862" s="48">
        <f t="shared" si="296"/>
        <v>0.97</v>
      </c>
      <c r="Q1862" s="40"/>
      <c r="R1862" s="102">
        <f t="shared" si="300"/>
        <v>0</v>
      </c>
      <c r="S1862" s="120" t="s">
        <v>3118</v>
      </c>
      <c r="T1862" s="37"/>
      <c r="U1862" s="40"/>
      <c r="V1862" s="139"/>
      <c r="W1862" s="37"/>
      <c r="X1862" s="131"/>
      <c r="Y1862" s="131"/>
      <c r="Z1862" s="37"/>
      <c r="AA1862" s="37"/>
    </row>
    <row r="1863" spans="1:27" s="230" customFormat="1" x14ac:dyDescent="0.25">
      <c r="A1863" s="6">
        <v>191185</v>
      </c>
      <c r="B1863" s="51">
        <v>63804504</v>
      </c>
      <c r="C1863" s="23">
        <v>1</v>
      </c>
      <c r="D1863" s="39"/>
      <c r="E1863" s="24" t="s">
        <v>3559</v>
      </c>
      <c r="F1863" s="34" t="s">
        <v>1046</v>
      </c>
      <c r="G1863" s="107">
        <f t="shared" si="299"/>
        <v>20.7</v>
      </c>
      <c r="H1863" s="55">
        <f t="shared" si="301"/>
        <v>20.7</v>
      </c>
      <c r="I1863" s="45" t="s">
        <v>152</v>
      </c>
      <c r="J1863" s="61">
        <v>18</v>
      </c>
      <c r="K1863" s="55">
        <f t="shared" si="291"/>
        <v>18</v>
      </c>
      <c r="L1863" s="13">
        <f t="shared" si="292"/>
        <v>135</v>
      </c>
      <c r="M1863" s="56">
        <f t="shared" si="302"/>
        <v>135</v>
      </c>
      <c r="N1863" s="117" t="s">
        <v>1917</v>
      </c>
      <c r="O1863" s="48">
        <v>0.97</v>
      </c>
      <c r="P1863" s="48">
        <f t="shared" si="296"/>
        <v>0.97</v>
      </c>
      <c r="Q1863" s="40"/>
      <c r="R1863" s="102">
        <f t="shared" si="300"/>
        <v>0</v>
      </c>
      <c r="S1863" s="120" t="s">
        <v>3118</v>
      </c>
      <c r="T1863" s="37"/>
      <c r="U1863" s="37"/>
      <c r="V1863" s="139"/>
      <c r="W1863" s="37"/>
      <c r="X1863" s="37"/>
      <c r="Y1863" s="37"/>
      <c r="Z1863" s="37"/>
      <c r="AA1863" s="139"/>
    </row>
    <row r="1864" spans="1:27" s="230" customFormat="1" x14ac:dyDescent="0.25">
      <c r="A1864" s="134">
        <v>191185</v>
      </c>
      <c r="B1864" s="140">
        <v>63804504</v>
      </c>
      <c r="C1864" s="178">
        <v>1</v>
      </c>
      <c r="D1864" s="161"/>
      <c r="E1864" s="143" t="s">
        <v>3559</v>
      </c>
      <c r="F1864" s="169" t="s">
        <v>1046</v>
      </c>
      <c r="G1864" s="125">
        <f t="shared" si="299"/>
        <v>20.7</v>
      </c>
      <c r="H1864" s="162">
        <f t="shared" si="301"/>
        <v>20.7</v>
      </c>
      <c r="I1864" s="179" t="s">
        <v>152</v>
      </c>
      <c r="J1864" s="180">
        <v>18</v>
      </c>
      <c r="K1864" s="162">
        <f t="shared" si="291"/>
        <v>18</v>
      </c>
      <c r="L1864" s="170">
        <f t="shared" si="292"/>
        <v>135</v>
      </c>
      <c r="M1864" s="167">
        <f t="shared" si="302"/>
        <v>135</v>
      </c>
      <c r="N1864" s="171" t="s">
        <v>1917</v>
      </c>
      <c r="O1864" s="130">
        <v>0.97</v>
      </c>
      <c r="P1864" s="130">
        <f t="shared" si="296"/>
        <v>0.97</v>
      </c>
      <c r="Q1864" s="139"/>
      <c r="R1864" s="139"/>
      <c r="S1864" s="139"/>
      <c r="T1864" s="139"/>
      <c r="U1864" s="37"/>
      <c r="V1864" s="37"/>
      <c r="W1864" s="37"/>
      <c r="X1864" s="37"/>
      <c r="Y1864" s="37"/>
      <c r="Z1864" s="37"/>
      <c r="AA1864" s="37"/>
    </row>
    <row r="1865" spans="1:27" s="230" customFormat="1" x14ac:dyDescent="0.25">
      <c r="A1865" s="134">
        <v>191185</v>
      </c>
      <c r="B1865" s="140">
        <v>63804504</v>
      </c>
      <c r="C1865" s="178">
        <v>1</v>
      </c>
      <c r="D1865" s="161"/>
      <c r="E1865" s="143" t="s">
        <v>3559</v>
      </c>
      <c r="F1865" s="169" t="s">
        <v>1046</v>
      </c>
      <c r="G1865" s="125">
        <f t="shared" si="299"/>
        <v>20.7</v>
      </c>
      <c r="H1865" s="162">
        <f t="shared" si="301"/>
        <v>20.7</v>
      </c>
      <c r="I1865" s="179" t="s">
        <v>152</v>
      </c>
      <c r="J1865" s="180">
        <v>18</v>
      </c>
      <c r="K1865" s="162">
        <f t="shared" si="291"/>
        <v>18</v>
      </c>
      <c r="L1865" s="170">
        <f t="shared" si="292"/>
        <v>135</v>
      </c>
      <c r="M1865" s="167">
        <f t="shared" si="302"/>
        <v>135</v>
      </c>
      <c r="N1865" s="171" t="s">
        <v>1917</v>
      </c>
      <c r="O1865" s="130">
        <v>0.97</v>
      </c>
      <c r="P1865" s="130">
        <f t="shared" si="296"/>
        <v>0.97</v>
      </c>
      <c r="Q1865" s="139"/>
      <c r="R1865" s="139"/>
      <c r="S1865" s="139"/>
      <c r="T1865" s="139"/>
      <c r="U1865" s="37"/>
      <c r="V1865" s="40"/>
      <c r="W1865" s="37"/>
      <c r="X1865" s="139"/>
      <c r="Y1865" s="139"/>
      <c r="Z1865" s="139"/>
      <c r="AA1865" s="37"/>
    </row>
    <row r="1866" spans="1:27" s="217" customFormat="1" x14ac:dyDescent="0.25">
      <c r="A1866" s="6">
        <v>107937</v>
      </c>
      <c r="B1866" s="6">
        <v>63804513</v>
      </c>
      <c r="C1866" s="6">
        <v>2</v>
      </c>
      <c r="D1866" s="39"/>
      <c r="E1866" s="30" t="s">
        <v>675</v>
      </c>
      <c r="F1866" s="8" t="s">
        <v>1277</v>
      </c>
      <c r="G1866" s="53">
        <f t="shared" ref="G1866:G1892" si="303">J1866*1.15+O1866*1.9</f>
        <v>67.61999999999999</v>
      </c>
      <c r="H1866" s="55">
        <f t="shared" si="301"/>
        <v>135.23999999999998</v>
      </c>
      <c r="I1866" s="94" t="s">
        <v>152</v>
      </c>
      <c r="J1866" s="97">
        <v>55</v>
      </c>
      <c r="K1866" s="97">
        <f t="shared" ref="K1866:K1929" si="304">C1866*J1866</f>
        <v>110</v>
      </c>
      <c r="L1866" s="93">
        <f t="shared" ref="L1866:L1929" si="305">J1866*7.5</f>
        <v>412.5</v>
      </c>
      <c r="M1866" s="93">
        <f t="shared" si="302"/>
        <v>825</v>
      </c>
      <c r="N1866" s="91" t="s">
        <v>1973</v>
      </c>
      <c r="O1866" s="48">
        <v>2.2999999999999998</v>
      </c>
      <c r="P1866" s="48">
        <f t="shared" si="296"/>
        <v>4.5999999999999996</v>
      </c>
      <c r="Q1866" s="103"/>
      <c r="R1866" s="102">
        <f>Q1866*1.025</f>
        <v>0</v>
      </c>
      <c r="S1866" s="120" t="s">
        <v>3215</v>
      </c>
      <c r="T1866" s="37"/>
      <c r="U1866" s="37"/>
      <c r="V1866" s="37"/>
      <c r="W1866" s="37"/>
      <c r="X1866" s="37"/>
      <c r="Y1866" s="37"/>
      <c r="Z1866" s="37"/>
      <c r="AA1866" s="37"/>
    </row>
    <row r="1867" spans="1:27" s="230" customFormat="1" x14ac:dyDescent="0.25">
      <c r="A1867" s="6">
        <v>165725</v>
      </c>
      <c r="B1867" s="6">
        <v>63804513</v>
      </c>
      <c r="C1867" s="6">
        <v>2</v>
      </c>
      <c r="D1867" s="39"/>
      <c r="E1867" s="30" t="s">
        <v>675</v>
      </c>
      <c r="F1867" s="8" t="s">
        <v>1277</v>
      </c>
      <c r="G1867" s="53">
        <f t="shared" si="303"/>
        <v>67.61999999999999</v>
      </c>
      <c r="H1867" s="55">
        <f t="shared" si="301"/>
        <v>135.23999999999998</v>
      </c>
      <c r="I1867" s="94" t="s">
        <v>974</v>
      </c>
      <c r="J1867" s="97">
        <v>55</v>
      </c>
      <c r="K1867" s="97">
        <f t="shared" si="304"/>
        <v>110</v>
      </c>
      <c r="L1867" s="93">
        <f t="shared" si="305"/>
        <v>412.5</v>
      </c>
      <c r="M1867" s="93">
        <f t="shared" si="302"/>
        <v>825</v>
      </c>
      <c r="N1867" s="91" t="s">
        <v>1973</v>
      </c>
      <c r="O1867" s="48">
        <v>2.2999999999999998</v>
      </c>
      <c r="P1867" s="48">
        <f t="shared" si="296"/>
        <v>4.5999999999999996</v>
      </c>
      <c r="Q1867" s="103"/>
      <c r="R1867" s="102">
        <f>Q1867*1.025</f>
        <v>0</v>
      </c>
      <c r="S1867" s="120" t="s">
        <v>3215</v>
      </c>
      <c r="T1867" s="37"/>
      <c r="U1867" s="37"/>
      <c r="V1867" s="37"/>
      <c r="W1867" s="40"/>
      <c r="X1867" s="37"/>
      <c r="Y1867" s="37"/>
      <c r="Z1867" s="37"/>
      <c r="AA1867" s="139"/>
    </row>
    <row r="1868" spans="1:27" s="217" customFormat="1" x14ac:dyDescent="0.25">
      <c r="A1868" s="6">
        <v>182941</v>
      </c>
      <c r="B1868" s="6">
        <v>63804513</v>
      </c>
      <c r="C1868" s="6">
        <v>2</v>
      </c>
      <c r="D1868" s="38"/>
      <c r="E1868" s="30" t="s">
        <v>3560</v>
      </c>
      <c r="F1868" s="8" t="s">
        <v>1277</v>
      </c>
      <c r="G1868" s="53">
        <f t="shared" si="303"/>
        <v>67.61999999999999</v>
      </c>
      <c r="H1868" s="55">
        <f t="shared" si="301"/>
        <v>135.23999999999998</v>
      </c>
      <c r="I1868" s="94" t="s">
        <v>974</v>
      </c>
      <c r="J1868" s="97">
        <v>55</v>
      </c>
      <c r="K1868" s="97">
        <f t="shared" si="304"/>
        <v>110</v>
      </c>
      <c r="L1868" s="93">
        <f t="shared" si="305"/>
        <v>412.5</v>
      </c>
      <c r="M1868" s="93">
        <f t="shared" si="302"/>
        <v>825</v>
      </c>
      <c r="N1868" s="91" t="s">
        <v>1973</v>
      </c>
      <c r="O1868" s="48">
        <v>2.2999999999999998</v>
      </c>
      <c r="P1868" s="48">
        <f t="shared" si="296"/>
        <v>4.5999999999999996</v>
      </c>
      <c r="Q1868" s="103"/>
      <c r="R1868" s="102">
        <f>Q1868*1.025</f>
        <v>0</v>
      </c>
      <c r="S1868" s="120" t="s">
        <v>3216</v>
      </c>
      <c r="T1868" s="37"/>
      <c r="U1868" s="37"/>
      <c r="V1868" s="131"/>
      <c r="W1868" s="37"/>
      <c r="X1868" s="37"/>
      <c r="Y1868" s="37"/>
      <c r="Z1868" s="37"/>
      <c r="AA1868" s="139"/>
    </row>
    <row r="1869" spans="1:27" s="230" customFormat="1" x14ac:dyDescent="0.25">
      <c r="A1869" s="121">
        <v>182941</v>
      </c>
      <c r="B1869" s="134">
        <v>63804513</v>
      </c>
      <c r="C1869" s="154">
        <v>1</v>
      </c>
      <c r="D1869" s="122"/>
      <c r="E1869" s="123" t="s">
        <v>3560</v>
      </c>
      <c r="F1869" s="132" t="s">
        <v>1277</v>
      </c>
      <c r="G1869" s="125">
        <f t="shared" si="303"/>
        <v>67.61999999999999</v>
      </c>
      <c r="H1869" s="135">
        <f t="shared" si="301"/>
        <v>67.61999999999999</v>
      </c>
      <c r="I1869" s="126" t="s">
        <v>974</v>
      </c>
      <c r="J1869" s="127">
        <v>55</v>
      </c>
      <c r="K1869" s="127">
        <f t="shared" si="304"/>
        <v>55</v>
      </c>
      <c r="L1869" s="138">
        <f t="shared" si="305"/>
        <v>412.5</v>
      </c>
      <c r="M1869" s="138">
        <f t="shared" si="302"/>
        <v>412.5</v>
      </c>
      <c r="N1869" s="129" t="s">
        <v>1973</v>
      </c>
      <c r="O1869" s="130">
        <v>2.2999999999999998</v>
      </c>
      <c r="P1869" s="130">
        <f t="shared" si="296"/>
        <v>2.2999999999999998</v>
      </c>
      <c r="Q1869" s="131"/>
      <c r="R1869" s="131"/>
      <c r="S1869" s="131"/>
      <c r="T1869" s="131"/>
      <c r="U1869" s="37"/>
      <c r="V1869" s="37"/>
      <c r="W1869" s="37"/>
      <c r="X1869" s="40"/>
      <c r="Y1869" s="40"/>
      <c r="Z1869" s="37"/>
      <c r="AA1869" s="139"/>
    </row>
    <row r="1870" spans="1:27" s="230" customFormat="1" x14ac:dyDescent="0.25">
      <c r="A1870" s="6">
        <v>191185</v>
      </c>
      <c r="B1870" s="6">
        <v>63804513</v>
      </c>
      <c r="C1870" s="6">
        <v>1</v>
      </c>
      <c r="D1870" s="39"/>
      <c r="E1870" s="30" t="s">
        <v>3560</v>
      </c>
      <c r="F1870" s="8" t="s">
        <v>1277</v>
      </c>
      <c r="G1870" s="107">
        <f t="shared" si="303"/>
        <v>67.61999999999999</v>
      </c>
      <c r="H1870" s="55">
        <f t="shared" si="301"/>
        <v>67.61999999999999</v>
      </c>
      <c r="I1870" s="94" t="s">
        <v>974</v>
      </c>
      <c r="J1870" s="97">
        <v>55</v>
      </c>
      <c r="K1870" s="97">
        <f t="shared" si="304"/>
        <v>55</v>
      </c>
      <c r="L1870" s="93">
        <f t="shared" si="305"/>
        <v>412.5</v>
      </c>
      <c r="M1870" s="93">
        <f t="shared" si="302"/>
        <v>412.5</v>
      </c>
      <c r="N1870" s="91" t="s">
        <v>1973</v>
      </c>
      <c r="O1870" s="48">
        <v>2.2999999999999998</v>
      </c>
      <c r="P1870" s="48">
        <f t="shared" si="296"/>
        <v>2.2999999999999998</v>
      </c>
      <c r="Q1870" s="40"/>
      <c r="R1870" s="102">
        <f>Q1870*1.025</f>
        <v>0</v>
      </c>
      <c r="S1870" s="120" t="s">
        <v>3216</v>
      </c>
      <c r="T1870" s="37"/>
      <c r="U1870" s="139"/>
      <c r="V1870" s="37"/>
      <c r="W1870" s="37"/>
      <c r="X1870" s="131"/>
      <c r="Y1870" s="131"/>
      <c r="Z1870" s="37"/>
      <c r="AA1870" s="37"/>
    </row>
    <row r="1871" spans="1:27" s="230" customFormat="1" x14ac:dyDescent="0.25">
      <c r="A1871" s="6">
        <v>191185</v>
      </c>
      <c r="B1871" s="6">
        <v>63804513</v>
      </c>
      <c r="C1871" s="6">
        <v>1</v>
      </c>
      <c r="D1871" s="39"/>
      <c r="E1871" s="30" t="s">
        <v>3560</v>
      </c>
      <c r="F1871" s="8" t="s">
        <v>1277</v>
      </c>
      <c r="G1871" s="107">
        <f t="shared" si="303"/>
        <v>67.61999999999999</v>
      </c>
      <c r="H1871" s="55">
        <f t="shared" si="301"/>
        <v>67.61999999999999</v>
      </c>
      <c r="I1871" s="94" t="s">
        <v>974</v>
      </c>
      <c r="J1871" s="97">
        <v>55</v>
      </c>
      <c r="K1871" s="97">
        <f t="shared" si="304"/>
        <v>55</v>
      </c>
      <c r="L1871" s="93">
        <f t="shared" si="305"/>
        <v>412.5</v>
      </c>
      <c r="M1871" s="93">
        <f t="shared" si="302"/>
        <v>412.5</v>
      </c>
      <c r="N1871" s="91" t="s">
        <v>1973</v>
      </c>
      <c r="O1871" s="48">
        <v>2.2999999999999998</v>
      </c>
      <c r="P1871" s="48">
        <f t="shared" si="296"/>
        <v>2.2999999999999998</v>
      </c>
      <c r="Q1871" s="40"/>
      <c r="R1871" s="102">
        <f>Q1871*1.025</f>
        <v>0</v>
      </c>
      <c r="S1871" s="120" t="s">
        <v>3216</v>
      </c>
      <c r="T1871" s="37"/>
      <c r="U1871" s="37"/>
      <c r="V1871" s="37"/>
      <c r="W1871" s="37"/>
      <c r="X1871" s="131"/>
      <c r="Y1871" s="131"/>
      <c r="Z1871" s="37"/>
      <c r="AA1871" s="139"/>
    </row>
    <row r="1872" spans="1:27" s="230" customFormat="1" x14ac:dyDescent="0.25">
      <c r="A1872" s="134">
        <v>191185</v>
      </c>
      <c r="B1872" s="134">
        <v>63804513</v>
      </c>
      <c r="C1872" s="134">
        <v>1</v>
      </c>
      <c r="D1872" s="161"/>
      <c r="E1872" s="123" t="s">
        <v>3560</v>
      </c>
      <c r="F1872" s="132" t="s">
        <v>1277</v>
      </c>
      <c r="G1872" s="125">
        <f t="shared" si="303"/>
        <v>67.61999999999999</v>
      </c>
      <c r="H1872" s="162">
        <f t="shared" si="301"/>
        <v>67.61999999999999</v>
      </c>
      <c r="I1872" s="163" t="s">
        <v>974</v>
      </c>
      <c r="J1872" s="164">
        <v>55</v>
      </c>
      <c r="K1872" s="164">
        <f t="shared" si="304"/>
        <v>55</v>
      </c>
      <c r="L1872" s="165">
        <f t="shared" si="305"/>
        <v>412.5</v>
      </c>
      <c r="M1872" s="165">
        <f t="shared" si="302"/>
        <v>412.5</v>
      </c>
      <c r="N1872" s="129" t="s">
        <v>1973</v>
      </c>
      <c r="O1872" s="130">
        <v>2.2999999999999998</v>
      </c>
      <c r="P1872" s="130">
        <f t="shared" si="296"/>
        <v>2.2999999999999998</v>
      </c>
      <c r="Q1872" s="139"/>
      <c r="R1872" s="139"/>
      <c r="S1872" s="139"/>
      <c r="T1872" s="139"/>
      <c r="U1872" s="37"/>
      <c r="V1872" s="37"/>
      <c r="W1872" s="139"/>
      <c r="X1872" s="40"/>
      <c r="Y1872" s="40"/>
      <c r="Z1872" s="37"/>
      <c r="AA1872" s="37"/>
    </row>
    <row r="1873" spans="1:27" s="217" customFormat="1" x14ac:dyDescent="0.25">
      <c r="A1873" s="134">
        <v>191185</v>
      </c>
      <c r="B1873" s="134">
        <v>63804513</v>
      </c>
      <c r="C1873" s="134">
        <v>1</v>
      </c>
      <c r="D1873" s="161"/>
      <c r="E1873" s="123" t="s">
        <v>3560</v>
      </c>
      <c r="F1873" s="132" t="s">
        <v>1277</v>
      </c>
      <c r="G1873" s="125">
        <f t="shared" si="303"/>
        <v>67.61999999999999</v>
      </c>
      <c r="H1873" s="162">
        <f t="shared" si="301"/>
        <v>67.61999999999999</v>
      </c>
      <c r="I1873" s="163" t="s">
        <v>974</v>
      </c>
      <c r="J1873" s="164">
        <v>55</v>
      </c>
      <c r="K1873" s="164">
        <f t="shared" si="304"/>
        <v>55</v>
      </c>
      <c r="L1873" s="165">
        <f t="shared" si="305"/>
        <v>412.5</v>
      </c>
      <c r="M1873" s="165">
        <f t="shared" si="302"/>
        <v>412.5</v>
      </c>
      <c r="N1873" s="129" t="s">
        <v>1973</v>
      </c>
      <c r="O1873" s="130">
        <v>2.2999999999999998</v>
      </c>
      <c r="P1873" s="130">
        <f t="shared" si="296"/>
        <v>2.2999999999999998</v>
      </c>
      <c r="Q1873" s="139"/>
      <c r="R1873" s="139"/>
      <c r="S1873" s="139"/>
      <c r="T1873" s="139"/>
      <c r="U1873" s="37"/>
      <c r="V1873" s="37"/>
      <c r="W1873" s="139"/>
      <c r="Z1873" s="37"/>
      <c r="AA1873" s="40"/>
    </row>
    <row r="1874" spans="1:27" s="230" customFormat="1" x14ac:dyDescent="0.25">
      <c r="A1874" s="134">
        <v>195538</v>
      </c>
      <c r="B1874" s="134">
        <v>63804513</v>
      </c>
      <c r="C1874" s="134">
        <v>1</v>
      </c>
      <c r="D1874" s="161"/>
      <c r="E1874" s="123" t="s">
        <v>3560</v>
      </c>
      <c r="F1874" s="132" t="s">
        <v>1277</v>
      </c>
      <c r="G1874" s="125">
        <f t="shared" si="303"/>
        <v>67.61999999999999</v>
      </c>
      <c r="H1874" s="162">
        <f t="shared" si="301"/>
        <v>67.61999999999999</v>
      </c>
      <c r="I1874" s="163" t="s">
        <v>974</v>
      </c>
      <c r="J1874" s="164">
        <v>55</v>
      </c>
      <c r="K1874" s="164">
        <f t="shared" si="304"/>
        <v>55</v>
      </c>
      <c r="L1874" s="165">
        <f t="shared" si="305"/>
        <v>412.5</v>
      </c>
      <c r="M1874" s="165">
        <f t="shared" si="302"/>
        <v>412.5</v>
      </c>
      <c r="N1874" s="129" t="s">
        <v>1973</v>
      </c>
      <c r="O1874" s="130">
        <v>2.2999999999999998</v>
      </c>
      <c r="P1874" s="130">
        <f t="shared" si="296"/>
        <v>2.2999999999999998</v>
      </c>
      <c r="Q1874" s="139"/>
      <c r="R1874" s="139"/>
      <c r="S1874" s="139"/>
      <c r="T1874" s="139"/>
      <c r="U1874" s="37"/>
      <c r="V1874" s="37"/>
      <c r="W1874" s="37"/>
      <c r="X1874" s="40"/>
      <c r="Y1874" s="40"/>
      <c r="Z1874" s="37"/>
      <c r="AA1874" s="40"/>
    </row>
    <row r="1875" spans="1:27" s="230" customFormat="1" x14ac:dyDescent="0.25">
      <c r="A1875" s="6">
        <v>107937</v>
      </c>
      <c r="B1875" s="6">
        <v>63804514</v>
      </c>
      <c r="C1875" s="6">
        <v>2</v>
      </c>
      <c r="D1875" s="39"/>
      <c r="E1875" s="30" t="s">
        <v>676</v>
      </c>
      <c r="F1875" s="8" t="s">
        <v>1185</v>
      </c>
      <c r="G1875" s="53">
        <f t="shared" si="303"/>
        <v>28.397999999999996</v>
      </c>
      <c r="H1875" s="55">
        <f t="shared" si="301"/>
        <v>56.795999999999992</v>
      </c>
      <c r="I1875" s="94" t="s">
        <v>67</v>
      </c>
      <c r="J1875" s="97">
        <v>24</v>
      </c>
      <c r="K1875" s="97">
        <f t="shared" si="304"/>
        <v>48</v>
      </c>
      <c r="L1875" s="93">
        <f t="shared" si="305"/>
        <v>180</v>
      </c>
      <c r="M1875" s="93">
        <f t="shared" si="302"/>
        <v>360</v>
      </c>
      <c r="N1875" s="91" t="s">
        <v>1973</v>
      </c>
      <c r="O1875" s="48">
        <v>0.42</v>
      </c>
      <c r="P1875" s="48">
        <f t="shared" si="296"/>
        <v>0.84</v>
      </c>
      <c r="Q1875" s="103"/>
      <c r="R1875" s="102">
        <f>Q1875*1.025</f>
        <v>0</v>
      </c>
      <c r="S1875" s="120" t="s">
        <v>3217</v>
      </c>
      <c r="T1875" s="37"/>
      <c r="U1875" s="37"/>
      <c r="V1875" s="37"/>
      <c r="W1875" s="37"/>
      <c r="X1875" s="37"/>
      <c r="Y1875" s="37"/>
      <c r="Z1875" s="37"/>
      <c r="AA1875" s="37"/>
    </row>
    <row r="1876" spans="1:27" s="230" customFormat="1" x14ac:dyDescent="0.25">
      <c r="A1876" s="6">
        <v>158021</v>
      </c>
      <c r="B1876" s="6">
        <v>63804514</v>
      </c>
      <c r="C1876" s="6">
        <v>1</v>
      </c>
      <c r="D1876" s="39"/>
      <c r="E1876" s="30" t="s">
        <v>676</v>
      </c>
      <c r="F1876" s="8" t="s">
        <v>1185</v>
      </c>
      <c r="G1876" s="53">
        <f t="shared" si="303"/>
        <v>28.397999999999996</v>
      </c>
      <c r="H1876" s="55">
        <f t="shared" si="301"/>
        <v>28.397999999999996</v>
      </c>
      <c r="I1876" s="94" t="s">
        <v>974</v>
      </c>
      <c r="J1876" s="97">
        <v>24</v>
      </c>
      <c r="K1876" s="97">
        <f t="shared" si="304"/>
        <v>24</v>
      </c>
      <c r="L1876" s="93">
        <f t="shared" si="305"/>
        <v>180</v>
      </c>
      <c r="M1876" s="93">
        <f t="shared" si="302"/>
        <v>180</v>
      </c>
      <c r="N1876" s="91" t="s">
        <v>1973</v>
      </c>
      <c r="O1876" s="48">
        <v>0.42</v>
      </c>
      <c r="P1876" s="48">
        <f t="shared" si="296"/>
        <v>0.42</v>
      </c>
      <c r="Q1876" s="104"/>
      <c r="R1876" s="102">
        <f>Q1876*1.025</f>
        <v>0</v>
      </c>
      <c r="S1876" s="120" t="s">
        <v>3217</v>
      </c>
      <c r="T1876" s="37"/>
      <c r="U1876" s="139"/>
      <c r="V1876" s="40"/>
      <c r="W1876" s="131"/>
      <c r="X1876" s="131"/>
      <c r="Y1876" s="131"/>
      <c r="Z1876" s="37"/>
      <c r="AA1876" s="37"/>
    </row>
    <row r="1877" spans="1:27" s="230" customFormat="1" x14ac:dyDescent="0.25">
      <c r="A1877" s="6">
        <v>182941</v>
      </c>
      <c r="B1877" s="6">
        <v>63804514</v>
      </c>
      <c r="C1877" s="6">
        <v>1</v>
      </c>
      <c r="D1877" s="38"/>
      <c r="E1877" s="30" t="s">
        <v>3561</v>
      </c>
      <c r="F1877" s="8" t="s">
        <v>1185</v>
      </c>
      <c r="G1877" s="53">
        <f t="shared" si="303"/>
        <v>28.397999999999996</v>
      </c>
      <c r="H1877" s="55">
        <f t="shared" si="301"/>
        <v>28.397999999999996</v>
      </c>
      <c r="I1877" s="94" t="s">
        <v>974</v>
      </c>
      <c r="J1877" s="97">
        <v>24</v>
      </c>
      <c r="K1877" s="97">
        <f t="shared" si="304"/>
        <v>24</v>
      </c>
      <c r="L1877" s="93">
        <f t="shared" si="305"/>
        <v>180</v>
      </c>
      <c r="M1877" s="93">
        <f t="shared" si="302"/>
        <v>180</v>
      </c>
      <c r="N1877" s="91" t="s">
        <v>1973</v>
      </c>
      <c r="O1877" s="48">
        <v>0.42</v>
      </c>
      <c r="P1877" s="48">
        <f t="shared" si="296"/>
        <v>0.42</v>
      </c>
      <c r="Q1877" s="103"/>
      <c r="R1877" s="102">
        <f>Q1877*1.025</f>
        <v>0</v>
      </c>
      <c r="S1877" s="120" t="s">
        <v>3218</v>
      </c>
      <c r="T1877" s="37"/>
      <c r="U1877" s="139"/>
      <c r="V1877" s="139"/>
      <c r="W1877" s="37"/>
      <c r="X1877" s="37"/>
      <c r="Y1877" s="37"/>
      <c r="Z1877" s="131"/>
      <c r="AA1877" s="37"/>
    </row>
    <row r="1878" spans="1:27" s="230" customFormat="1" x14ac:dyDescent="0.25">
      <c r="A1878" s="121">
        <v>182941</v>
      </c>
      <c r="B1878" s="134">
        <v>63804514</v>
      </c>
      <c r="C1878" s="134">
        <v>1</v>
      </c>
      <c r="D1878" s="122"/>
      <c r="E1878" s="123" t="s">
        <v>3561</v>
      </c>
      <c r="F1878" s="132" t="s">
        <v>1185</v>
      </c>
      <c r="G1878" s="125">
        <f t="shared" si="303"/>
        <v>28.397999999999996</v>
      </c>
      <c r="H1878" s="135">
        <f t="shared" si="301"/>
        <v>28.397999999999996</v>
      </c>
      <c r="I1878" s="126" t="s">
        <v>974</v>
      </c>
      <c r="J1878" s="127">
        <v>24</v>
      </c>
      <c r="K1878" s="127">
        <f t="shared" si="304"/>
        <v>24</v>
      </c>
      <c r="L1878" s="138">
        <f t="shared" si="305"/>
        <v>180</v>
      </c>
      <c r="M1878" s="138">
        <f t="shared" si="302"/>
        <v>180</v>
      </c>
      <c r="N1878" s="129" t="s">
        <v>1973</v>
      </c>
      <c r="O1878" s="130">
        <v>0.42</v>
      </c>
      <c r="P1878" s="130">
        <f t="shared" si="296"/>
        <v>0.42</v>
      </c>
      <c r="Q1878" s="131"/>
      <c r="R1878" s="131"/>
      <c r="S1878" s="131"/>
      <c r="T1878" s="131"/>
      <c r="U1878" s="139"/>
      <c r="V1878" s="37"/>
      <c r="W1878" s="37"/>
      <c r="X1878" s="139"/>
      <c r="Y1878" s="139"/>
      <c r="Z1878" s="37"/>
      <c r="AA1878" s="40"/>
    </row>
    <row r="1879" spans="1:27" s="230" customFormat="1" x14ac:dyDescent="0.25">
      <c r="A1879" s="6">
        <v>191185</v>
      </c>
      <c r="B1879" s="6">
        <v>63804514</v>
      </c>
      <c r="C1879" s="6">
        <v>1</v>
      </c>
      <c r="D1879" s="39"/>
      <c r="E1879" s="30" t="s">
        <v>3561</v>
      </c>
      <c r="F1879" s="8" t="s">
        <v>1185</v>
      </c>
      <c r="G1879" s="107">
        <f t="shared" si="303"/>
        <v>28.397999999999996</v>
      </c>
      <c r="H1879" s="55">
        <f t="shared" si="301"/>
        <v>28.397999999999996</v>
      </c>
      <c r="I1879" s="94" t="s">
        <v>974</v>
      </c>
      <c r="J1879" s="97">
        <v>24</v>
      </c>
      <c r="K1879" s="97">
        <f t="shared" si="304"/>
        <v>24</v>
      </c>
      <c r="L1879" s="93">
        <f t="shared" si="305"/>
        <v>180</v>
      </c>
      <c r="M1879" s="93">
        <f t="shared" si="302"/>
        <v>180</v>
      </c>
      <c r="N1879" s="91" t="s">
        <v>1973</v>
      </c>
      <c r="O1879" s="48">
        <v>0.42</v>
      </c>
      <c r="P1879" s="48">
        <f t="shared" si="296"/>
        <v>0.42</v>
      </c>
      <c r="Q1879" s="40"/>
      <c r="R1879" s="102">
        <f>Q1879*1.025</f>
        <v>0</v>
      </c>
      <c r="S1879" s="120" t="s">
        <v>3218</v>
      </c>
      <c r="T1879" s="37"/>
      <c r="U1879" s="40"/>
      <c r="V1879" s="40"/>
      <c r="W1879" s="40"/>
      <c r="X1879" s="202"/>
      <c r="Y1879" s="202"/>
      <c r="Z1879" s="37"/>
      <c r="AA1879" s="139"/>
    </row>
    <row r="1880" spans="1:27" s="230" customFormat="1" x14ac:dyDescent="0.25">
      <c r="A1880" s="6">
        <v>191185</v>
      </c>
      <c r="B1880" s="6">
        <v>63804514</v>
      </c>
      <c r="C1880" s="6">
        <v>1</v>
      </c>
      <c r="D1880" s="39"/>
      <c r="E1880" s="30" t="s">
        <v>3561</v>
      </c>
      <c r="F1880" s="8" t="s">
        <v>1185</v>
      </c>
      <c r="G1880" s="107">
        <f t="shared" si="303"/>
        <v>28.397999999999996</v>
      </c>
      <c r="H1880" s="55">
        <f t="shared" si="301"/>
        <v>28.397999999999996</v>
      </c>
      <c r="I1880" s="94" t="s">
        <v>974</v>
      </c>
      <c r="J1880" s="97">
        <v>24</v>
      </c>
      <c r="K1880" s="97">
        <f t="shared" si="304"/>
        <v>24</v>
      </c>
      <c r="L1880" s="93">
        <f t="shared" si="305"/>
        <v>180</v>
      </c>
      <c r="M1880" s="93">
        <f t="shared" si="302"/>
        <v>180</v>
      </c>
      <c r="N1880" s="91" t="s">
        <v>1973</v>
      </c>
      <c r="O1880" s="48">
        <v>0.42</v>
      </c>
      <c r="P1880" s="48">
        <f t="shared" si="296"/>
        <v>0.42</v>
      </c>
      <c r="Q1880" s="37"/>
      <c r="R1880" s="102">
        <f>Q1880*1.025</f>
        <v>0</v>
      </c>
      <c r="S1880" s="120" t="s">
        <v>3218</v>
      </c>
      <c r="T1880" s="37"/>
      <c r="U1880" s="139"/>
      <c r="V1880" s="37"/>
      <c r="W1880" s="139"/>
      <c r="X1880" s="37"/>
      <c r="Y1880" s="37"/>
      <c r="Z1880" s="37"/>
      <c r="AA1880" s="139"/>
    </row>
    <row r="1881" spans="1:27" s="230" customFormat="1" x14ac:dyDescent="0.25">
      <c r="A1881" s="134">
        <v>191185</v>
      </c>
      <c r="B1881" s="134">
        <v>63804514</v>
      </c>
      <c r="C1881" s="134">
        <v>1</v>
      </c>
      <c r="D1881" s="161"/>
      <c r="E1881" s="123" t="s">
        <v>3561</v>
      </c>
      <c r="F1881" s="132" t="s">
        <v>1185</v>
      </c>
      <c r="G1881" s="125">
        <f t="shared" si="303"/>
        <v>28.397999999999996</v>
      </c>
      <c r="H1881" s="162">
        <f t="shared" si="301"/>
        <v>28.397999999999996</v>
      </c>
      <c r="I1881" s="163" t="s">
        <v>974</v>
      </c>
      <c r="J1881" s="164">
        <v>24</v>
      </c>
      <c r="K1881" s="164">
        <f t="shared" si="304"/>
        <v>24</v>
      </c>
      <c r="L1881" s="165">
        <f t="shared" si="305"/>
        <v>180</v>
      </c>
      <c r="M1881" s="165">
        <f t="shared" si="302"/>
        <v>180</v>
      </c>
      <c r="N1881" s="129" t="s">
        <v>1973</v>
      </c>
      <c r="O1881" s="130">
        <v>0.42</v>
      </c>
      <c r="P1881" s="130">
        <f t="shared" si="296"/>
        <v>0.42</v>
      </c>
      <c r="Q1881" s="139"/>
      <c r="R1881" s="139"/>
      <c r="S1881" s="139"/>
      <c r="T1881" s="139"/>
      <c r="U1881" s="37"/>
      <c r="V1881" s="37"/>
      <c r="W1881" s="131"/>
      <c r="X1881" s="37"/>
      <c r="Y1881" s="37"/>
      <c r="Z1881" s="37"/>
      <c r="AA1881" s="37"/>
    </row>
    <row r="1882" spans="1:27" s="230" customFormat="1" x14ac:dyDescent="0.25">
      <c r="A1882" s="134">
        <v>191185</v>
      </c>
      <c r="B1882" s="134">
        <v>63804514</v>
      </c>
      <c r="C1882" s="134">
        <v>1</v>
      </c>
      <c r="D1882" s="161"/>
      <c r="E1882" s="123" t="s">
        <v>3561</v>
      </c>
      <c r="F1882" s="132" t="s">
        <v>1185</v>
      </c>
      <c r="G1882" s="125">
        <f t="shared" si="303"/>
        <v>28.397999999999996</v>
      </c>
      <c r="H1882" s="162">
        <f t="shared" si="301"/>
        <v>28.397999999999996</v>
      </c>
      <c r="I1882" s="163" t="s">
        <v>974</v>
      </c>
      <c r="J1882" s="164">
        <v>24</v>
      </c>
      <c r="K1882" s="164">
        <f t="shared" si="304"/>
        <v>24</v>
      </c>
      <c r="L1882" s="165">
        <f t="shared" si="305"/>
        <v>180</v>
      </c>
      <c r="M1882" s="165">
        <f t="shared" si="302"/>
        <v>180</v>
      </c>
      <c r="N1882" s="129" t="s">
        <v>1973</v>
      </c>
      <c r="O1882" s="130">
        <v>0.42</v>
      </c>
      <c r="P1882" s="130">
        <f t="shared" si="296"/>
        <v>0.42</v>
      </c>
      <c r="Q1882" s="131"/>
      <c r="R1882" s="131"/>
      <c r="S1882" s="131"/>
      <c r="T1882" s="131"/>
      <c r="U1882" s="37"/>
      <c r="W1882" s="139"/>
      <c r="X1882" s="37"/>
      <c r="Y1882" s="37"/>
      <c r="Z1882" s="37"/>
      <c r="AA1882" s="37"/>
    </row>
    <row r="1883" spans="1:27" s="230" customFormat="1" x14ac:dyDescent="0.25">
      <c r="A1883" s="134">
        <v>195538</v>
      </c>
      <c r="B1883" s="134">
        <v>63804514</v>
      </c>
      <c r="C1883" s="134">
        <v>1</v>
      </c>
      <c r="D1883" s="161"/>
      <c r="E1883" s="123" t="s">
        <v>3561</v>
      </c>
      <c r="F1883" s="132" t="s">
        <v>1185</v>
      </c>
      <c r="G1883" s="125">
        <f t="shared" si="303"/>
        <v>28.397999999999996</v>
      </c>
      <c r="H1883" s="162">
        <f t="shared" si="301"/>
        <v>28.397999999999996</v>
      </c>
      <c r="I1883" s="163" t="s">
        <v>974</v>
      </c>
      <c r="J1883" s="164">
        <v>24</v>
      </c>
      <c r="K1883" s="164">
        <f t="shared" si="304"/>
        <v>24</v>
      </c>
      <c r="L1883" s="165">
        <f t="shared" si="305"/>
        <v>180</v>
      </c>
      <c r="M1883" s="165">
        <f t="shared" si="302"/>
        <v>180</v>
      </c>
      <c r="N1883" s="129" t="s">
        <v>1973</v>
      </c>
      <c r="O1883" s="130">
        <v>0.42</v>
      </c>
      <c r="P1883" s="130">
        <f t="shared" si="296"/>
        <v>0.42</v>
      </c>
      <c r="Q1883" s="139"/>
      <c r="R1883" s="139"/>
      <c r="S1883" s="139"/>
      <c r="T1883" s="139"/>
      <c r="U1883" s="37"/>
      <c r="V1883" s="139"/>
      <c r="W1883" s="217"/>
      <c r="X1883" s="37"/>
      <c r="Y1883" s="37"/>
      <c r="Z1883" s="37"/>
      <c r="AA1883" s="37"/>
    </row>
    <row r="1884" spans="1:27" s="230" customFormat="1" x14ac:dyDescent="0.25">
      <c r="A1884" s="6">
        <v>107937</v>
      </c>
      <c r="B1884" s="6">
        <v>63804515</v>
      </c>
      <c r="C1884" s="6">
        <v>2</v>
      </c>
      <c r="D1884" s="39"/>
      <c r="E1884" s="30" t="s">
        <v>677</v>
      </c>
      <c r="F1884" s="8" t="s">
        <v>1186</v>
      </c>
      <c r="G1884" s="53">
        <f t="shared" si="303"/>
        <v>41.019999999999996</v>
      </c>
      <c r="H1884" s="55">
        <f t="shared" si="301"/>
        <v>82.039999999999992</v>
      </c>
      <c r="I1884" s="94" t="s">
        <v>67</v>
      </c>
      <c r="J1884" s="97">
        <v>34.1</v>
      </c>
      <c r="K1884" s="97">
        <f t="shared" si="304"/>
        <v>68.2</v>
      </c>
      <c r="L1884" s="93">
        <f t="shared" si="305"/>
        <v>255.75</v>
      </c>
      <c r="M1884" s="93">
        <f t="shared" si="302"/>
        <v>511.5</v>
      </c>
      <c r="N1884" s="91" t="s">
        <v>1973</v>
      </c>
      <c r="O1884" s="48">
        <v>0.95</v>
      </c>
      <c r="P1884" s="48">
        <f t="shared" si="296"/>
        <v>1.9</v>
      </c>
      <c r="Q1884" s="103"/>
      <c r="R1884" s="102">
        <f>Q1884*1.025</f>
        <v>0</v>
      </c>
      <c r="S1884" s="120" t="s">
        <v>3219</v>
      </c>
      <c r="T1884" s="37"/>
      <c r="U1884" s="37"/>
      <c r="V1884" s="37"/>
      <c r="W1884" s="37"/>
      <c r="X1884" s="37"/>
      <c r="Y1884" s="37"/>
      <c r="Z1884" s="37"/>
      <c r="AA1884" s="139"/>
    </row>
    <row r="1885" spans="1:27" s="230" customFormat="1" x14ac:dyDescent="0.25">
      <c r="A1885" s="6">
        <v>158021</v>
      </c>
      <c r="B1885" s="6">
        <v>63804515</v>
      </c>
      <c r="C1885" s="6">
        <v>1</v>
      </c>
      <c r="D1885" s="39"/>
      <c r="E1885" s="30" t="s">
        <v>677</v>
      </c>
      <c r="F1885" s="8" t="s">
        <v>1186</v>
      </c>
      <c r="G1885" s="53">
        <f t="shared" si="303"/>
        <v>41.019999999999996</v>
      </c>
      <c r="H1885" s="55">
        <f t="shared" si="301"/>
        <v>41.019999999999996</v>
      </c>
      <c r="I1885" s="94" t="s">
        <v>974</v>
      </c>
      <c r="J1885" s="97">
        <v>34.1</v>
      </c>
      <c r="K1885" s="97">
        <f t="shared" si="304"/>
        <v>34.1</v>
      </c>
      <c r="L1885" s="93">
        <f t="shared" si="305"/>
        <v>255.75</v>
      </c>
      <c r="M1885" s="93">
        <f t="shared" si="302"/>
        <v>255.75</v>
      </c>
      <c r="N1885" s="91" t="s">
        <v>1973</v>
      </c>
      <c r="O1885" s="48">
        <v>0.95</v>
      </c>
      <c r="P1885" s="48">
        <f t="shared" si="296"/>
        <v>0.95</v>
      </c>
      <c r="Q1885" s="103"/>
      <c r="R1885" s="102">
        <f>Q1885*1.025</f>
        <v>0</v>
      </c>
      <c r="S1885" s="120" t="s">
        <v>3219</v>
      </c>
      <c r="T1885" s="37"/>
      <c r="U1885" s="37"/>
      <c r="V1885" s="40"/>
      <c r="W1885" s="37"/>
      <c r="X1885" s="37"/>
      <c r="Y1885" s="37"/>
      <c r="Z1885" s="37"/>
      <c r="AA1885" s="131"/>
    </row>
    <row r="1886" spans="1:27" s="202" customFormat="1" x14ac:dyDescent="0.25">
      <c r="A1886" s="6">
        <v>182941</v>
      </c>
      <c r="B1886" s="6">
        <v>63804515</v>
      </c>
      <c r="C1886" s="6">
        <v>1</v>
      </c>
      <c r="D1886" s="38"/>
      <c r="E1886" s="30" t="s">
        <v>3493</v>
      </c>
      <c r="F1886" s="8" t="s">
        <v>1186</v>
      </c>
      <c r="G1886" s="53">
        <f t="shared" si="303"/>
        <v>41.019999999999996</v>
      </c>
      <c r="H1886" s="55">
        <f t="shared" si="301"/>
        <v>41.019999999999996</v>
      </c>
      <c r="I1886" s="94" t="s">
        <v>974</v>
      </c>
      <c r="J1886" s="97">
        <v>34.1</v>
      </c>
      <c r="K1886" s="97">
        <f t="shared" si="304"/>
        <v>34.1</v>
      </c>
      <c r="L1886" s="93">
        <f t="shared" si="305"/>
        <v>255.75</v>
      </c>
      <c r="M1886" s="93">
        <f t="shared" si="302"/>
        <v>255.75</v>
      </c>
      <c r="N1886" s="91" t="s">
        <v>1973</v>
      </c>
      <c r="O1886" s="48">
        <v>0.95</v>
      </c>
      <c r="P1886" s="48">
        <f t="shared" si="296"/>
        <v>0.95</v>
      </c>
      <c r="Q1886" s="103"/>
      <c r="R1886" s="102">
        <f>Q1886*1.025</f>
        <v>0</v>
      </c>
      <c r="S1886" s="120" t="s">
        <v>3220</v>
      </c>
      <c r="T1886" s="37"/>
      <c r="U1886" s="37"/>
      <c r="V1886" s="37"/>
      <c r="W1886" s="37"/>
      <c r="X1886" s="37"/>
      <c r="Y1886" s="37"/>
      <c r="Z1886" s="37"/>
      <c r="AA1886" s="37"/>
    </row>
    <row r="1887" spans="1:27" s="202" customFormat="1" x14ac:dyDescent="0.25">
      <c r="A1887" s="121">
        <v>182941</v>
      </c>
      <c r="B1887" s="134">
        <v>63804515</v>
      </c>
      <c r="C1887" s="134">
        <v>1</v>
      </c>
      <c r="D1887" s="122"/>
      <c r="E1887" s="123" t="s">
        <v>3493</v>
      </c>
      <c r="F1887" s="132" t="s">
        <v>1186</v>
      </c>
      <c r="G1887" s="125">
        <f t="shared" si="303"/>
        <v>41.019999999999996</v>
      </c>
      <c r="H1887" s="135">
        <f t="shared" si="301"/>
        <v>41.019999999999996</v>
      </c>
      <c r="I1887" s="126" t="s">
        <v>974</v>
      </c>
      <c r="J1887" s="127">
        <v>34.1</v>
      </c>
      <c r="K1887" s="127">
        <f t="shared" si="304"/>
        <v>34.1</v>
      </c>
      <c r="L1887" s="138">
        <f t="shared" si="305"/>
        <v>255.75</v>
      </c>
      <c r="M1887" s="138">
        <f t="shared" si="302"/>
        <v>255.75</v>
      </c>
      <c r="N1887" s="129" t="s">
        <v>1973</v>
      </c>
      <c r="O1887" s="130">
        <v>0.95</v>
      </c>
      <c r="P1887" s="130">
        <f t="shared" ref="P1887:P1950" si="306">O1887*C1887</f>
        <v>0.95</v>
      </c>
      <c r="Q1887" s="139"/>
      <c r="R1887" s="139"/>
      <c r="S1887" s="139"/>
      <c r="T1887" s="139"/>
      <c r="U1887" s="40"/>
      <c r="V1887" s="37"/>
      <c r="W1887" s="131"/>
      <c r="X1887" s="37"/>
      <c r="Y1887" s="37"/>
      <c r="Z1887" s="139"/>
      <c r="AA1887" s="139"/>
    </row>
    <row r="1888" spans="1:27" s="202" customFormat="1" x14ac:dyDescent="0.25">
      <c r="A1888" s="6">
        <v>191185</v>
      </c>
      <c r="B1888" s="6">
        <v>63804515</v>
      </c>
      <c r="C1888" s="6">
        <v>1</v>
      </c>
      <c r="D1888" s="39"/>
      <c r="E1888" s="30" t="s">
        <v>3493</v>
      </c>
      <c r="F1888" s="8" t="s">
        <v>1186</v>
      </c>
      <c r="G1888" s="107">
        <f t="shared" si="303"/>
        <v>41.019999999999996</v>
      </c>
      <c r="H1888" s="55">
        <f t="shared" si="301"/>
        <v>41.019999999999996</v>
      </c>
      <c r="I1888" s="94" t="s">
        <v>974</v>
      </c>
      <c r="J1888" s="97">
        <v>34.1</v>
      </c>
      <c r="K1888" s="97">
        <f t="shared" si="304"/>
        <v>34.1</v>
      </c>
      <c r="L1888" s="93">
        <f t="shared" si="305"/>
        <v>255.75</v>
      </c>
      <c r="M1888" s="93">
        <f t="shared" si="302"/>
        <v>255.75</v>
      </c>
      <c r="N1888" s="91" t="s">
        <v>1973</v>
      </c>
      <c r="O1888" s="48">
        <v>0.95</v>
      </c>
      <c r="P1888" s="48">
        <f t="shared" si="306"/>
        <v>0.95</v>
      </c>
      <c r="Q1888" s="40"/>
      <c r="R1888" s="102">
        <f>Q1888*1.025</f>
        <v>0</v>
      </c>
      <c r="S1888" s="120" t="s">
        <v>3220</v>
      </c>
      <c r="T1888" s="37"/>
      <c r="U1888" s="40"/>
      <c r="V1888" s="131"/>
      <c r="W1888" s="37"/>
      <c r="X1888" s="37"/>
      <c r="Y1888" s="37"/>
      <c r="Z1888" s="37"/>
      <c r="AA1888" s="37"/>
    </row>
    <row r="1889" spans="1:27" s="202" customFormat="1" x14ac:dyDescent="0.25">
      <c r="A1889" s="6">
        <v>191185</v>
      </c>
      <c r="B1889" s="6">
        <v>63804515</v>
      </c>
      <c r="C1889" s="6">
        <v>1</v>
      </c>
      <c r="D1889" s="39"/>
      <c r="E1889" s="30" t="s">
        <v>3493</v>
      </c>
      <c r="F1889" s="8" t="s">
        <v>1186</v>
      </c>
      <c r="G1889" s="107">
        <f t="shared" si="303"/>
        <v>41.019999999999996</v>
      </c>
      <c r="H1889" s="55">
        <f t="shared" si="301"/>
        <v>41.019999999999996</v>
      </c>
      <c r="I1889" s="94" t="s">
        <v>974</v>
      </c>
      <c r="J1889" s="97">
        <v>34.1</v>
      </c>
      <c r="K1889" s="97">
        <f t="shared" si="304"/>
        <v>34.1</v>
      </c>
      <c r="L1889" s="93">
        <f t="shared" si="305"/>
        <v>255.75</v>
      </c>
      <c r="M1889" s="93">
        <f t="shared" si="302"/>
        <v>255.75</v>
      </c>
      <c r="N1889" s="91" t="s">
        <v>1973</v>
      </c>
      <c r="O1889" s="48">
        <v>0.95</v>
      </c>
      <c r="P1889" s="48">
        <f t="shared" si="306"/>
        <v>0.95</v>
      </c>
      <c r="Q1889" s="40"/>
      <c r="R1889" s="102">
        <f>Q1889*1.025</f>
        <v>0</v>
      </c>
      <c r="S1889" s="120" t="s">
        <v>3220</v>
      </c>
      <c r="T1889" s="37"/>
      <c r="U1889" s="139"/>
      <c r="V1889" s="37"/>
      <c r="W1889" s="131"/>
      <c r="X1889" s="37"/>
      <c r="Y1889" s="37"/>
      <c r="Z1889" s="37"/>
      <c r="AA1889" s="37"/>
    </row>
    <row r="1890" spans="1:27" s="40" customFormat="1" x14ac:dyDescent="0.25">
      <c r="A1890" s="134">
        <v>191185</v>
      </c>
      <c r="B1890" s="134">
        <v>63804515</v>
      </c>
      <c r="C1890" s="134">
        <v>1</v>
      </c>
      <c r="D1890" s="161"/>
      <c r="E1890" s="123" t="s">
        <v>3493</v>
      </c>
      <c r="F1890" s="132" t="s">
        <v>1186</v>
      </c>
      <c r="G1890" s="125">
        <f t="shared" si="303"/>
        <v>41.019999999999996</v>
      </c>
      <c r="H1890" s="162">
        <f t="shared" si="301"/>
        <v>41.019999999999996</v>
      </c>
      <c r="I1890" s="163" t="s">
        <v>974</v>
      </c>
      <c r="J1890" s="164">
        <v>34.1</v>
      </c>
      <c r="K1890" s="164">
        <f t="shared" si="304"/>
        <v>34.1</v>
      </c>
      <c r="L1890" s="165">
        <f t="shared" si="305"/>
        <v>255.75</v>
      </c>
      <c r="M1890" s="165">
        <f t="shared" si="302"/>
        <v>255.75</v>
      </c>
      <c r="N1890" s="129" t="s">
        <v>1973</v>
      </c>
      <c r="O1890" s="130">
        <v>0.95</v>
      </c>
      <c r="P1890" s="130">
        <f t="shared" si="306"/>
        <v>0.95</v>
      </c>
      <c r="Q1890" s="139"/>
      <c r="R1890" s="139"/>
      <c r="S1890" s="139"/>
      <c r="T1890" s="139"/>
      <c r="V1890" s="37"/>
      <c r="W1890" s="139"/>
      <c r="X1890" s="139"/>
      <c r="Y1890" s="139"/>
      <c r="Z1890" s="37"/>
      <c r="AA1890" s="139"/>
    </row>
    <row r="1891" spans="1:27" s="40" customFormat="1" x14ac:dyDescent="0.25">
      <c r="A1891" s="134">
        <v>191185</v>
      </c>
      <c r="B1891" s="134">
        <v>63804515</v>
      </c>
      <c r="C1891" s="134">
        <v>1</v>
      </c>
      <c r="D1891" s="161"/>
      <c r="E1891" s="123" t="s">
        <v>3493</v>
      </c>
      <c r="F1891" s="132" t="s">
        <v>1186</v>
      </c>
      <c r="G1891" s="125">
        <f t="shared" si="303"/>
        <v>41.019999999999996</v>
      </c>
      <c r="H1891" s="162">
        <f t="shared" si="301"/>
        <v>41.019999999999996</v>
      </c>
      <c r="I1891" s="163" t="s">
        <v>974</v>
      </c>
      <c r="J1891" s="164">
        <v>34.1</v>
      </c>
      <c r="K1891" s="164">
        <f t="shared" si="304"/>
        <v>34.1</v>
      </c>
      <c r="L1891" s="165">
        <f t="shared" si="305"/>
        <v>255.75</v>
      </c>
      <c r="M1891" s="165">
        <f t="shared" si="302"/>
        <v>255.75</v>
      </c>
      <c r="N1891" s="129" t="s">
        <v>1973</v>
      </c>
      <c r="O1891" s="130">
        <v>0.95</v>
      </c>
      <c r="P1891" s="130">
        <f t="shared" si="306"/>
        <v>0.95</v>
      </c>
      <c r="Q1891" s="139"/>
      <c r="R1891" s="139"/>
      <c r="S1891" s="139"/>
      <c r="T1891" s="139"/>
      <c r="U1891" s="37"/>
      <c r="V1891" s="131"/>
      <c r="W1891" s="37"/>
      <c r="X1891" s="37"/>
      <c r="Y1891" s="37"/>
      <c r="Z1891" s="37"/>
      <c r="AA1891" s="37"/>
    </row>
    <row r="1892" spans="1:27" s="40" customFormat="1" x14ac:dyDescent="0.25">
      <c r="A1892" s="134">
        <v>195538</v>
      </c>
      <c r="B1892" s="134">
        <v>63804515</v>
      </c>
      <c r="C1892" s="134">
        <v>1</v>
      </c>
      <c r="D1892" s="161"/>
      <c r="E1892" s="123" t="s">
        <v>3493</v>
      </c>
      <c r="F1892" s="132" t="s">
        <v>1186</v>
      </c>
      <c r="G1892" s="125">
        <f t="shared" si="303"/>
        <v>41.019999999999996</v>
      </c>
      <c r="H1892" s="162">
        <f t="shared" si="301"/>
        <v>41.019999999999996</v>
      </c>
      <c r="I1892" s="163" t="s">
        <v>974</v>
      </c>
      <c r="J1892" s="164">
        <v>34.1</v>
      </c>
      <c r="K1892" s="164">
        <f t="shared" si="304"/>
        <v>34.1</v>
      </c>
      <c r="L1892" s="165">
        <f t="shared" si="305"/>
        <v>255.75</v>
      </c>
      <c r="M1892" s="165">
        <f t="shared" si="302"/>
        <v>255.75</v>
      </c>
      <c r="N1892" s="129" t="s">
        <v>1973</v>
      </c>
      <c r="O1892" s="130">
        <v>0.95</v>
      </c>
      <c r="P1892" s="130">
        <f t="shared" si="306"/>
        <v>0.95</v>
      </c>
      <c r="Q1892" s="139"/>
      <c r="R1892" s="139"/>
      <c r="S1892" s="139"/>
      <c r="T1892" s="139"/>
      <c r="U1892" s="37"/>
      <c r="V1892" s="37"/>
      <c r="X1892" s="139"/>
      <c r="Y1892" s="139"/>
      <c r="Z1892" s="37"/>
      <c r="AA1892" s="37"/>
    </row>
    <row r="1893" spans="1:27" s="40" customFormat="1" x14ac:dyDescent="0.25">
      <c r="A1893" s="6">
        <v>107937</v>
      </c>
      <c r="B1893" s="6">
        <v>63804518</v>
      </c>
      <c r="C1893" s="6">
        <v>1</v>
      </c>
      <c r="D1893" s="39"/>
      <c r="E1893" s="30" t="s">
        <v>678</v>
      </c>
      <c r="F1893" s="20" t="s">
        <v>1012</v>
      </c>
      <c r="G1893" s="53">
        <f>J1893*1.15</f>
        <v>171.35</v>
      </c>
      <c r="H1893" s="55">
        <f t="shared" si="301"/>
        <v>171.35</v>
      </c>
      <c r="I1893" s="15" t="s">
        <v>0</v>
      </c>
      <c r="J1893" s="55">
        <v>149</v>
      </c>
      <c r="K1893" s="55">
        <f t="shared" si="304"/>
        <v>149</v>
      </c>
      <c r="L1893" s="56">
        <f t="shared" si="305"/>
        <v>1117.5</v>
      </c>
      <c r="M1893" s="56">
        <f t="shared" si="302"/>
        <v>1117.5</v>
      </c>
      <c r="N1893" s="38"/>
      <c r="O1893" s="48"/>
      <c r="P1893" s="48">
        <f t="shared" si="306"/>
        <v>0</v>
      </c>
      <c r="Q1893" s="104"/>
      <c r="R1893" s="102">
        <f>Q1893*1.025</f>
        <v>0</v>
      </c>
      <c r="S1893" s="120" t="s">
        <v>3138</v>
      </c>
      <c r="T1893" s="37"/>
      <c r="U1893" s="37"/>
      <c r="V1893" s="37"/>
      <c r="X1893" s="37"/>
      <c r="Y1893" s="37"/>
      <c r="Z1893" s="37"/>
      <c r="AA1893" s="131"/>
    </row>
    <row r="1894" spans="1:27" s="40" customFormat="1" x14ac:dyDescent="0.25">
      <c r="A1894" s="6">
        <v>105488</v>
      </c>
      <c r="B1894" s="51">
        <v>63804522</v>
      </c>
      <c r="C1894" s="27">
        <v>2</v>
      </c>
      <c r="D1894" s="19"/>
      <c r="E1894" s="24" t="s">
        <v>614</v>
      </c>
      <c r="F1894" s="25" t="s">
        <v>1062</v>
      </c>
      <c r="G1894" s="53">
        <f t="shared" ref="G1894:G1902" si="307">J1894*1.15+O1894*1.9</f>
        <v>9.1334999999999997</v>
      </c>
      <c r="H1894" s="55">
        <f t="shared" si="301"/>
        <v>18.266999999999999</v>
      </c>
      <c r="I1894" s="95" t="s">
        <v>67</v>
      </c>
      <c r="J1894" s="96">
        <v>7.43</v>
      </c>
      <c r="K1894" s="97">
        <f t="shared" si="304"/>
        <v>14.86</v>
      </c>
      <c r="L1894" s="98">
        <f t="shared" si="305"/>
        <v>55.724999999999994</v>
      </c>
      <c r="M1894" s="93">
        <f t="shared" si="302"/>
        <v>111.44999999999999</v>
      </c>
      <c r="N1894" s="91" t="s">
        <v>1973</v>
      </c>
      <c r="O1894" s="48">
        <v>0.31</v>
      </c>
      <c r="P1894" s="48">
        <f t="shared" si="306"/>
        <v>0.62</v>
      </c>
      <c r="Q1894" s="104"/>
      <c r="R1894" s="102">
        <f>Q1894*1.025</f>
        <v>0</v>
      </c>
      <c r="S1894" s="120" t="s">
        <v>3162</v>
      </c>
      <c r="T1894" s="37"/>
      <c r="U1894" s="139"/>
      <c r="V1894" s="37"/>
      <c r="W1894" s="37"/>
      <c r="X1894" s="131"/>
      <c r="Y1894" s="131"/>
      <c r="Z1894" s="37"/>
      <c r="AA1894" s="37"/>
    </row>
    <row r="1895" spans="1:27" s="40" customFormat="1" x14ac:dyDescent="0.25">
      <c r="A1895" s="134">
        <v>179498</v>
      </c>
      <c r="B1895" s="140">
        <v>63804522</v>
      </c>
      <c r="C1895" s="147">
        <v>2</v>
      </c>
      <c r="D1895" s="161"/>
      <c r="E1895" s="143" t="s">
        <v>614</v>
      </c>
      <c r="F1895" s="148" t="s">
        <v>1062</v>
      </c>
      <c r="G1895" s="187">
        <f t="shared" si="307"/>
        <v>9.1334999999999997</v>
      </c>
      <c r="H1895" s="162">
        <f t="shared" si="301"/>
        <v>18.266999999999999</v>
      </c>
      <c r="I1895" s="181" t="s">
        <v>974</v>
      </c>
      <c r="J1895" s="182">
        <v>7.43</v>
      </c>
      <c r="K1895" s="164">
        <f t="shared" si="304"/>
        <v>14.86</v>
      </c>
      <c r="L1895" s="177">
        <f t="shared" si="305"/>
        <v>55.724999999999994</v>
      </c>
      <c r="M1895" s="165">
        <f t="shared" si="302"/>
        <v>111.44999999999999</v>
      </c>
      <c r="N1895" s="129" t="s">
        <v>1973</v>
      </c>
      <c r="O1895" s="130">
        <v>0.31</v>
      </c>
      <c r="P1895" s="130">
        <f t="shared" si="306"/>
        <v>0.62</v>
      </c>
      <c r="Q1895" s="274"/>
      <c r="R1895" s="194">
        <f>Q1895*1.025</f>
        <v>0</v>
      </c>
      <c r="S1895" s="246" t="s">
        <v>3162</v>
      </c>
      <c r="T1895" s="131"/>
      <c r="U1895" s="37"/>
      <c r="V1895" s="37"/>
      <c r="W1895" s="37"/>
      <c r="X1895" s="37"/>
      <c r="Y1895" s="37"/>
      <c r="Z1895" s="37"/>
      <c r="AA1895" s="131"/>
    </row>
    <row r="1896" spans="1:27" s="40" customFormat="1" x14ac:dyDescent="0.25">
      <c r="A1896" s="6">
        <v>182941</v>
      </c>
      <c r="B1896" s="51">
        <v>63804522</v>
      </c>
      <c r="C1896" s="27">
        <v>1</v>
      </c>
      <c r="D1896" s="38"/>
      <c r="E1896" s="24" t="s">
        <v>3494</v>
      </c>
      <c r="F1896" s="25" t="s">
        <v>1062</v>
      </c>
      <c r="G1896" s="53">
        <f t="shared" si="307"/>
        <v>9.1334999999999997</v>
      </c>
      <c r="H1896" s="55">
        <f t="shared" si="301"/>
        <v>9.1334999999999997</v>
      </c>
      <c r="I1896" s="95" t="s">
        <v>974</v>
      </c>
      <c r="J1896" s="96">
        <v>7.43</v>
      </c>
      <c r="K1896" s="97">
        <f t="shared" si="304"/>
        <v>7.43</v>
      </c>
      <c r="L1896" s="98">
        <f t="shared" si="305"/>
        <v>55.724999999999994</v>
      </c>
      <c r="M1896" s="93">
        <f t="shared" si="302"/>
        <v>55.724999999999994</v>
      </c>
      <c r="N1896" s="91" t="s">
        <v>1973</v>
      </c>
      <c r="O1896" s="48">
        <v>0.31</v>
      </c>
      <c r="P1896" s="48">
        <f t="shared" si="306"/>
        <v>0.31</v>
      </c>
      <c r="Q1896" s="103"/>
      <c r="R1896" s="102">
        <f>Q1896*1.025</f>
        <v>0</v>
      </c>
      <c r="S1896" s="120" t="s">
        <v>3163</v>
      </c>
      <c r="T1896" s="37"/>
      <c r="U1896" s="37"/>
      <c r="V1896" s="37"/>
      <c r="W1896" s="37"/>
      <c r="X1896" s="37"/>
      <c r="Y1896" s="37"/>
      <c r="Z1896" s="131"/>
      <c r="AA1896" s="139"/>
    </row>
    <row r="1897" spans="1:27" s="40" customFormat="1" x14ac:dyDescent="0.25">
      <c r="A1897" s="121">
        <v>182941</v>
      </c>
      <c r="B1897" s="140">
        <v>63804522</v>
      </c>
      <c r="C1897" s="147">
        <v>1</v>
      </c>
      <c r="D1897" s="122"/>
      <c r="E1897" s="143" t="s">
        <v>3494</v>
      </c>
      <c r="F1897" s="148" t="s">
        <v>1062</v>
      </c>
      <c r="G1897" s="125">
        <f t="shared" si="307"/>
        <v>9.1334999999999997</v>
      </c>
      <c r="H1897" s="135">
        <f t="shared" si="301"/>
        <v>9.1334999999999997</v>
      </c>
      <c r="I1897" s="149" t="s">
        <v>974</v>
      </c>
      <c r="J1897" s="150">
        <v>7.43</v>
      </c>
      <c r="K1897" s="127">
        <f t="shared" si="304"/>
        <v>7.43</v>
      </c>
      <c r="L1897" s="146">
        <f t="shared" si="305"/>
        <v>55.724999999999994</v>
      </c>
      <c r="M1897" s="138">
        <f t="shared" si="302"/>
        <v>55.724999999999994</v>
      </c>
      <c r="N1897" s="129" t="s">
        <v>1973</v>
      </c>
      <c r="O1897" s="130">
        <v>0.31</v>
      </c>
      <c r="P1897" s="130">
        <f t="shared" si="306"/>
        <v>0.31</v>
      </c>
      <c r="Q1897" s="131"/>
      <c r="R1897" s="131"/>
      <c r="S1897" s="131"/>
      <c r="T1897" s="131"/>
      <c r="U1897" s="37"/>
      <c r="W1897" s="37"/>
      <c r="X1897" s="131"/>
      <c r="Y1897" s="131"/>
      <c r="Z1897" s="131"/>
      <c r="AA1897" s="131"/>
    </row>
    <row r="1898" spans="1:27" s="40" customFormat="1" x14ac:dyDescent="0.25">
      <c r="A1898" s="121">
        <v>182941</v>
      </c>
      <c r="B1898" s="140">
        <v>63804522</v>
      </c>
      <c r="C1898" s="147">
        <v>1</v>
      </c>
      <c r="D1898" s="122"/>
      <c r="E1898" s="143" t="s">
        <v>3494</v>
      </c>
      <c r="F1898" s="148" t="s">
        <v>1062</v>
      </c>
      <c r="G1898" s="125">
        <f t="shared" si="307"/>
        <v>9.1334999999999997</v>
      </c>
      <c r="H1898" s="135">
        <f t="shared" si="301"/>
        <v>9.1334999999999997</v>
      </c>
      <c r="I1898" s="149" t="s">
        <v>974</v>
      </c>
      <c r="J1898" s="150">
        <v>7.43</v>
      </c>
      <c r="K1898" s="127">
        <f t="shared" si="304"/>
        <v>7.43</v>
      </c>
      <c r="L1898" s="146">
        <f t="shared" si="305"/>
        <v>55.724999999999994</v>
      </c>
      <c r="M1898" s="138">
        <f t="shared" si="302"/>
        <v>55.724999999999994</v>
      </c>
      <c r="N1898" s="129" t="s">
        <v>1973</v>
      </c>
      <c r="O1898" s="130">
        <v>0.31</v>
      </c>
      <c r="P1898" s="130">
        <f t="shared" si="306"/>
        <v>0.31</v>
      </c>
      <c r="Q1898" s="131"/>
      <c r="R1898" s="131"/>
      <c r="S1898" s="131"/>
      <c r="T1898" s="131"/>
      <c r="U1898" s="37"/>
      <c r="V1898" s="37"/>
      <c r="W1898" s="37"/>
      <c r="X1898" s="131"/>
      <c r="Y1898" s="131"/>
      <c r="Z1898" s="37"/>
      <c r="AA1898" s="131"/>
    </row>
    <row r="1899" spans="1:27" x14ac:dyDescent="0.25">
      <c r="A1899" s="6">
        <v>191185</v>
      </c>
      <c r="B1899" s="51">
        <v>63804522</v>
      </c>
      <c r="C1899" s="27">
        <v>2</v>
      </c>
      <c r="D1899" s="39"/>
      <c r="E1899" s="24" t="s">
        <v>3494</v>
      </c>
      <c r="F1899" s="25" t="s">
        <v>1062</v>
      </c>
      <c r="G1899" s="107">
        <f t="shared" si="307"/>
        <v>9.1334999999999997</v>
      </c>
      <c r="H1899" s="55">
        <f t="shared" si="301"/>
        <v>18.266999999999999</v>
      </c>
      <c r="I1899" s="95" t="s">
        <v>974</v>
      </c>
      <c r="J1899" s="96">
        <v>7.43</v>
      </c>
      <c r="K1899" s="97">
        <f t="shared" si="304"/>
        <v>14.86</v>
      </c>
      <c r="L1899" s="98">
        <f t="shared" si="305"/>
        <v>55.724999999999994</v>
      </c>
      <c r="M1899" s="93">
        <f t="shared" si="302"/>
        <v>111.44999999999999</v>
      </c>
      <c r="N1899" s="91" t="s">
        <v>1973</v>
      </c>
      <c r="O1899" s="48">
        <v>0.31</v>
      </c>
      <c r="P1899" s="48">
        <f t="shared" si="306"/>
        <v>0.62</v>
      </c>
      <c r="Q1899" s="40"/>
      <c r="R1899" s="102">
        <f>Q1899*1.025</f>
        <v>0</v>
      </c>
      <c r="S1899" s="120" t="s">
        <v>3163</v>
      </c>
      <c r="V1899" s="131"/>
      <c r="X1899" s="131"/>
      <c r="Y1899" s="131"/>
      <c r="Z1899" s="139"/>
      <c r="AA1899" s="131"/>
    </row>
    <row r="1900" spans="1:27" s="40" customFormat="1" x14ac:dyDescent="0.25">
      <c r="A1900" s="134">
        <v>191185</v>
      </c>
      <c r="B1900" s="140">
        <v>63804522</v>
      </c>
      <c r="C1900" s="147">
        <v>2</v>
      </c>
      <c r="D1900" s="161"/>
      <c r="E1900" s="143" t="s">
        <v>3494</v>
      </c>
      <c r="F1900" s="148" t="s">
        <v>1062</v>
      </c>
      <c r="G1900" s="125">
        <f t="shared" si="307"/>
        <v>9.1334999999999997</v>
      </c>
      <c r="H1900" s="162">
        <f t="shared" si="301"/>
        <v>18.266999999999999</v>
      </c>
      <c r="I1900" s="181" t="s">
        <v>974</v>
      </c>
      <c r="J1900" s="182">
        <v>7.43</v>
      </c>
      <c r="K1900" s="164">
        <f t="shared" si="304"/>
        <v>14.86</v>
      </c>
      <c r="L1900" s="177">
        <f t="shared" si="305"/>
        <v>55.724999999999994</v>
      </c>
      <c r="M1900" s="165">
        <f t="shared" si="302"/>
        <v>111.44999999999999</v>
      </c>
      <c r="N1900" s="129" t="s">
        <v>1973</v>
      </c>
      <c r="O1900" s="130">
        <v>0.31</v>
      </c>
      <c r="P1900" s="130">
        <f t="shared" si="306"/>
        <v>0.62</v>
      </c>
      <c r="Q1900" s="139"/>
      <c r="R1900" s="139"/>
      <c r="S1900" s="139"/>
      <c r="T1900" s="139"/>
      <c r="U1900" s="139"/>
      <c r="V1900" s="37"/>
      <c r="W1900" s="37"/>
      <c r="X1900" s="37"/>
      <c r="Y1900" s="37"/>
      <c r="Z1900" s="37"/>
      <c r="AA1900" s="230"/>
    </row>
    <row r="1901" spans="1:27" s="40" customFormat="1" ht="15.75" customHeight="1" x14ac:dyDescent="0.25">
      <c r="A1901" s="134">
        <v>195538</v>
      </c>
      <c r="B1901" s="140">
        <v>63804522</v>
      </c>
      <c r="C1901" s="147">
        <v>1</v>
      </c>
      <c r="D1901" s="161"/>
      <c r="E1901" s="143" t="s">
        <v>3494</v>
      </c>
      <c r="F1901" s="148" t="s">
        <v>1062</v>
      </c>
      <c r="G1901" s="125">
        <f t="shared" si="307"/>
        <v>9.1334999999999997</v>
      </c>
      <c r="H1901" s="162">
        <f t="shared" si="301"/>
        <v>9.1334999999999997</v>
      </c>
      <c r="I1901" s="181" t="s">
        <v>974</v>
      </c>
      <c r="J1901" s="182">
        <v>7.43</v>
      </c>
      <c r="K1901" s="164">
        <f t="shared" si="304"/>
        <v>7.43</v>
      </c>
      <c r="L1901" s="177">
        <f t="shared" si="305"/>
        <v>55.724999999999994</v>
      </c>
      <c r="M1901" s="165">
        <f t="shared" si="302"/>
        <v>55.724999999999994</v>
      </c>
      <c r="N1901" s="129" t="s">
        <v>1973</v>
      </c>
      <c r="O1901" s="130">
        <v>0.31</v>
      </c>
      <c r="P1901" s="130">
        <f t="shared" si="306"/>
        <v>0.31</v>
      </c>
      <c r="Q1901" s="139"/>
      <c r="R1901" s="139"/>
      <c r="S1901" s="139"/>
      <c r="T1901" s="139"/>
      <c r="U1901" s="37"/>
      <c r="V1901" s="37"/>
      <c r="W1901" s="139"/>
      <c r="X1901" s="37"/>
      <c r="Y1901" s="37"/>
      <c r="Z1901" s="139"/>
      <c r="AA1901" s="37"/>
    </row>
    <row r="1902" spans="1:27" s="40" customFormat="1" x14ac:dyDescent="0.25">
      <c r="A1902" s="134">
        <v>195538</v>
      </c>
      <c r="B1902" s="140">
        <v>63804522</v>
      </c>
      <c r="C1902" s="147">
        <v>1</v>
      </c>
      <c r="D1902" s="161"/>
      <c r="E1902" s="143" t="s">
        <v>3494</v>
      </c>
      <c r="F1902" s="148" t="s">
        <v>1062</v>
      </c>
      <c r="G1902" s="125">
        <f t="shared" si="307"/>
        <v>9.1334999999999997</v>
      </c>
      <c r="H1902" s="162">
        <f t="shared" si="301"/>
        <v>9.1334999999999997</v>
      </c>
      <c r="I1902" s="181" t="s">
        <v>974</v>
      </c>
      <c r="J1902" s="182">
        <v>7.43</v>
      </c>
      <c r="K1902" s="164">
        <f t="shared" si="304"/>
        <v>7.43</v>
      </c>
      <c r="L1902" s="177">
        <f t="shared" si="305"/>
        <v>55.724999999999994</v>
      </c>
      <c r="M1902" s="165">
        <f t="shared" si="302"/>
        <v>55.724999999999994</v>
      </c>
      <c r="N1902" s="129" t="s">
        <v>1973</v>
      </c>
      <c r="O1902" s="130">
        <v>0.31</v>
      </c>
      <c r="P1902" s="130">
        <f t="shared" si="306"/>
        <v>0.31</v>
      </c>
      <c r="Q1902" s="139"/>
      <c r="R1902" s="139"/>
      <c r="S1902" s="139"/>
      <c r="T1902" s="139"/>
      <c r="U1902" s="37"/>
      <c r="V1902" s="37"/>
      <c r="W1902" s="37"/>
      <c r="X1902" s="139"/>
      <c r="Y1902" s="139"/>
      <c r="Z1902" s="37"/>
      <c r="AA1902" s="37"/>
    </row>
    <row r="1903" spans="1:27" s="40" customFormat="1" x14ac:dyDescent="0.25">
      <c r="A1903" s="6">
        <v>105211</v>
      </c>
      <c r="B1903" s="6">
        <v>63804534</v>
      </c>
      <c r="C1903" s="6">
        <v>2</v>
      </c>
      <c r="D1903" s="39"/>
      <c r="E1903" s="30" t="s">
        <v>596</v>
      </c>
      <c r="F1903" s="20" t="s">
        <v>4372</v>
      </c>
      <c r="G1903" s="53">
        <f>J1903*1.15</f>
        <v>552</v>
      </c>
      <c r="H1903" s="55">
        <f t="shared" si="301"/>
        <v>1104</v>
      </c>
      <c r="I1903" s="15" t="s">
        <v>0</v>
      </c>
      <c r="J1903" s="55">
        <v>480</v>
      </c>
      <c r="K1903" s="55">
        <f t="shared" si="304"/>
        <v>960</v>
      </c>
      <c r="L1903" s="56">
        <f t="shared" si="305"/>
        <v>3600</v>
      </c>
      <c r="M1903" s="56">
        <f t="shared" si="302"/>
        <v>7200</v>
      </c>
      <c r="N1903" s="157" t="s">
        <v>1917</v>
      </c>
      <c r="O1903" s="48">
        <v>55</v>
      </c>
      <c r="P1903" s="48">
        <f t="shared" si="306"/>
        <v>110</v>
      </c>
      <c r="Q1903" s="104"/>
      <c r="R1903" s="102">
        <f>Q1903*1.025</f>
        <v>0</v>
      </c>
      <c r="S1903" s="120" t="s">
        <v>2276</v>
      </c>
      <c r="T1903" s="37"/>
      <c r="U1903" s="37"/>
      <c r="V1903" s="37"/>
      <c r="W1903" s="37"/>
      <c r="X1903" s="37"/>
      <c r="Y1903" s="37"/>
      <c r="Z1903" s="37"/>
      <c r="AA1903" s="37"/>
    </row>
    <row r="1904" spans="1:27" s="40" customFormat="1" x14ac:dyDescent="0.25">
      <c r="A1904" s="6">
        <v>105488</v>
      </c>
      <c r="B1904" s="51">
        <v>63804544</v>
      </c>
      <c r="C1904" s="18">
        <v>4</v>
      </c>
      <c r="D1904" s="19"/>
      <c r="E1904" s="24" t="s">
        <v>603</v>
      </c>
      <c r="F1904" s="20" t="s">
        <v>1006</v>
      </c>
      <c r="G1904" s="53">
        <f>J1904*1.15</f>
        <v>6.8999999999999995</v>
      </c>
      <c r="H1904" s="55">
        <f t="shared" si="301"/>
        <v>27.599999999999998</v>
      </c>
      <c r="I1904" s="2" t="s">
        <v>67</v>
      </c>
      <c r="J1904" s="62">
        <v>6</v>
      </c>
      <c r="K1904" s="55">
        <f t="shared" si="304"/>
        <v>24</v>
      </c>
      <c r="L1904" s="13">
        <f t="shared" si="305"/>
        <v>45</v>
      </c>
      <c r="M1904" s="56">
        <f t="shared" si="302"/>
        <v>180</v>
      </c>
      <c r="N1904" s="38"/>
      <c r="O1904" s="48"/>
      <c r="P1904" s="48">
        <f t="shared" si="306"/>
        <v>0</v>
      </c>
      <c r="Q1904" s="104"/>
      <c r="R1904" s="102">
        <f>Q1904*1.025</f>
        <v>0</v>
      </c>
      <c r="S1904" s="120" t="s">
        <v>2953</v>
      </c>
      <c r="T1904" s="37"/>
      <c r="U1904" s="37"/>
      <c r="V1904" s="139"/>
      <c r="W1904" s="37"/>
      <c r="X1904" s="139"/>
      <c r="Y1904" s="139"/>
      <c r="Z1904" s="37"/>
      <c r="AA1904" s="139"/>
    </row>
    <row r="1905" spans="1:27" s="40" customFormat="1" ht="14.25" customHeight="1" x14ac:dyDescent="0.25">
      <c r="A1905" s="134">
        <v>150</v>
      </c>
      <c r="B1905" s="134">
        <v>63804564</v>
      </c>
      <c r="C1905" s="134">
        <v>2</v>
      </c>
      <c r="D1905" s="122">
        <v>1359408</v>
      </c>
      <c r="E1905" s="123" t="s">
        <v>597</v>
      </c>
      <c r="F1905" s="124" t="s">
        <v>2051</v>
      </c>
      <c r="G1905" s="125">
        <f>J1905*1.0861</f>
        <v>97.749000000000009</v>
      </c>
      <c r="H1905" s="125">
        <f t="shared" si="301"/>
        <v>195.49800000000002</v>
      </c>
      <c r="I1905" s="166" t="s">
        <v>152</v>
      </c>
      <c r="J1905" s="162">
        <v>90</v>
      </c>
      <c r="K1905" s="162">
        <f t="shared" si="304"/>
        <v>180</v>
      </c>
      <c r="L1905" s="167">
        <f t="shared" si="305"/>
        <v>675</v>
      </c>
      <c r="M1905" s="167">
        <f t="shared" si="302"/>
        <v>1350</v>
      </c>
      <c r="N1905" s="122" t="s">
        <v>2028</v>
      </c>
      <c r="O1905" s="130">
        <v>4.141</v>
      </c>
      <c r="P1905" s="130">
        <f t="shared" si="306"/>
        <v>8.282</v>
      </c>
      <c r="Q1905" s="104"/>
      <c r="S1905" s="37"/>
      <c r="T1905" s="37"/>
      <c r="U1905" s="37"/>
      <c r="V1905" s="139"/>
      <c r="W1905" s="139"/>
      <c r="X1905" s="37"/>
      <c r="Y1905" s="37"/>
      <c r="Z1905" s="37"/>
      <c r="AA1905" s="37"/>
    </row>
    <row r="1906" spans="1:27" s="40" customFormat="1" x14ac:dyDescent="0.25">
      <c r="A1906" s="6">
        <v>105211</v>
      </c>
      <c r="B1906" s="6">
        <v>63804564</v>
      </c>
      <c r="C1906" s="6">
        <v>2</v>
      </c>
      <c r="D1906" s="39"/>
      <c r="E1906" s="30" t="s">
        <v>597</v>
      </c>
      <c r="F1906" s="20" t="s">
        <v>2051</v>
      </c>
      <c r="G1906" s="53">
        <f>J1906*1.15</f>
        <v>97.749999999999986</v>
      </c>
      <c r="H1906" s="55">
        <f t="shared" si="301"/>
        <v>195.49999999999997</v>
      </c>
      <c r="I1906" s="15" t="s">
        <v>152</v>
      </c>
      <c r="J1906" s="55">
        <v>85</v>
      </c>
      <c r="K1906" s="55">
        <f t="shared" si="304"/>
        <v>170</v>
      </c>
      <c r="L1906" s="56">
        <f t="shared" si="305"/>
        <v>637.5</v>
      </c>
      <c r="M1906" s="56">
        <f t="shared" si="302"/>
        <v>1275</v>
      </c>
      <c r="N1906" s="206" t="s">
        <v>2028</v>
      </c>
      <c r="O1906" s="311">
        <v>4.141</v>
      </c>
      <c r="P1906" s="312">
        <f t="shared" si="306"/>
        <v>8.282</v>
      </c>
      <c r="Q1906" s="103"/>
      <c r="R1906" s="102">
        <f>Q1906*1.025</f>
        <v>0</v>
      </c>
      <c r="S1906" s="120" t="s">
        <v>2401</v>
      </c>
      <c r="T1906" s="37"/>
      <c r="U1906" s="139"/>
      <c r="V1906" s="139"/>
      <c r="W1906" s="37"/>
      <c r="X1906" s="139"/>
      <c r="Y1906" s="139"/>
      <c r="Z1906" s="37"/>
      <c r="AA1906" s="37"/>
    </row>
    <row r="1907" spans="1:27" s="40" customFormat="1" x14ac:dyDescent="0.25">
      <c r="A1907" s="204">
        <v>191215</v>
      </c>
      <c r="B1907" s="134">
        <v>63804564</v>
      </c>
      <c r="C1907" s="134">
        <v>2</v>
      </c>
      <c r="D1907" s="161"/>
      <c r="E1907" s="123" t="s">
        <v>597</v>
      </c>
      <c r="F1907" s="124" t="s">
        <v>2051</v>
      </c>
      <c r="G1907" s="125">
        <f>J1907*1.15</f>
        <v>97.749999999999986</v>
      </c>
      <c r="H1907" s="125">
        <f t="shared" si="301"/>
        <v>195.49999999999997</v>
      </c>
      <c r="I1907" s="166" t="s">
        <v>152</v>
      </c>
      <c r="J1907" s="162">
        <v>85</v>
      </c>
      <c r="K1907" s="162">
        <f t="shared" si="304"/>
        <v>170</v>
      </c>
      <c r="L1907" s="167">
        <f t="shared" si="305"/>
        <v>637.5</v>
      </c>
      <c r="M1907" s="167">
        <f t="shared" si="302"/>
        <v>1275</v>
      </c>
      <c r="N1907" s="206" t="s">
        <v>2028</v>
      </c>
      <c r="O1907" s="311">
        <v>4.141</v>
      </c>
      <c r="P1907" s="311">
        <f t="shared" si="306"/>
        <v>8.282</v>
      </c>
      <c r="Q1907" s="188"/>
      <c r="R1907" s="139"/>
      <c r="S1907" s="139"/>
      <c r="T1907" s="139"/>
      <c r="U1907" s="139"/>
      <c r="V1907" s="131"/>
      <c r="W1907" s="37"/>
      <c r="X1907" s="37"/>
      <c r="Y1907" s="37"/>
      <c r="Z1907" s="131"/>
    </row>
    <row r="1908" spans="1:27" s="40" customFormat="1" x14ac:dyDescent="0.25">
      <c r="A1908" s="6">
        <v>105488</v>
      </c>
      <c r="B1908" s="51">
        <v>63804570</v>
      </c>
      <c r="C1908" s="21">
        <v>4</v>
      </c>
      <c r="D1908" s="19"/>
      <c r="E1908" s="24" t="s">
        <v>609</v>
      </c>
      <c r="F1908" s="24" t="s">
        <v>610</v>
      </c>
      <c r="G1908" s="53">
        <f>J1908*1.15</f>
        <v>7.4749999999999996</v>
      </c>
      <c r="H1908" s="55">
        <f t="shared" si="301"/>
        <v>29.9</v>
      </c>
      <c r="I1908" s="75" t="s">
        <v>67</v>
      </c>
      <c r="J1908" s="12">
        <v>6.5</v>
      </c>
      <c r="K1908" s="55">
        <f t="shared" si="304"/>
        <v>26</v>
      </c>
      <c r="L1908" s="13">
        <f t="shared" si="305"/>
        <v>48.75</v>
      </c>
      <c r="M1908" s="56">
        <f t="shared" si="302"/>
        <v>195</v>
      </c>
      <c r="N1908" s="38"/>
      <c r="O1908" s="48">
        <v>0.4</v>
      </c>
      <c r="P1908" s="48">
        <f t="shared" si="306"/>
        <v>1.6</v>
      </c>
      <c r="Q1908" s="104"/>
      <c r="R1908" s="102">
        <f>Q1908*1.025</f>
        <v>0</v>
      </c>
      <c r="S1908" s="120" t="s">
        <v>2966</v>
      </c>
      <c r="T1908" s="37"/>
      <c r="U1908" s="37"/>
      <c r="V1908" s="139"/>
      <c r="W1908" s="131"/>
      <c r="X1908" s="37"/>
      <c r="Y1908" s="37"/>
      <c r="Z1908" s="37"/>
      <c r="AA1908" s="37"/>
    </row>
    <row r="1909" spans="1:27" s="40" customFormat="1" x14ac:dyDescent="0.25">
      <c r="A1909" s="6">
        <v>179498</v>
      </c>
      <c r="B1909" s="51">
        <v>63804570</v>
      </c>
      <c r="C1909" s="21">
        <v>4</v>
      </c>
      <c r="D1909" s="39"/>
      <c r="E1909" s="24" t="s">
        <v>609</v>
      </c>
      <c r="F1909" s="24" t="s">
        <v>610</v>
      </c>
      <c r="G1909" s="55">
        <f>J1909*1.15</f>
        <v>7.4749999999999996</v>
      </c>
      <c r="H1909" s="55">
        <f t="shared" si="301"/>
        <v>29.9</v>
      </c>
      <c r="I1909" s="75" t="s">
        <v>974</v>
      </c>
      <c r="J1909" s="12">
        <v>6.5</v>
      </c>
      <c r="K1909" s="55">
        <f t="shared" si="304"/>
        <v>26</v>
      </c>
      <c r="L1909" s="13">
        <f t="shared" si="305"/>
        <v>48.75</v>
      </c>
      <c r="M1909" s="56">
        <f t="shared" si="302"/>
        <v>195</v>
      </c>
      <c r="N1909" s="38"/>
      <c r="O1909" s="48">
        <v>0.4</v>
      </c>
      <c r="P1909" s="48">
        <f t="shared" si="306"/>
        <v>1.6</v>
      </c>
      <c r="Q1909" s="104"/>
      <c r="R1909" s="102">
        <f>Q1909*1.025</f>
        <v>0</v>
      </c>
      <c r="S1909" s="120" t="s">
        <v>2966</v>
      </c>
      <c r="T1909" s="37"/>
      <c r="U1909" s="37"/>
      <c r="V1909" s="131"/>
      <c r="W1909" s="131"/>
      <c r="X1909" s="37"/>
      <c r="Y1909" s="37"/>
      <c r="Z1909" s="37"/>
      <c r="AA1909" s="37"/>
    </row>
    <row r="1910" spans="1:27" s="40" customFormat="1" x14ac:dyDescent="0.25">
      <c r="A1910" s="6">
        <v>182941</v>
      </c>
      <c r="B1910" s="51">
        <v>63804570</v>
      </c>
      <c r="C1910" s="21">
        <v>2</v>
      </c>
      <c r="D1910" s="38"/>
      <c r="E1910" s="24" t="s">
        <v>3562</v>
      </c>
      <c r="F1910" s="24" t="s">
        <v>610</v>
      </c>
      <c r="G1910" s="53">
        <f>J1910*1.15+O1910*1.9</f>
        <v>8.2349999999999994</v>
      </c>
      <c r="H1910" s="55">
        <f t="shared" si="301"/>
        <v>16.47</v>
      </c>
      <c r="I1910" s="99" t="s">
        <v>974</v>
      </c>
      <c r="J1910" s="100">
        <v>6.5</v>
      </c>
      <c r="K1910" s="97">
        <f t="shared" si="304"/>
        <v>13</v>
      </c>
      <c r="L1910" s="98">
        <f t="shared" si="305"/>
        <v>48.75</v>
      </c>
      <c r="M1910" s="93">
        <f t="shared" si="302"/>
        <v>97.5</v>
      </c>
      <c r="N1910" s="91" t="s">
        <v>1973</v>
      </c>
      <c r="O1910" s="48">
        <v>0.4</v>
      </c>
      <c r="P1910" s="48">
        <f t="shared" si="306"/>
        <v>0.8</v>
      </c>
      <c r="Q1910" s="104"/>
      <c r="R1910" s="102">
        <f>Q1910*1.025</f>
        <v>0</v>
      </c>
      <c r="S1910" s="120" t="s">
        <v>2968</v>
      </c>
      <c r="T1910" s="37"/>
      <c r="U1910" s="37"/>
      <c r="V1910" s="37"/>
      <c r="W1910" s="37"/>
      <c r="X1910" s="37"/>
      <c r="Y1910" s="37"/>
      <c r="Z1910" s="37"/>
      <c r="AA1910" s="37"/>
    </row>
    <row r="1911" spans="1:27" x14ac:dyDescent="0.25">
      <c r="A1911" s="121">
        <v>182941</v>
      </c>
      <c r="B1911" s="140">
        <v>63804570</v>
      </c>
      <c r="C1911" s="141">
        <v>2</v>
      </c>
      <c r="D1911" s="122"/>
      <c r="E1911" s="143" t="s">
        <v>3562</v>
      </c>
      <c r="F1911" s="143" t="s">
        <v>610</v>
      </c>
      <c r="G1911" s="125">
        <f>J1911*1.15+O1911*1.9</f>
        <v>8.2349999999999994</v>
      </c>
      <c r="H1911" s="135">
        <f t="shared" si="301"/>
        <v>16.47</v>
      </c>
      <c r="I1911" s="144" t="s">
        <v>974</v>
      </c>
      <c r="J1911" s="145">
        <v>6.5</v>
      </c>
      <c r="K1911" s="127">
        <f t="shared" si="304"/>
        <v>13</v>
      </c>
      <c r="L1911" s="146">
        <f t="shared" si="305"/>
        <v>48.75</v>
      </c>
      <c r="M1911" s="138">
        <f t="shared" si="302"/>
        <v>97.5</v>
      </c>
      <c r="N1911" s="129" t="s">
        <v>1973</v>
      </c>
      <c r="O1911" s="130">
        <v>0.4</v>
      </c>
      <c r="P1911" s="130">
        <f t="shared" si="306"/>
        <v>0.8</v>
      </c>
      <c r="Q1911" s="139"/>
      <c r="R1911" s="139"/>
      <c r="S1911" s="139"/>
      <c r="T1911" s="139"/>
      <c r="X1911" s="139"/>
      <c r="Y1911" s="139"/>
      <c r="Z1911" s="139"/>
    </row>
    <row r="1912" spans="1:27" s="40" customFormat="1" x14ac:dyDescent="0.25">
      <c r="A1912" s="6">
        <v>191185</v>
      </c>
      <c r="B1912" s="51">
        <v>63804570</v>
      </c>
      <c r="C1912" s="21">
        <v>4</v>
      </c>
      <c r="D1912" s="39"/>
      <c r="E1912" s="24" t="s">
        <v>3562</v>
      </c>
      <c r="F1912" s="24" t="s">
        <v>610</v>
      </c>
      <c r="G1912" s="107">
        <f>J1912*1.15+O1912*1.9</f>
        <v>8.2349999999999994</v>
      </c>
      <c r="H1912" s="55">
        <f t="shared" si="301"/>
        <v>32.94</v>
      </c>
      <c r="I1912" s="99" t="s">
        <v>974</v>
      </c>
      <c r="J1912" s="100">
        <v>6.5</v>
      </c>
      <c r="K1912" s="97">
        <f t="shared" si="304"/>
        <v>26</v>
      </c>
      <c r="L1912" s="98">
        <f t="shared" si="305"/>
        <v>48.75</v>
      </c>
      <c r="M1912" s="93">
        <f t="shared" si="302"/>
        <v>195</v>
      </c>
      <c r="N1912" s="91" t="s">
        <v>1973</v>
      </c>
      <c r="O1912" s="48">
        <v>0.4</v>
      </c>
      <c r="P1912" s="48">
        <f t="shared" si="306"/>
        <v>1.6</v>
      </c>
      <c r="R1912" s="102">
        <f>Q1912*1.025</f>
        <v>0</v>
      </c>
      <c r="S1912" s="120" t="s">
        <v>2968</v>
      </c>
      <c r="T1912" s="37"/>
      <c r="U1912" s="37"/>
      <c r="W1912" s="37"/>
      <c r="X1912" s="37"/>
      <c r="Y1912" s="37"/>
      <c r="Z1912" s="139"/>
      <c r="AA1912" s="37"/>
    </row>
    <row r="1913" spans="1:27" s="40" customFormat="1" x14ac:dyDescent="0.25">
      <c r="A1913" s="134">
        <v>191185</v>
      </c>
      <c r="B1913" s="140">
        <v>63804570</v>
      </c>
      <c r="C1913" s="141">
        <v>4</v>
      </c>
      <c r="D1913" s="161"/>
      <c r="E1913" s="143" t="s">
        <v>3562</v>
      </c>
      <c r="F1913" s="143" t="s">
        <v>610</v>
      </c>
      <c r="G1913" s="125">
        <f>J1913*1.15+O1913*1.9</f>
        <v>8.2349999999999994</v>
      </c>
      <c r="H1913" s="162">
        <f t="shared" si="301"/>
        <v>32.94</v>
      </c>
      <c r="I1913" s="175" t="s">
        <v>974</v>
      </c>
      <c r="J1913" s="176">
        <v>6.5</v>
      </c>
      <c r="K1913" s="164">
        <f t="shared" si="304"/>
        <v>26</v>
      </c>
      <c r="L1913" s="177">
        <f t="shared" si="305"/>
        <v>48.75</v>
      </c>
      <c r="M1913" s="165">
        <f t="shared" si="302"/>
        <v>195</v>
      </c>
      <c r="N1913" s="129" t="s">
        <v>1973</v>
      </c>
      <c r="O1913" s="130">
        <v>0.4</v>
      </c>
      <c r="P1913" s="130">
        <f t="shared" si="306"/>
        <v>1.6</v>
      </c>
      <c r="Q1913" s="139"/>
      <c r="R1913" s="139"/>
      <c r="S1913" s="139"/>
      <c r="T1913" s="139"/>
      <c r="V1913" s="37"/>
      <c r="W1913" s="139"/>
      <c r="X1913" s="37"/>
      <c r="Y1913" s="37"/>
      <c r="Z1913" s="37"/>
      <c r="AA1913" s="37"/>
    </row>
    <row r="1914" spans="1:27" x14ac:dyDescent="0.25">
      <c r="A1914" s="134">
        <v>195538</v>
      </c>
      <c r="B1914" s="140">
        <v>63804570</v>
      </c>
      <c r="C1914" s="141">
        <v>2</v>
      </c>
      <c r="D1914" s="161"/>
      <c r="E1914" s="143" t="s">
        <v>3562</v>
      </c>
      <c r="F1914" s="143" t="s">
        <v>610</v>
      </c>
      <c r="G1914" s="125">
        <f>J1914*1.15+O1914*1.9</f>
        <v>8.2349999999999994</v>
      </c>
      <c r="H1914" s="162">
        <f t="shared" si="301"/>
        <v>16.47</v>
      </c>
      <c r="I1914" s="175" t="s">
        <v>974</v>
      </c>
      <c r="J1914" s="176">
        <v>6.5</v>
      </c>
      <c r="K1914" s="164">
        <f t="shared" si="304"/>
        <v>13</v>
      </c>
      <c r="L1914" s="177">
        <f t="shared" si="305"/>
        <v>48.75</v>
      </c>
      <c r="M1914" s="165">
        <f t="shared" si="302"/>
        <v>97.5</v>
      </c>
      <c r="N1914" s="129" t="s">
        <v>1973</v>
      </c>
      <c r="O1914" s="130">
        <v>0.4</v>
      </c>
      <c r="P1914" s="130">
        <f t="shared" si="306"/>
        <v>0.8</v>
      </c>
      <c r="Q1914" s="131"/>
      <c r="R1914" s="139"/>
      <c r="S1914" s="139"/>
      <c r="T1914" s="131"/>
      <c r="U1914" s="139"/>
    </row>
    <row r="1915" spans="1:27" s="40" customFormat="1" x14ac:dyDescent="0.25">
      <c r="A1915" s="6">
        <v>105211</v>
      </c>
      <c r="B1915" s="6">
        <v>63804585</v>
      </c>
      <c r="C1915" s="6">
        <v>2</v>
      </c>
      <c r="D1915" s="39"/>
      <c r="E1915" s="30" t="s">
        <v>1831</v>
      </c>
      <c r="F1915" s="20" t="s">
        <v>4601</v>
      </c>
      <c r="G1915" s="53">
        <f t="shared" ref="G1915:G1921" si="308">J1915*1.15</f>
        <v>701.5</v>
      </c>
      <c r="H1915" s="55">
        <f t="shared" si="301"/>
        <v>1403</v>
      </c>
      <c r="I1915" s="15" t="s">
        <v>0</v>
      </c>
      <c r="J1915" s="55">
        <v>610</v>
      </c>
      <c r="K1915" s="55">
        <f t="shared" si="304"/>
        <v>1220</v>
      </c>
      <c r="L1915" s="56">
        <f t="shared" si="305"/>
        <v>4575</v>
      </c>
      <c r="M1915" s="56">
        <f t="shared" si="302"/>
        <v>9150</v>
      </c>
      <c r="N1915" s="248"/>
      <c r="O1915" s="48">
        <v>45</v>
      </c>
      <c r="P1915" s="48">
        <f t="shared" si="306"/>
        <v>90</v>
      </c>
      <c r="Q1915" s="104"/>
      <c r="R1915" s="102">
        <f t="shared" ref="R1915:R1921" si="309">Q1915*1.025</f>
        <v>0</v>
      </c>
      <c r="S1915" s="120" t="s">
        <v>2253</v>
      </c>
      <c r="T1915" s="37"/>
      <c r="U1915" s="37"/>
      <c r="V1915" s="37"/>
      <c r="W1915" s="139"/>
      <c r="X1915" s="37"/>
      <c r="Y1915" s="37"/>
      <c r="Z1915" s="37"/>
      <c r="AA1915" s="37"/>
    </row>
    <row r="1916" spans="1:27" s="40" customFormat="1" x14ac:dyDescent="0.25">
      <c r="A1916" s="6">
        <v>105488</v>
      </c>
      <c r="B1916" s="51">
        <v>63804587</v>
      </c>
      <c r="C1916" s="23">
        <v>4</v>
      </c>
      <c r="D1916" s="19"/>
      <c r="E1916" s="24" t="s">
        <v>615</v>
      </c>
      <c r="F1916" s="24" t="s">
        <v>4172</v>
      </c>
      <c r="G1916" s="53">
        <f t="shared" si="308"/>
        <v>147.19999999999999</v>
      </c>
      <c r="H1916" s="55">
        <f t="shared" si="301"/>
        <v>588.79999999999995</v>
      </c>
      <c r="I1916" s="15" t="s">
        <v>152</v>
      </c>
      <c r="J1916" s="63">
        <v>128</v>
      </c>
      <c r="K1916" s="55">
        <f t="shared" si="304"/>
        <v>512</v>
      </c>
      <c r="L1916" s="13">
        <f t="shared" si="305"/>
        <v>960</v>
      </c>
      <c r="M1916" s="56">
        <f t="shared" si="302"/>
        <v>3840</v>
      </c>
      <c r="N1916" s="38"/>
      <c r="O1916" s="48"/>
      <c r="P1916" s="48">
        <f t="shared" si="306"/>
        <v>0</v>
      </c>
      <c r="Q1916" s="104"/>
      <c r="R1916" s="102">
        <f t="shared" si="309"/>
        <v>0</v>
      </c>
      <c r="S1916" s="120" t="s">
        <v>3344</v>
      </c>
      <c r="T1916" s="37"/>
      <c r="U1916" s="131"/>
      <c r="V1916" s="37"/>
      <c r="W1916" s="37"/>
      <c r="X1916" s="37"/>
      <c r="Y1916" s="37"/>
      <c r="Z1916" s="37"/>
      <c r="AA1916" s="37"/>
    </row>
    <row r="1917" spans="1:27" x14ac:dyDescent="0.25">
      <c r="A1917" s="6">
        <v>105488</v>
      </c>
      <c r="B1917" s="51">
        <v>63804588</v>
      </c>
      <c r="C1917" s="27">
        <v>2</v>
      </c>
      <c r="D1917" s="19"/>
      <c r="E1917" s="24" t="s">
        <v>616</v>
      </c>
      <c r="F1917" s="24" t="s">
        <v>4771</v>
      </c>
      <c r="G1917" s="53">
        <f t="shared" si="308"/>
        <v>74.75</v>
      </c>
      <c r="H1917" s="55">
        <f t="shared" si="301"/>
        <v>149.5</v>
      </c>
      <c r="I1917" s="45" t="s">
        <v>152</v>
      </c>
      <c r="J1917" s="61">
        <v>65</v>
      </c>
      <c r="K1917" s="55">
        <f t="shared" si="304"/>
        <v>130</v>
      </c>
      <c r="L1917" s="13">
        <f t="shared" si="305"/>
        <v>487.5</v>
      </c>
      <c r="M1917" s="56">
        <f t="shared" si="302"/>
        <v>975</v>
      </c>
      <c r="N1917" s="38"/>
      <c r="O1917" s="48"/>
      <c r="P1917" s="48">
        <f t="shared" si="306"/>
        <v>0</v>
      </c>
      <c r="R1917" s="102">
        <f t="shared" si="309"/>
        <v>0</v>
      </c>
      <c r="S1917" s="120" t="s">
        <v>3345</v>
      </c>
      <c r="T1917" s="40"/>
      <c r="U1917" s="139"/>
      <c r="V1917" s="40"/>
      <c r="AA1917" s="139"/>
    </row>
    <row r="1918" spans="1:27" s="139" customFormat="1" x14ac:dyDescent="0.25">
      <c r="A1918" s="6">
        <v>105488</v>
      </c>
      <c r="B1918" s="51">
        <v>63804589</v>
      </c>
      <c r="C1918" s="21">
        <v>2</v>
      </c>
      <c r="D1918" s="19"/>
      <c r="E1918" s="24" t="s">
        <v>617</v>
      </c>
      <c r="F1918" s="24" t="s">
        <v>4773</v>
      </c>
      <c r="G1918" s="53">
        <f t="shared" si="308"/>
        <v>87.399999999999991</v>
      </c>
      <c r="H1918" s="55">
        <f t="shared" si="301"/>
        <v>174.79999999999998</v>
      </c>
      <c r="I1918" s="45" t="s">
        <v>152</v>
      </c>
      <c r="J1918" s="61">
        <v>76</v>
      </c>
      <c r="K1918" s="55">
        <f t="shared" si="304"/>
        <v>152</v>
      </c>
      <c r="L1918" s="13">
        <f t="shared" si="305"/>
        <v>570</v>
      </c>
      <c r="M1918" s="56">
        <f t="shared" si="302"/>
        <v>1140</v>
      </c>
      <c r="N1918" s="38"/>
      <c r="O1918" s="48"/>
      <c r="P1918" s="48">
        <f t="shared" si="306"/>
        <v>0</v>
      </c>
      <c r="Q1918" s="104"/>
      <c r="R1918" s="102">
        <f t="shared" si="309"/>
        <v>0</v>
      </c>
      <c r="S1918" s="120" t="s">
        <v>3346</v>
      </c>
      <c r="T1918" s="40"/>
      <c r="U1918" s="131"/>
      <c r="W1918" s="37"/>
      <c r="Z1918" s="37"/>
      <c r="AA1918" s="37"/>
    </row>
    <row r="1919" spans="1:27" s="131" customFormat="1" x14ac:dyDescent="0.25">
      <c r="A1919" s="6">
        <v>105488</v>
      </c>
      <c r="B1919" s="51">
        <v>63804590</v>
      </c>
      <c r="C1919" s="27">
        <v>2</v>
      </c>
      <c r="D1919" s="19"/>
      <c r="E1919" s="24" t="s">
        <v>618</v>
      </c>
      <c r="F1919" s="24" t="s">
        <v>1096</v>
      </c>
      <c r="G1919" s="53">
        <f t="shared" si="308"/>
        <v>75.899999999999991</v>
      </c>
      <c r="H1919" s="55">
        <f t="shared" si="301"/>
        <v>151.79999999999998</v>
      </c>
      <c r="I1919" s="45" t="s">
        <v>0</v>
      </c>
      <c r="J1919" s="12">
        <v>66</v>
      </c>
      <c r="K1919" s="55">
        <f t="shared" si="304"/>
        <v>132</v>
      </c>
      <c r="L1919" s="13">
        <f t="shared" si="305"/>
        <v>495</v>
      </c>
      <c r="M1919" s="56">
        <f t="shared" si="302"/>
        <v>990</v>
      </c>
      <c r="N1919" s="38"/>
      <c r="O1919" s="48"/>
      <c r="P1919" s="48">
        <f t="shared" si="306"/>
        <v>0</v>
      </c>
      <c r="Q1919" s="104"/>
      <c r="R1919" s="102">
        <f t="shared" si="309"/>
        <v>0</v>
      </c>
      <c r="S1919" s="120" t="s">
        <v>3347</v>
      </c>
      <c r="T1919" s="40"/>
      <c r="U1919" s="37"/>
      <c r="V1919" s="139"/>
      <c r="W1919" s="37"/>
      <c r="X1919" s="37"/>
      <c r="Y1919" s="37"/>
      <c r="Z1919" s="139"/>
      <c r="AA1919" s="37"/>
    </row>
    <row r="1920" spans="1:27" s="139" customFormat="1" x14ac:dyDescent="0.25">
      <c r="A1920" s="6">
        <v>107081</v>
      </c>
      <c r="B1920" s="6">
        <v>63804622</v>
      </c>
      <c r="C1920" s="6">
        <v>4</v>
      </c>
      <c r="D1920" s="39"/>
      <c r="E1920" s="30" t="s">
        <v>1417</v>
      </c>
      <c r="F1920" s="20" t="s">
        <v>1418</v>
      </c>
      <c r="G1920" s="53">
        <f t="shared" si="308"/>
        <v>8.1649999999999991</v>
      </c>
      <c r="H1920" s="55">
        <f t="shared" si="301"/>
        <v>32.659999999999997</v>
      </c>
      <c r="I1920" s="15" t="s">
        <v>67</v>
      </c>
      <c r="J1920" s="55">
        <v>7.1</v>
      </c>
      <c r="K1920" s="55">
        <f t="shared" si="304"/>
        <v>28.4</v>
      </c>
      <c r="L1920" s="56">
        <f t="shared" si="305"/>
        <v>53.25</v>
      </c>
      <c r="M1920" s="56">
        <f t="shared" si="302"/>
        <v>213</v>
      </c>
      <c r="N1920" s="38"/>
      <c r="O1920" s="48"/>
      <c r="P1920" s="48">
        <f t="shared" si="306"/>
        <v>0</v>
      </c>
      <c r="Q1920" s="104"/>
      <c r="R1920" s="102">
        <f t="shared" si="309"/>
        <v>0</v>
      </c>
      <c r="S1920" s="37"/>
      <c r="T1920" s="37"/>
      <c r="U1920" s="37"/>
      <c r="V1920" s="37"/>
      <c r="W1920" s="37"/>
      <c r="X1920" s="37"/>
      <c r="Y1920" s="37"/>
      <c r="Z1920" s="37"/>
    </row>
    <row r="1921" spans="1:27" s="139" customFormat="1" ht="15" customHeight="1" x14ac:dyDescent="0.25">
      <c r="A1921" s="6">
        <v>105245</v>
      </c>
      <c r="B1921" s="6">
        <v>63804634</v>
      </c>
      <c r="C1921" s="6">
        <v>4</v>
      </c>
      <c r="D1921" s="39"/>
      <c r="E1921" s="30" t="s">
        <v>601</v>
      </c>
      <c r="F1921" s="20" t="s">
        <v>4016</v>
      </c>
      <c r="G1921" s="53">
        <f t="shared" si="308"/>
        <v>36.799999999999997</v>
      </c>
      <c r="H1921" s="55">
        <f t="shared" si="301"/>
        <v>147.19999999999999</v>
      </c>
      <c r="I1921" s="15" t="s">
        <v>152</v>
      </c>
      <c r="J1921" s="55">
        <v>32</v>
      </c>
      <c r="K1921" s="55">
        <f t="shared" si="304"/>
        <v>128</v>
      </c>
      <c r="L1921" s="56">
        <f t="shared" si="305"/>
        <v>240</v>
      </c>
      <c r="M1921" s="56">
        <f t="shared" si="302"/>
        <v>960</v>
      </c>
      <c r="N1921" s="38" t="s">
        <v>2080</v>
      </c>
      <c r="O1921" s="48">
        <v>2.2999999999999998</v>
      </c>
      <c r="P1921" s="48">
        <f t="shared" si="306"/>
        <v>9.1999999999999993</v>
      </c>
      <c r="Q1921" s="104"/>
      <c r="R1921" s="102">
        <f t="shared" si="309"/>
        <v>0</v>
      </c>
      <c r="S1921" s="120" t="s">
        <v>2900</v>
      </c>
      <c r="T1921" s="37"/>
      <c r="U1921" s="37"/>
      <c r="V1921" s="37"/>
      <c r="W1921" s="37"/>
      <c r="X1921" s="37"/>
      <c r="Y1921" s="37"/>
      <c r="Z1921" s="37"/>
    </row>
    <row r="1922" spans="1:27" s="131" customFormat="1" x14ac:dyDescent="0.25">
      <c r="A1922" s="197">
        <v>204870</v>
      </c>
      <c r="B1922" s="134">
        <v>63804634</v>
      </c>
      <c r="C1922" s="134">
        <v>4</v>
      </c>
      <c r="D1922" s="122"/>
      <c r="E1922" s="123" t="s">
        <v>4076</v>
      </c>
      <c r="F1922" s="124" t="s">
        <v>4016</v>
      </c>
      <c r="G1922" s="189">
        <f>J1922*1.2+O1922*2.5</f>
        <v>44.16</v>
      </c>
      <c r="H1922" s="125">
        <f t="shared" ref="H1922:H1985" si="310">C1922*G1922</f>
        <v>176.64</v>
      </c>
      <c r="I1922" s="163" t="s">
        <v>152</v>
      </c>
      <c r="J1922" s="164">
        <v>32</v>
      </c>
      <c r="K1922" s="164">
        <f t="shared" si="304"/>
        <v>128</v>
      </c>
      <c r="L1922" s="165">
        <f t="shared" si="305"/>
        <v>240</v>
      </c>
      <c r="M1922" s="165">
        <f t="shared" si="302"/>
        <v>960</v>
      </c>
      <c r="N1922" s="129" t="s">
        <v>1973</v>
      </c>
      <c r="O1922" s="130">
        <v>2.3039999999999998</v>
      </c>
      <c r="P1922" s="130">
        <f t="shared" si="306"/>
        <v>9.2159999999999993</v>
      </c>
      <c r="Q1922" s="139"/>
      <c r="R1922" s="139"/>
      <c r="S1922" s="139"/>
      <c r="T1922" s="139"/>
      <c r="U1922" s="37"/>
      <c r="V1922" s="37"/>
      <c r="W1922" s="139"/>
      <c r="Z1922" s="37"/>
      <c r="AA1922" s="37"/>
    </row>
    <row r="1923" spans="1:27" s="139" customFormat="1" x14ac:dyDescent="0.25">
      <c r="A1923" s="197">
        <v>289067</v>
      </c>
      <c r="B1923" s="197">
        <v>63804640</v>
      </c>
      <c r="C1923" s="197">
        <v>2</v>
      </c>
      <c r="D1923" s="208">
        <v>1374592</v>
      </c>
      <c r="E1923" s="236" t="s">
        <v>4580</v>
      </c>
      <c r="F1923" s="313" t="s">
        <v>4581</v>
      </c>
      <c r="G1923" s="444">
        <f>J1923*1.2</f>
        <v>48</v>
      </c>
      <c r="H1923" s="448">
        <f t="shared" si="310"/>
        <v>96</v>
      </c>
      <c r="I1923" s="203" t="s">
        <v>974</v>
      </c>
      <c r="J1923" s="288">
        <v>40</v>
      </c>
      <c r="K1923" s="288">
        <f t="shared" si="304"/>
        <v>80</v>
      </c>
      <c r="L1923" s="290">
        <f t="shared" si="305"/>
        <v>300</v>
      </c>
      <c r="M1923" s="290">
        <f t="shared" si="302"/>
        <v>600</v>
      </c>
      <c r="N1923" s="122" t="s">
        <v>2028</v>
      </c>
      <c r="O1923" s="130">
        <v>7.15</v>
      </c>
      <c r="P1923" s="130">
        <f t="shared" si="306"/>
        <v>14.3</v>
      </c>
      <c r="Q1923" s="188"/>
      <c r="R1923" s="447"/>
      <c r="S1923" s="447"/>
      <c r="T1923" s="480"/>
      <c r="U1923" s="474"/>
      <c r="V1923" s="37"/>
      <c r="W1923" s="37"/>
      <c r="X1923" s="37"/>
      <c r="Y1923" s="37"/>
      <c r="Z1923" s="37"/>
      <c r="AA1923" s="37"/>
    </row>
    <row r="1924" spans="1:27" s="139" customFormat="1" x14ac:dyDescent="0.25">
      <c r="A1924" s="6">
        <v>107081</v>
      </c>
      <c r="B1924" s="6">
        <v>63804645</v>
      </c>
      <c r="C1924" s="6">
        <v>1</v>
      </c>
      <c r="D1924" s="39"/>
      <c r="E1924" s="30" t="s">
        <v>646</v>
      </c>
      <c r="F1924" s="20" t="s">
        <v>4223</v>
      </c>
      <c r="G1924" s="53">
        <f>J1924*1.15</f>
        <v>667</v>
      </c>
      <c r="H1924" s="55">
        <f t="shared" si="310"/>
        <v>667</v>
      </c>
      <c r="I1924" s="15" t="s">
        <v>0</v>
      </c>
      <c r="J1924" s="55">
        <v>580</v>
      </c>
      <c r="K1924" s="55">
        <f t="shared" si="304"/>
        <v>580</v>
      </c>
      <c r="L1924" s="56">
        <f t="shared" si="305"/>
        <v>4350</v>
      </c>
      <c r="M1924" s="56">
        <f t="shared" si="302"/>
        <v>4350</v>
      </c>
      <c r="N1924" s="38"/>
      <c r="O1924" s="48">
        <v>55.972999999999999</v>
      </c>
      <c r="P1924" s="48">
        <f t="shared" si="306"/>
        <v>55.972999999999999</v>
      </c>
      <c r="Q1924" s="104"/>
      <c r="R1924" s="102">
        <f>Q1924*1.025</f>
        <v>0</v>
      </c>
      <c r="S1924" s="120" t="s">
        <v>2536</v>
      </c>
      <c r="T1924" s="37"/>
      <c r="U1924" s="37"/>
      <c r="W1924" s="37"/>
      <c r="X1924" s="37"/>
      <c r="Y1924" s="37"/>
      <c r="Z1924" s="37"/>
    </row>
    <row r="1925" spans="1:27" s="139" customFormat="1" x14ac:dyDescent="0.25">
      <c r="A1925" s="197">
        <v>218400</v>
      </c>
      <c r="B1925" s="134">
        <v>63804645</v>
      </c>
      <c r="C1925" s="134">
        <v>1</v>
      </c>
      <c r="D1925" s="161"/>
      <c r="E1925" s="123" t="s">
        <v>4077</v>
      </c>
      <c r="F1925" s="124" t="s">
        <v>4224</v>
      </c>
      <c r="G1925" s="187">
        <f>J1925*1.15</f>
        <v>667</v>
      </c>
      <c r="H1925" s="162">
        <f t="shared" si="310"/>
        <v>667</v>
      </c>
      <c r="I1925" s="166" t="s">
        <v>0</v>
      </c>
      <c r="J1925" s="162">
        <v>580</v>
      </c>
      <c r="K1925" s="162">
        <f t="shared" si="304"/>
        <v>580</v>
      </c>
      <c r="L1925" s="167">
        <f t="shared" si="305"/>
        <v>4350</v>
      </c>
      <c r="M1925" s="167">
        <f t="shared" si="302"/>
        <v>4350</v>
      </c>
      <c r="N1925" s="122" t="s">
        <v>1917</v>
      </c>
      <c r="O1925" s="130">
        <v>70</v>
      </c>
      <c r="P1925" s="130">
        <f t="shared" si="306"/>
        <v>70</v>
      </c>
      <c r="Q1925" s="188"/>
      <c r="R1925" s="131"/>
      <c r="S1925" s="131"/>
      <c r="T1925" s="131"/>
      <c r="U1925" s="131"/>
      <c r="V1925" s="37"/>
      <c r="W1925" s="37"/>
      <c r="X1925" s="131"/>
      <c r="Y1925" s="131"/>
      <c r="Z1925" s="131"/>
    </row>
    <row r="1926" spans="1:27" s="139" customFormat="1" ht="14.25" customHeight="1" x14ac:dyDescent="0.25">
      <c r="A1926" s="6">
        <v>105211</v>
      </c>
      <c r="B1926" s="6">
        <v>63804648</v>
      </c>
      <c r="C1926" s="6">
        <v>1</v>
      </c>
      <c r="D1926" s="39"/>
      <c r="E1926" s="30" t="s">
        <v>1283</v>
      </c>
      <c r="F1926" s="20" t="s">
        <v>1570</v>
      </c>
      <c r="G1926" s="53">
        <f>J1926*1.15</f>
        <v>51.29</v>
      </c>
      <c r="H1926" s="55">
        <f t="shared" si="310"/>
        <v>51.29</v>
      </c>
      <c r="I1926" s="15" t="s">
        <v>67</v>
      </c>
      <c r="J1926" s="55">
        <v>44.6</v>
      </c>
      <c r="K1926" s="55">
        <f t="shared" si="304"/>
        <v>44.6</v>
      </c>
      <c r="L1926" s="56">
        <f t="shared" si="305"/>
        <v>334.5</v>
      </c>
      <c r="M1926" s="56">
        <f t="shared" ref="M1926:M1989" si="311">C1926*L1926</f>
        <v>334.5</v>
      </c>
      <c r="N1926" s="38"/>
      <c r="O1926" s="48"/>
      <c r="P1926" s="48">
        <f t="shared" si="306"/>
        <v>0</v>
      </c>
      <c r="Q1926" s="104"/>
      <c r="R1926" s="102">
        <f>Q1926*1.025</f>
        <v>0</v>
      </c>
      <c r="S1926" s="120" t="s">
        <v>2481</v>
      </c>
      <c r="T1926" s="37"/>
      <c r="U1926" s="37"/>
      <c r="V1926" s="37"/>
      <c r="X1926" s="37"/>
      <c r="Y1926" s="37"/>
      <c r="Z1926" s="37"/>
      <c r="AA1926" s="37"/>
    </row>
    <row r="1927" spans="1:27" s="131" customFormat="1" ht="15" customHeight="1" x14ac:dyDescent="0.25">
      <c r="A1927" s="6">
        <v>107081</v>
      </c>
      <c r="B1927" s="6">
        <v>63804652</v>
      </c>
      <c r="C1927" s="6">
        <v>1</v>
      </c>
      <c r="D1927" s="39"/>
      <c r="E1927" s="30" t="s">
        <v>2559</v>
      </c>
      <c r="F1927" s="20" t="s">
        <v>1830</v>
      </c>
      <c r="G1927" s="53">
        <f>J1927*1.15</f>
        <v>67.849999999999994</v>
      </c>
      <c r="H1927" s="55">
        <f t="shared" si="310"/>
        <v>67.849999999999994</v>
      </c>
      <c r="I1927" s="15" t="s">
        <v>152</v>
      </c>
      <c r="J1927" s="55">
        <v>59</v>
      </c>
      <c r="K1927" s="55">
        <f t="shared" si="304"/>
        <v>59</v>
      </c>
      <c r="L1927" s="56">
        <f t="shared" si="305"/>
        <v>442.5</v>
      </c>
      <c r="M1927" s="56">
        <f t="shared" si="311"/>
        <v>442.5</v>
      </c>
      <c r="N1927" s="38"/>
      <c r="O1927" s="48"/>
      <c r="P1927" s="48">
        <f t="shared" si="306"/>
        <v>0</v>
      </c>
      <c r="Q1927" s="104"/>
      <c r="R1927" s="102">
        <f>Q1927*1.025</f>
        <v>0</v>
      </c>
      <c r="S1927" s="37"/>
      <c r="T1927" s="37"/>
      <c r="U1927" s="37"/>
      <c r="V1927" s="37"/>
      <c r="W1927" s="37"/>
      <c r="X1927" s="37"/>
      <c r="Y1927" s="37"/>
      <c r="Z1927" s="37"/>
      <c r="AA1927" s="37"/>
    </row>
    <row r="1928" spans="1:27" s="131" customFormat="1" x14ac:dyDescent="0.25">
      <c r="A1928" s="197">
        <v>218400</v>
      </c>
      <c r="B1928" s="134">
        <v>63804652</v>
      </c>
      <c r="C1928" s="134">
        <v>1</v>
      </c>
      <c r="D1928" s="161"/>
      <c r="E1928" s="123" t="s">
        <v>4078</v>
      </c>
      <c r="F1928" s="124" t="s">
        <v>1830</v>
      </c>
      <c r="G1928" s="189">
        <f>J1928*1.3048</f>
        <v>67.849599999999995</v>
      </c>
      <c r="H1928" s="162">
        <f t="shared" si="310"/>
        <v>67.849599999999995</v>
      </c>
      <c r="I1928" s="166" t="s">
        <v>152</v>
      </c>
      <c r="J1928" s="281">
        <v>52</v>
      </c>
      <c r="K1928" s="162">
        <f t="shared" si="304"/>
        <v>52</v>
      </c>
      <c r="L1928" s="167">
        <f t="shared" si="305"/>
        <v>390</v>
      </c>
      <c r="M1928" s="167">
        <f t="shared" si="311"/>
        <v>390</v>
      </c>
      <c r="N1928" s="122" t="s">
        <v>2028</v>
      </c>
      <c r="O1928" s="130">
        <v>10.462</v>
      </c>
      <c r="P1928" s="130">
        <f t="shared" si="306"/>
        <v>10.462</v>
      </c>
      <c r="Q1928" s="188"/>
      <c r="S1928" s="139"/>
      <c r="T1928" s="139"/>
      <c r="U1928" s="37"/>
      <c r="V1928" s="37"/>
      <c r="W1928" s="37"/>
      <c r="X1928" s="37"/>
      <c r="Y1928" s="37"/>
      <c r="Z1928" s="40"/>
    </row>
    <row r="1929" spans="1:27" s="131" customFormat="1" ht="14.25" customHeight="1" x14ac:dyDescent="0.25">
      <c r="A1929" s="6">
        <v>107083</v>
      </c>
      <c r="B1929" s="6">
        <v>63804657</v>
      </c>
      <c r="C1929" s="6">
        <v>2</v>
      </c>
      <c r="D1929" s="39"/>
      <c r="E1929" s="30" t="s">
        <v>657</v>
      </c>
      <c r="F1929" s="20" t="s">
        <v>4216</v>
      </c>
      <c r="G1929" s="53">
        <f>J1929*1.15</f>
        <v>213.89999999999998</v>
      </c>
      <c r="H1929" s="55">
        <f t="shared" si="310"/>
        <v>427.79999999999995</v>
      </c>
      <c r="I1929" s="15" t="s">
        <v>152</v>
      </c>
      <c r="J1929" s="55">
        <v>186</v>
      </c>
      <c r="K1929" s="55">
        <f t="shared" si="304"/>
        <v>372</v>
      </c>
      <c r="L1929" s="56">
        <f t="shared" si="305"/>
        <v>1395</v>
      </c>
      <c r="M1929" s="56">
        <f t="shared" si="311"/>
        <v>2790</v>
      </c>
      <c r="N1929" s="38"/>
      <c r="O1929" s="48"/>
      <c r="P1929" s="48">
        <f t="shared" si="306"/>
        <v>0</v>
      </c>
      <c r="Q1929" s="104"/>
      <c r="R1929" s="102">
        <f>Q1929*1.025</f>
        <v>0</v>
      </c>
      <c r="S1929" s="120" t="s">
        <v>2545</v>
      </c>
      <c r="T1929" s="37"/>
      <c r="U1929" s="37"/>
      <c r="V1929" s="37"/>
      <c r="W1929" s="40"/>
      <c r="X1929" s="139"/>
      <c r="Y1929" s="139"/>
      <c r="Z1929" s="37"/>
    </row>
    <row r="1930" spans="1:27" s="139" customFormat="1" ht="14.25" customHeight="1" x14ac:dyDescent="0.25">
      <c r="A1930" s="6">
        <v>107083</v>
      </c>
      <c r="B1930" s="6">
        <v>63804661</v>
      </c>
      <c r="C1930" s="6">
        <v>1</v>
      </c>
      <c r="D1930" s="39"/>
      <c r="E1930" s="30" t="s">
        <v>658</v>
      </c>
      <c r="F1930" s="20" t="s">
        <v>1602</v>
      </c>
      <c r="G1930" s="53">
        <f>J1930*1.15</f>
        <v>58.65</v>
      </c>
      <c r="H1930" s="55">
        <f t="shared" si="310"/>
        <v>58.65</v>
      </c>
      <c r="I1930" s="15" t="s">
        <v>152</v>
      </c>
      <c r="J1930" s="55">
        <v>51</v>
      </c>
      <c r="K1930" s="55">
        <f t="shared" ref="K1930:K1993" si="312">C1930*J1930</f>
        <v>51</v>
      </c>
      <c r="L1930" s="56">
        <f t="shared" ref="L1930:L1993" si="313">J1930*7.5</f>
        <v>382.5</v>
      </c>
      <c r="M1930" s="56">
        <f t="shared" si="311"/>
        <v>382.5</v>
      </c>
      <c r="N1930" s="38"/>
      <c r="O1930" s="48"/>
      <c r="P1930" s="48">
        <f t="shared" si="306"/>
        <v>0</v>
      </c>
      <c r="Q1930" s="104"/>
      <c r="R1930" s="102">
        <f>Q1930*1.025</f>
        <v>0</v>
      </c>
      <c r="S1930" s="120" t="s">
        <v>2554</v>
      </c>
      <c r="T1930" s="37"/>
      <c r="W1930" s="37"/>
      <c r="X1930" s="131"/>
      <c r="Y1930" s="131"/>
      <c r="Z1930" s="37"/>
      <c r="AA1930" s="37"/>
    </row>
    <row r="1931" spans="1:27" s="131" customFormat="1" x14ac:dyDescent="0.25">
      <c r="A1931" s="197">
        <v>218400</v>
      </c>
      <c r="B1931" s="134">
        <v>63804661</v>
      </c>
      <c r="C1931" s="134">
        <v>1</v>
      </c>
      <c r="D1931" s="161"/>
      <c r="E1931" s="123" t="s">
        <v>4079</v>
      </c>
      <c r="F1931" s="124" t="s">
        <v>1602</v>
      </c>
      <c r="G1931" s="189">
        <f>J1931*1.364</f>
        <v>58.652000000000001</v>
      </c>
      <c r="H1931" s="162">
        <f t="shared" si="310"/>
        <v>58.652000000000001</v>
      </c>
      <c r="I1931" s="166" t="s">
        <v>152</v>
      </c>
      <c r="J1931" s="281">
        <v>43</v>
      </c>
      <c r="K1931" s="162">
        <f t="shared" si="312"/>
        <v>43</v>
      </c>
      <c r="L1931" s="167">
        <f t="shared" si="313"/>
        <v>322.5</v>
      </c>
      <c r="M1931" s="167">
        <f t="shared" si="311"/>
        <v>322.5</v>
      </c>
      <c r="N1931" s="122" t="s">
        <v>2028</v>
      </c>
      <c r="O1931" s="130">
        <v>7.47</v>
      </c>
      <c r="P1931" s="130">
        <f t="shared" si="306"/>
        <v>7.47</v>
      </c>
      <c r="Q1931" s="188"/>
      <c r="U1931" s="139"/>
      <c r="W1931" s="37"/>
      <c r="X1931" s="37"/>
      <c r="Y1931" s="37"/>
      <c r="Z1931" s="37"/>
      <c r="AA1931" s="37"/>
    </row>
    <row r="1932" spans="1:27" s="131" customFormat="1" x14ac:dyDescent="0.25">
      <c r="A1932" s="6">
        <v>107081</v>
      </c>
      <c r="B1932" s="6">
        <v>63804669</v>
      </c>
      <c r="C1932" s="6">
        <v>2</v>
      </c>
      <c r="D1932" s="39"/>
      <c r="E1932" s="30" t="s">
        <v>649</v>
      </c>
      <c r="F1932" s="20" t="s">
        <v>1224</v>
      </c>
      <c r="G1932" s="53">
        <f t="shared" ref="G1932:G1949" si="314">J1932*1.15</f>
        <v>82.8</v>
      </c>
      <c r="H1932" s="55">
        <f t="shared" si="310"/>
        <v>165.6</v>
      </c>
      <c r="I1932" s="15" t="s">
        <v>152</v>
      </c>
      <c r="J1932" s="55">
        <v>72</v>
      </c>
      <c r="K1932" s="55">
        <f t="shared" si="312"/>
        <v>144</v>
      </c>
      <c r="L1932" s="56">
        <f t="shared" si="313"/>
        <v>540</v>
      </c>
      <c r="M1932" s="57">
        <f t="shared" si="311"/>
        <v>1080</v>
      </c>
      <c r="N1932" s="38"/>
      <c r="O1932" s="48"/>
      <c r="P1932" s="48">
        <f t="shared" si="306"/>
        <v>0</v>
      </c>
      <c r="Q1932" s="104"/>
      <c r="R1932" s="102">
        <f t="shared" ref="R1932:R1941" si="315">Q1932*1.025</f>
        <v>0</v>
      </c>
      <c r="S1932" s="120" t="s">
        <v>2797</v>
      </c>
      <c r="T1932" s="37"/>
      <c r="U1932" s="37"/>
      <c r="V1932" s="37"/>
      <c r="W1932" s="37"/>
      <c r="X1932" s="139"/>
      <c r="Y1932" s="139"/>
      <c r="Z1932" s="37"/>
      <c r="AA1932" s="37"/>
    </row>
    <row r="1933" spans="1:27" s="131" customFormat="1" x14ac:dyDescent="0.25">
      <c r="A1933" s="6">
        <v>107081</v>
      </c>
      <c r="B1933" s="6">
        <v>63804670</v>
      </c>
      <c r="C1933" s="6">
        <v>2</v>
      </c>
      <c r="D1933" s="39"/>
      <c r="E1933" s="30" t="s">
        <v>651</v>
      </c>
      <c r="F1933" s="20" t="s">
        <v>4804</v>
      </c>
      <c r="G1933" s="53">
        <f t="shared" si="314"/>
        <v>112.69999999999999</v>
      </c>
      <c r="H1933" s="55">
        <f t="shared" si="310"/>
        <v>225.39999999999998</v>
      </c>
      <c r="I1933" s="15" t="s">
        <v>152</v>
      </c>
      <c r="J1933" s="55">
        <v>98</v>
      </c>
      <c r="K1933" s="55">
        <f t="shared" si="312"/>
        <v>196</v>
      </c>
      <c r="L1933" s="56">
        <f t="shared" si="313"/>
        <v>735</v>
      </c>
      <c r="M1933" s="57">
        <f t="shared" si="311"/>
        <v>1470</v>
      </c>
      <c r="N1933" s="38"/>
      <c r="O1933" s="48"/>
      <c r="P1933" s="48">
        <f t="shared" si="306"/>
        <v>0</v>
      </c>
      <c r="Q1933" s="104"/>
      <c r="R1933" s="102">
        <f t="shared" si="315"/>
        <v>0</v>
      </c>
      <c r="S1933" s="120" t="s">
        <v>2799</v>
      </c>
      <c r="T1933" s="37"/>
      <c r="U1933" s="37"/>
      <c r="V1933" s="37"/>
      <c r="X1933" s="37"/>
      <c r="Y1933" s="37"/>
      <c r="AA1933" s="37"/>
    </row>
    <row r="1934" spans="1:27" s="131" customFormat="1" x14ac:dyDescent="0.25">
      <c r="A1934" s="6">
        <v>107081</v>
      </c>
      <c r="B1934" s="6">
        <v>63804671</v>
      </c>
      <c r="C1934" s="6">
        <v>2</v>
      </c>
      <c r="D1934" s="39"/>
      <c r="E1934" s="30" t="s">
        <v>650</v>
      </c>
      <c r="F1934" s="20" t="s">
        <v>1225</v>
      </c>
      <c r="G1934" s="53">
        <f t="shared" si="314"/>
        <v>75.899999999999991</v>
      </c>
      <c r="H1934" s="55">
        <f t="shared" si="310"/>
        <v>151.79999999999998</v>
      </c>
      <c r="I1934" s="15" t="s">
        <v>152</v>
      </c>
      <c r="J1934" s="55">
        <v>66</v>
      </c>
      <c r="K1934" s="55">
        <f t="shared" si="312"/>
        <v>132</v>
      </c>
      <c r="L1934" s="56">
        <f t="shared" si="313"/>
        <v>495</v>
      </c>
      <c r="M1934" s="57">
        <f t="shared" si="311"/>
        <v>990</v>
      </c>
      <c r="N1934" s="38"/>
      <c r="O1934" s="48"/>
      <c r="P1934" s="48">
        <f t="shared" si="306"/>
        <v>0</v>
      </c>
      <c r="Q1934" s="104"/>
      <c r="R1934" s="102">
        <f t="shared" si="315"/>
        <v>0</v>
      </c>
      <c r="S1934" s="120" t="s">
        <v>2798</v>
      </c>
      <c r="T1934" s="37"/>
      <c r="U1934" s="37"/>
      <c r="W1934" s="37"/>
      <c r="X1934" s="37"/>
      <c r="Y1934" s="37"/>
      <c r="Z1934" s="37"/>
      <c r="AA1934" s="37"/>
    </row>
    <row r="1935" spans="1:27" s="139" customFormat="1" x14ac:dyDescent="0.25">
      <c r="A1935" s="6">
        <v>107081</v>
      </c>
      <c r="B1935" s="6">
        <v>63804689</v>
      </c>
      <c r="C1935" s="6">
        <v>2</v>
      </c>
      <c r="D1935" s="39"/>
      <c r="E1935" s="30" t="s">
        <v>652</v>
      </c>
      <c r="F1935" s="20" t="s">
        <v>1226</v>
      </c>
      <c r="G1935" s="53">
        <f t="shared" si="314"/>
        <v>276</v>
      </c>
      <c r="H1935" s="55">
        <f t="shared" si="310"/>
        <v>552</v>
      </c>
      <c r="I1935" s="15" t="s">
        <v>152</v>
      </c>
      <c r="J1935" s="55">
        <v>240</v>
      </c>
      <c r="K1935" s="55">
        <f t="shared" si="312"/>
        <v>480</v>
      </c>
      <c r="L1935" s="56">
        <f t="shared" si="313"/>
        <v>1800</v>
      </c>
      <c r="M1935" s="57">
        <f t="shared" si="311"/>
        <v>3600</v>
      </c>
      <c r="N1935" s="38"/>
      <c r="O1935" s="48"/>
      <c r="P1935" s="48">
        <f t="shared" si="306"/>
        <v>0</v>
      </c>
      <c r="Q1935" s="104"/>
      <c r="R1935" s="102">
        <f t="shared" si="315"/>
        <v>0</v>
      </c>
      <c r="S1935" s="120" t="s">
        <v>2800</v>
      </c>
      <c r="T1935" s="37"/>
      <c r="U1935" s="37"/>
      <c r="V1935" s="37"/>
      <c r="W1935" s="131"/>
      <c r="X1935" s="37"/>
      <c r="Y1935" s="37"/>
      <c r="Z1935" s="131"/>
      <c r="AA1935" s="37"/>
    </row>
    <row r="1936" spans="1:27" s="131" customFormat="1" x14ac:dyDescent="0.25">
      <c r="A1936" s="6">
        <v>107083</v>
      </c>
      <c r="B1936" s="6">
        <v>63804691</v>
      </c>
      <c r="C1936" s="6">
        <v>2</v>
      </c>
      <c r="D1936" s="39"/>
      <c r="E1936" s="30" t="s">
        <v>656</v>
      </c>
      <c r="F1936" s="20" t="s">
        <v>4415</v>
      </c>
      <c r="G1936" s="53">
        <f t="shared" si="314"/>
        <v>281.75</v>
      </c>
      <c r="H1936" s="55">
        <f t="shared" si="310"/>
        <v>563.5</v>
      </c>
      <c r="I1936" s="15" t="s">
        <v>0</v>
      </c>
      <c r="J1936" s="55">
        <v>245</v>
      </c>
      <c r="K1936" s="55">
        <f t="shared" si="312"/>
        <v>490</v>
      </c>
      <c r="L1936" s="56">
        <f t="shared" si="313"/>
        <v>1837.5</v>
      </c>
      <c r="M1936" s="56">
        <f t="shared" si="311"/>
        <v>3675</v>
      </c>
      <c r="N1936" s="122" t="s">
        <v>2028</v>
      </c>
      <c r="O1936" s="48">
        <v>25</v>
      </c>
      <c r="P1936" s="48">
        <f t="shared" si="306"/>
        <v>50</v>
      </c>
      <c r="Q1936" s="104"/>
      <c r="R1936" s="102">
        <f t="shared" si="315"/>
        <v>0</v>
      </c>
      <c r="S1936" s="120" t="s">
        <v>2457</v>
      </c>
      <c r="T1936" s="37"/>
      <c r="U1936" s="37"/>
      <c r="W1936" s="139"/>
      <c r="X1936" s="37"/>
      <c r="Y1936" s="37"/>
      <c r="AA1936" s="37"/>
    </row>
    <row r="1937" spans="1:27" s="131" customFormat="1" x14ac:dyDescent="0.25">
      <c r="A1937" s="6">
        <v>106068</v>
      </c>
      <c r="B1937" s="51">
        <v>63804718</v>
      </c>
      <c r="C1937" s="2">
        <v>1</v>
      </c>
      <c r="D1937" s="39"/>
      <c r="E1937" s="33" t="s">
        <v>631</v>
      </c>
      <c r="F1937" s="25" t="s">
        <v>632</v>
      </c>
      <c r="G1937" s="53">
        <f t="shared" si="314"/>
        <v>40.25</v>
      </c>
      <c r="H1937" s="55">
        <f t="shared" si="310"/>
        <v>40.25</v>
      </c>
      <c r="I1937" s="2" t="s">
        <v>152</v>
      </c>
      <c r="J1937" s="26">
        <v>35</v>
      </c>
      <c r="K1937" s="55">
        <f t="shared" si="312"/>
        <v>35</v>
      </c>
      <c r="L1937" s="56">
        <f t="shared" si="313"/>
        <v>262.5</v>
      </c>
      <c r="M1937" s="56">
        <f t="shared" si="311"/>
        <v>262.5</v>
      </c>
      <c r="N1937" s="105"/>
      <c r="O1937" s="106"/>
      <c r="P1937" s="106">
        <f t="shared" si="306"/>
        <v>0</v>
      </c>
      <c r="Q1937" s="104"/>
      <c r="R1937" s="102">
        <f t="shared" si="315"/>
        <v>0</v>
      </c>
      <c r="S1937" s="120" t="s">
        <v>2405</v>
      </c>
      <c r="T1937" s="37"/>
      <c r="V1937" s="139"/>
      <c r="W1937" s="37"/>
      <c r="X1937" s="37"/>
      <c r="Y1937" s="37"/>
      <c r="Z1937" s="37"/>
      <c r="AA1937" s="37"/>
    </row>
    <row r="1938" spans="1:27" s="131" customFormat="1" x14ac:dyDescent="0.25">
      <c r="A1938" s="6">
        <v>106068</v>
      </c>
      <c r="B1938" s="51">
        <v>63804719</v>
      </c>
      <c r="C1938" s="21">
        <v>2</v>
      </c>
      <c r="D1938" s="39"/>
      <c r="E1938" s="20" t="s">
        <v>619</v>
      </c>
      <c r="F1938" s="20" t="s">
        <v>4599</v>
      </c>
      <c r="G1938" s="53">
        <f t="shared" si="314"/>
        <v>529</v>
      </c>
      <c r="H1938" s="55">
        <f t="shared" si="310"/>
        <v>1058</v>
      </c>
      <c r="I1938" s="15" t="s">
        <v>0</v>
      </c>
      <c r="J1938" s="12">
        <v>460</v>
      </c>
      <c r="K1938" s="55">
        <f t="shared" si="312"/>
        <v>920</v>
      </c>
      <c r="L1938" s="56">
        <f t="shared" si="313"/>
        <v>3450</v>
      </c>
      <c r="M1938" s="56">
        <f t="shared" si="311"/>
        <v>6900</v>
      </c>
      <c r="N1938" s="248"/>
      <c r="O1938" s="48">
        <v>12.5</v>
      </c>
      <c r="P1938" s="48">
        <f t="shared" si="306"/>
        <v>25</v>
      </c>
      <c r="Q1938" s="104"/>
      <c r="R1938" s="102">
        <f t="shared" si="315"/>
        <v>0</v>
      </c>
      <c r="S1938" s="120" t="s">
        <v>2254</v>
      </c>
      <c r="T1938" s="37"/>
      <c r="U1938" s="37"/>
      <c r="V1938" s="139"/>
      <c r="W1938" s="37"/>
      <c r="X1938" s="139"/>
      <c r="Y1938" s="139"/>
      <c r="Z1938" s="37"/>
      <c r="AA1938" s="37"/>
    </row>
    <row r="1939" spans="1:27" s="139" customFormat="1" x14ac:dyDescent="0.25">
      <c r="A1939" s="6">
        <v>106068</v>
      </c>
      <c r="B1939" s="51">
        <v>63804738</v>
      </c>
      <c r="C1939" s="2">
        <v>1</v>
      </c>
      <c r="D1939" s="39"/>
      <c r="E1939" s="33" t="s">
        <v>1834</v>
      </c>
      <c r="F1939" s="14" t="s">
        <v>1835</v>
      </c>
      <c r="G1939" s="53">
        <f t="shared" si="314"/>
        <v>22.54</v>
      </c>
      <c r="H1939" s="55">
        <f t="shared" si="310"/>
        <v>22.54</v>
      </c>
      <c r="I1939" s="15" t="s">
        <v>67</v>
      </c>
      <c r="J1939" s="52">
        <v>19.600000000000001</v>
      </c>
      <c r="K1939" s="55">
        <f t="shared" si="312"/>
        <v>19.600000000000001</v>
      </c>
      <c r="L1939" s="56">
        <f t="shared" si="313"/>
        <v>147</v>
      </c>
      <c r="M1939" s="56">
        <f t="shared" si="311"/>
        <v>147</v>
      </c>
      <c r="N1939" s="38"/>
      <c r="O1939" s="48"/>
      <c r="P1939" s="48">
        <f t="shared" si="306"/>
        <v>0</v>
      </c>
      <c r="Q1939" s="104"/>
      <c r="R1939" s="102">
        <f t="shared" si="315"/>
        <v>0</v>
      </c>
      <c r="S1939" s="120" t="s">
        <v>2508</v>
      </c>
      <c r="T1939" s="37"/>
      <c r="U1939" s="37"/>
      <c r="V1939" s="37"/>
      <c r="X1939" s="131"/>
      <c r="Y1939" s="131"/>
      <c r="AA1939" s="37"/>
    </row>
    <row r="1940" spans="1:27" s="131" customFormat="1" x14ac:dyDescent="0.25">
      <c r="A1940" s="6">
        <v>107081</v>
      </c>
      <c r="B1940" s="6">
        <v>63804740</v>
      </c>
      <c r="C1940" s="6">
        <v>2</v>
      </c>
      <c r="D1940" s="39"/>
      <c r="E1940" s="30" t="s">
        <v>647</v>
      </c>
      <c r="F1940" s="124" t="s">
        <v>2659</v>
      </c>
      <c r="G1940" s="53">
        <f t="shared" si="314"/>
        <v>10.35</v>
      </c>
      <c r="H1940" s="55">
        <f t="shared" si="310"/>
        <v>20.7</v>
      </c>
      <c r="I1940" s="15" t="s">
        <v>67</v>
      </c>
      <c r="J1940" s="55">
        <v>9</v>
      </c>
      <c r="K1940" s="55">
        <f t="shared" si="312"/>
        <v>18</v>
      </c>
      <c r="L1940" s="56">
        <f t="shared" si="313"/>
        <v>67.5</v>
      </c>
      <c r="M1940" s="56">
        <f t="shared" si="311"/>
        <v>135</v>
      </c>
      <c r="N1940" s="38"/>
      <c r="O1940" s="48"/>
      <c r="P1940" s="48">
        <f t="shared" si="306"/>
        <v>0</v>
      </c>
      <c r="Q1940" s="104"/>
      <c r="R1940" s="102">
        <f t="shared" si="315"/>
        <v>0</v>
      </c>
      <c r="S1940" s="120" t="s">
        <v>2537</v>
      </c>
      <c r="T1940" s="37"/>
      <c r="U1940" s="40"/>
      <c r="V1940" s="37"/>
      <c r="W1940" s="37"/>
      <c r="X1940" s="139"/>
      <c r="Y1940" s="139"/>
      <c r="Z1940" s="37"/>
      <c r="AA1940" s="139"/>
    </row>
    <row r="1941" spans="1:27" s="131" customFormat="1" x14ac:dyDescent="0.25">
      <c r="A1941" s="6">
        <v>112983</v>
      </c>
      <c r="B1941" s="6">
        <v>63804740</v>
      </c>
      <c r="C1941" s="6">
        <v>2</v>
      </c>
      <c r="D1941" s="39"/>
      <c r="E1941" s="30" t="s">
        <v>1836</v>
      </c>
      <c r="F1941" s="124" t="s">
        <v>2659</v>
      </c>
      <c r="G1941" s="53">
        <f t="shared" si="314"/>
        <v>10.35</v>
      </c>
      <c r="H1941" s="55">
        <f t="shared" si="310"/>
        <v>20.7</v>
      </c>
      <c r="I1941" s="15" t="s">
        <v>0</v>
      </c>
      <c r="J1941" s="55">
        <v>9</v>
      </c>
      <c r="K1941" s="55">
        <f t="shared" si="312"/>
        <v>18</v>
      </c>
      <c r="L1941" s="56">
        <f t="shared" si="313"/>
        <v>67.5</v>
      </c>
      <c r="M1941" s="56">
        <f t="shared" si="311"/>
        <v>135</v>
      </c>
      <c r="N1941" s="38"/>
      <c r="O1941" s="48"/>
      <c r="P1941" s="48">
        <f t="shared" si="306"/>
        <v>0</v>
      </c>
      <c r="Q1941" s="104"/>
      <c r="R1941" s="102">
        <f t="shared" si="315"/>
        <v>0</v>
      </c>
      <c r="S1941" s="120" t="s">
        <v>2538</v>
      </c>
      <c r="T1941" s="37"/>
      <c r="U1941" s="40"/>
      <c r="V1941" s="139"/>
      <c r="X1941" s="37"/>
      <c r="Y1941" s="37"/>
      <c r="Z1941" s="37"/>
      <c r="AA1941" s="139"/>
    </row>
    <row r="1942" spans="1:27" s="131" customFormat="1" x14ac:dyDescent="0.25">
      <c r="A1942" s="204">
        <v>191215</v>
      </c>
      <c r="B1942" s="134">
        <v>63804740</v>
      </c>
      <c r="C1942" s="134">
        <v>2</v>
      </c>
      <c r="D1942" s="161"/>
      <c r="E1942" s="123" t="s">
        <v>1836</v>
      </c>
      <c r="F1942" s="124" t="s">
        <v>2659</v>
      </c>
      <c r="G1942" s="125">
        <f t="shared" si="314"/>
        <v>10.35</v>
      </c>
      <c r="H1942" s="125">
        <f t="shared" si="310"/>
        <v>20.7</v>
      </c>
      <c r="I1942" s="166" t="s">
        <v>0</v>
      </c>
      <c r="J1942" s="162">
        <v>9</v>
      </c>
      <c r="K1942" s="162">
        <f t="shared" si="312"/>
        <v>18</v>
      </c>
      <c r="L1942" s="167">
        <f t="shared" si="313"/>
        <v>67.5</v>
      </c>
      <c r="M1942" s="167">
        <f t="shared" si="311"/>
        <v>135</v>
      </c>
      <c r="N1942" s="122" t="s">
        <v>2028</v>
      </c>
      <c r="O1942" s="130">
        <v>0.152</v>
      </c>
      <c r="P1942" s="130">
        <f t="shared" si="306"/>
        <v>0.30399999999999999</v>
      </c>
      <c r="Q1942" s="188"/>
      <c r="R1942" s="139"/>
      <c r="S1942" s="139"/>
      <c r="T1942" s="139"/>
      <c r="U1942" s="37"/>
      <c r="V1942" s="37"/>
      <c r="W1942" s="37"/>
      <c r="X1942" s="202"/>
      <c r="Y1942" s="202"/>
      <c r="AA1942" s="37"/>
    </row>
    <row r="1943" spans="1:27" s="131" customFormat="1" ht="15.75" customHeight="1" x14ac:dyDescent="0.25">
      <c r="A1943" s="204">
        <v>191215</v>
      </c>
      <c r="B1943" s="134">
        <v>63804740</v>
      </c>
      <c r="C1943" s="134">
        <v>2</v>
      </c>
      <c r="D1943" s="161"/>
      <c r="E1943" s="123" t="s">
        <v>1836</v>
      </c>
      <c r="F1943" s="124" t="s">
        <v>2659</v>
      </c>
      <c r="G1943" s="125">
        <f t="shared" si="314"/>
        <v>10.35</v>
      </c>
      <c r="H1943" s="125">
        <f t="shared" si="310"/>
        <v>20.7</v>
      </c>
      <c r="I1943" s="166" t="s">
        <v>0</v>
      </c>
      <c r="J1943" s="162">
        <v>9</v>
      </c>
      <c r="K1943" s="162">
        <f t="shared" si="312"/>
        <v>18</v>
      </c>
      <c r="L1943" s="167">
        <f t="shared" si="313"/>
        <v>67.5</v>
      </c>
      <c r="M1943" s="167">
        <f t="shared" si="311"/>
        <v>135</v>
      </c>
      <c r="N1943" s="122" t="s">
        <v>2028</v>
      </c>
      <c r="O1943" s="130">
        <v>0.152</v>
      </c>
      <c r="P1943" s="130">
        <f t="shared" si="306"/>
        <v>0.30399999999999999</v>
      </c>
      <c r="Q1943" s="188"/>
      <c r="R1943" s="139"/>
      <c r="S1943" s="139"/>
      <c r="T1943" s="139"/>
      <c r="U1943" s="40"/>
      <c r="V1943" s="139"/>
      <c r="W1943" s="139"/>
      <c r="X1943" s="40"/>
      <c r="Y1943" s="40"/>
      <c r="AA1943" s="139"/>
    </row>
    <row r="1944" spans="1:27" s="131" customFormat="1" x14ac:dyDescent="0.25">
      <c r="A1944" s="197">
        <v>197808</v>
      </c>
      <c r="B1944" s="121">
        <v>63804740</v>
      </c>
      <c r="C1944" s="121">
        <v>2</v>
      </c>
      <c r="D1944" s="161"/>
      <c r="E1944" s="123" t="s">
        <v>1836</v>
      </c>
      <c r="F1944" s="124" t="s">
        <v>2659</v>
      </c>
      <c r="G1944" s="125">
        <f t="shared" si="314"/>
        <v>10.35</v>
      </c>
      <c r="H1944" s="125">
        <f t="shared" si="310"/>
        <v>20.7</v>
      </c>
      <c r="I1944" s="166" t="s">
        <v>0</v>
      </c>
      <c r="J1944" s="162">
        <v>9</v>
      </c>
      <c r="K1944" s="162">
        <f t="shared" si="312"/>
        <v>18</v>
      </c>
      <c r="L1944" s="167">
        <f t="shared" si="313"/>
        <v>67.5</v>
      </c>
      <c r="M1944" s="167">
        <f t="shared" si="311"/>
        <v>135</v>
      </c>
      <c r="N1944" s="122" t="s">
        <v>2028</v>
      </c>
      <c r="O1944" s="130">
        <v>0.152</v>
      </c>
      <c r="P1944" s="130">
        <f t="shared" si="306"/>
        <v>0.30399999999999999</v>
      </c>
      <c r="Q1944" s="188"/>
      <c r="U1944" s="37"/>
      <c r="V1944" s="139"/>
      <c r="W1944" s="40"/>
      <c r="X1944" s="40"/>
      <c r="Y1944" s="40"/>
      <c r="Z1944" s="139"/>
      <c r="AA1944" s="37"/>
    </row>
    <row r="1945" spans="1:27" s="139" customFormat="1" x14ac:dyDescent="0.25">
      <c r="A1945" s="178">
        <v>314535</v>
      </c>
      <c r="B1945" s="121">
        <v>63804740</v>
      </c>
      <c r="C1945" s="121">
        <v>2</v>
      </c>
      <c r="D1945" s="122">
        <v>1403625</v>
      </c>
      <c r="E1945" s="123" t="s">
        <v>1836</v>
      </c>
      <c r="F1945" s="124" t="s">
        <v>2659</v>
      </c>
      <c r="G1945" s="187">
        <f t="shared" si="314"/>
        <v>10.35</v>
      </c>
      <c r="H1945" s="187">
        <f t="shared" si="310"/>
        <v>20.7</v>
      </c>
      <c r="I1945" s="166" t="s">
        <v>0</v>
      </c>
      <c r="J1945" s="162">
        <v>9</v>
      </c>
      <c r="K1945" s="162">
        <f t="shared" si="312"/>
        <v>18</v>
      </c>
      <c r="L1945" s="167">
        <f t="shared" si="313"/>
        <v>67.5</v>
      </c>
      <c r="M1945" s="167">
        <f t="shared" si="311"/>
        <v>135</v>
      </c>
      <c r="N1945" s="122" t="s">
        <v>2028</v>
      </c>
      <c r="O1945" s="306">
        <v>0.152</v>
      </c>
      <c r="P1945" s="306">
        <f t="shared" si="306"/>
        <v>0.30399999999999999</v>
      </c>
      <c r="Q1945" s="188"/>
      <c r="R1945" s="131"/>
      <c r="S1945" s="131"/>
      <c r="T1945" s="37"/>
      <c r="U1945" s="40"/>
      <c r="V1945" s="37"/>
      <c r="W1945" s="37"/>
      <c r="X1945" s="37"/>
      <c r="Y1945" s="37"/>
      <c r="Z1945" s="131"/>
      <c r="AA1945" s="37"/>
    </row>
    <row r="1946" spans="1:27" s="139" customFormat="1" x14ac:dyDescent="0.25">
      <c r="A1946" s="6">
        <v>106068</v>
      </c>
      <c r="B1946" s="51">
        <v>63804742</v>
      </c>
      <c r="C1946" s="27">
        <v>1</v>
      </c>
      <c r="D1946" s="39"/>
      <c r="E1946" s="24" t="s">
        <v>628</v>
      </c>
      <c r="F1946" s="24" t="s">
        <v>1556</v>
      </c>
      <c r="G1946" s="53">
        <f t="shared" si="314"/>
        <v>51.749999999999993</v>
      </c>
      <c r="H1946" s="55">
        <f t="shared" si="310"/>
        <v>51.749999999999993</v>
      </c>
      <c r="I1946" s="15" t="s">
        <v>152</v>
      </c>
      <c r="J1946" s="55">
        <v>45</v>
      </c>
      <c r="K1946" s="55">
        <f t="shared" si="312"/>
        <v>45</v>
      </c>
      <c r="L1946" s="56">
        <f t="shared" si="313"/>
        <v>337.5</v>
      </c>
      <c r="M1946" s="56">
        <f t="shared" si="311"/>
        <v>337.5</v>
      </c>
      <c r="N1946" s="105" t="s">
        <v>2037</v>
      </c>
      <c r="O1946" s="130"/>
      <c r="P1946" s="48">
        <f t="shared" si="306"/>
        <v>0</v>
      </c>
      <c r="Q1946" s="104"/>
      <c r="R1946" s="102">
        <f>Q1946*1.025</f>
        <v>0</v>
      </c>
      <c r="S1946" s="120" t="s">
        <v>2402</v>
      </c>
      <c r="T1946" s="37"/>
      <c r="U1946" s="37"/>
      <c r="V1946" s="37"/>
      <c r="W1946" s="37"/>
      <c r="X1946" s="37"/>
      <c r="Y1946" s="37"/>
      <c r="Z1946" s="37"/>
      <c r="AA1946" s="131"/>
    </row>
    <row r="1947" spans="1:27" s="139" customFormat="1" x14ac:dyDescent="0.25">
      <c r="A1947" s="6">
        <v>106068</v>
      </c>
      <c r="B1947" s="51">
        <v>63804743</v>
      </c>
      <c r="C1947" s="2">
        <v>1</v>
      </c>
      <c r="D1947" s="39"/>
      <c r="E1947" s="33" t="s">
        <v>629</v>
      </c>
      <c r="F1947" s="29" t="s">
        <v>1555</v>
      </c>
      <c r="G1947" s="53">
        <f t="shared" si="314"/>
        <v>57.499999999999993</v>
      </c>
      <c r="H1947" s="55">
        <f t="shared" si="310"/>
        <v>57.499999999999993</v>
      </c>
      <c r="I1947" s="2" t="s">
        <v>152</v>
      </c>
      <c r="J1947" s="3">
        <v>50</v>
      </c>
      <c r="K1947" s="55">
        <f t="shared" si="312"/>
        <v>50</v>
      </c>
      <c r="L1947" s="56">
        <f t="shared" si="313"/>
        <v>375</v>
      </c>
      <c r="M1947" s="56">
        <f t="shared" si="311"/>
        <v>375</v>
      </c>
      <c r="N1947" s="105" t="s">
        <v>2037</v>
      </c>
      <c r="O1947" s="130"/>
      <c r="P1947" s="48">
        <f t="shared" si="306"/>
        <v>0</v>
      </c>
      <c r="Q1947" s="104"/>
      <c r="R1947" s="102">
        <f>Q1947*1.025</f>
        <v>0</v>
      </c>
      <c r="S1947" s="120" t="s">
        <v>2403</v>
      </c>
      <c r="T1947" s="37"/>
      <c r="U1947" s="37"/>
      <c r="V1947" s="131"/>
      <c r="W1947" s="40"/>
      <c r="X1947" s="37"/>
      <c r="Y1947" s="37"/>
      <c r="Z1947" s="40"/>
      <c r="AA1947" s="131"/>
    </row>
    <row r="1948" spans="1:27" s="139" customFormat="1" x14ac:dyDescent="0.25">
      <c r="A1948" s="6">
        <v>106068</v>
      </c>
      <c r="B1948" s="51">
        <v>63804744</v>
      </c>
      <c r="C1948" s="27">
        <v>2</v>
      </c>
      <c r="D1948" s="39"/>
      <c r="E1948" s="33" t="s">
        <v>630</v>
      </c>
      <c r="F1948" s="25" t="s">
        <v>2049</v>
      </c>
      <c r="G1948" s="53">
        <f t="shared" si="314"/>
        <v>92</v>
      </c>
      <c r="H1948" s="55">
        <f t="shared" si="310"/>
        <v>184</v>
      </c>
      <c r="I1948" s="15" t="s">
        <v>152</v>
      </c>
      <c r="J1948" s="55">
        <v>80</v>
      </c>
      <c r="K1948" s="55">
        <f t="shared" si="312"/>
        <v>160</v>
      </c>
      <c r="L1948" s="56">
        <f t="shared" si="313"/>
        <v>600</v>
      </c>
      <c r="M1948" s="56">
        <f t="shared" si="311"/>
        <v>1200</v>
      </c>
      <c r="N1948" s="105"/>
      <c r="O1948" s="106"/>
      <c r="P1948" s="106">
        <f t="shared" si="306"/>
        <v>0</v>
      </c>
      <c r="Q1948" s="104"/>
      <c r="R1948" s="102">
        <f>Q1948*1.025</f>
        <v>0</v>
      </c>
      <c r="S1948" s="120" t="s">
        <v>2404</v>
      </c>
      <c r="T1948" s="37"/>
      <c r="V1948" s="37"/>
      <c r="W1948" s="37"/>
      <c r="X1948" s="40"/>
      <c r="Y1948" s="40"/>
      <c r="Z1948" s="37"/>
    </row>
    <row r="1949" spans="1:27" s="139" customFormat="1" x14ac:dyDescent="0.25">
      <c r="A1949" s="6">
        <v>110091</v>
      </c>
      <c r="B1949" s="6">
        <v>63804746</v>
      </c>
      <c r="C1949" s="6">
        <v>2</v>
      </c>
      <c r="D1949" s="39"/>
      <c r="E1949" s="30" t="s">
        <v>3563</v>
      </c>
      <c r="F1949" s="20" t="s">
        <v>3959</v>
      </c>
      <c r="G1949" s="53">
        <f t="shared" si="314"/>
        <v>8.7399999999999984</v>
      </c>
      <c r="H1949" s="55">
        <f t="shared" si="310"/>
        <v>17.479999999999997</v>
      </c>
      <c r="I1949" s="15" t="s">
        <v>67</v>
      </c>
      <c r="J1949" s="55">
        <v>7.6</v>
      </c>
      <c r="K1949" s="55">
        <f t="shared" si="312"/>
        <v>15.2</v>
      </c>
      <c r="L1949" s="56">
        <f t="shared" si="313"/>
        <v>57</v>
      </c>
      <c r="M1949" s="56">
        <f t="shared" si="311"/>
        <v>114</v>
      </c>
      <c r="N1949" s="38"/>
      <c r="O1949" s="48">
        <v>0.57999999999999996</v>
      </c>
      <c r="P1949" s="48">
        <f t="shared" si="306"/>
        <v>1.1599999999999999</v>
      </c>
      <c r="Q1949" s="104"/>
      <c r="R1949" s="102">
        <f>Q1949*1.025</f>
        <v>0</v>
      </c>
      <c r="S1949" s="120" t="s">
        <v>2834</v>
      </c>
      <c r="T1949" s="37"/>
      <c r="U1949" s="37"/>
      <c r="V1949" s="37"/>
      <c r="W1949" s="202"/>
      <c r="X1949" s="37"/>
      <c r="Y1949" s="37"/>
      <c r="Z1949" s="37"/>
      <c r="AA1949" s="37"/>
    </row>
    <row r="1950" spans="1:27" s="139" customFormat="1" x14ac:dyDescent="0.25">
      <c r="A1950" s="197">
        <v>197812</v>
      </c>
      <c r="B1950" s="134">
        <v>63804752</v>
      </c>
      <c r="C1950" s="134">
        <v>4</v>
      </c>
      <c r="D1950" s="161"/>
      <c r="E1950" s="123" t="s">
        <v>3597</v>
      </c>
      <c r="F1950" s="124" t="s">
        <v>4020</v>
      </c>
      <c r="G1950" s="168">
        <f>J1950*1.2+O1950*2.5</f>
        <v>11.229999999999999</v>
      </c>
      <c r="H1950" s="162">
        <f t="shared" si="310"/>
        <v>44.919999999999995</v>
      </c>
      <c r="I1950" s="163" t="s">
        <v>0</v>
      </c>
      <c r="J1950" s="240">
        <v>9</v>
      </c>
      <c r="K1950" s="164">
        <f t="shared" si="312"/>
        <v>36</v>
      </c>
      <c r="L1950" s="165">
        <f t="shared" si="313"/>
        <v>67.5</v>
      </c>
      <c r="M1950" s="165">
        <f t="shared" si="311"/>
        <v>270</v>
      </c>
      <c r="N1950" s="129" t="s">
        <v>3598</v>
      </c>
      <c r="O1950" s="130">
        <v>0.17199999999999999</v>
      </c>
      <c r="P1950" s="130">
        <f t="shared" si="306"/>
        <v>0.68799999999999994</v>
      </c>
      <c r="Q1950" s="104"/>
      <c r="R1950" s="40"/>
      <c r="S1950" s="120" t="s">
        <v>3600</v>
      </c>
      <c r="T1950" s="40"/>
      <c r="V1950" s="131"/>
      <c r="W1950" s="131"/>
      <c r="X1950" s="40"/>
      <c r="Y1950" s="40"/>
      <c r="Z1950" s="37"/>
      <c r="AA1950" s="37"/>
    </row>
    <row r="1951" spans="1:27" s="131" customFormat="1" ht="15" customHeight="1" x14ac:dyDescent="0.25">
      <c r="A1951" s="66">
        <v>107083</v>
      </c>
      <c r="B1951" s="66">
        <v>63804753</v>
      </c>
      <c r="C1951" s="87">
        <v>0</v>
      </c>
      <c r="D1951" s="88"/>
      <c r="E1951" s="258" t="s">
        <v>655</v>
      </c>
      <c r="F1951" s="67" t="s">
        <v>4602</v>
      </c>
      <c r="G1951" s="90">
        <f>J1951*1.15</f>
        <v>0</v>
      </c>
      <c r="H1951" s="85">
        <f t="shared" si="310"/>
        <v>0</v>
      </c>
      <c r="I1951" s="89" t="s">
        <v>30</v>
      </c>
      <c r="J1951" s="85"/>
      <c r="K1951" s="85">
        <f t="shared" si="312"/>
        <v>0</v>
      </c>
      <c r="L1951" s="86">
        <f t="shared" si="313"/>
        <v>0</v>
      </c>
      <c r="M1951" s="86">
        <f t="shared" si="311"/>
        <v>0</v>
      </c>
      <c r="N1951" s="248"/>
      <c r="O1951" s="68"/>
      <c r="P1951" s="68">
        <f t="shared" ref="P1951:P2014" si="316">O1951*C1951</f>
        <v>0</v>
      </c>
      <c r="Q1951" s="104"/>
      <c r="R1951" s="102">
        <f>Q1951*1.025</f>
        <v>0</v>
      </c>
      <c r="S1951" s="120" t="s">
        <v>2264</v>
      </c>
      <c r="T1951" s="37"/>
      <c r="U1951" s="37"/>
      <c r="W1951" s="139"/>
      <c r="X1951" s="139"/>
      <c r="Y1951" s="139"/>
      <c r="Z1951" s="37"/>
      <c r="AA1951" s="37"/>
    </row>
    <row r="1952" spans="1:27" s="139" customFormat="1" x14ac:dyDescent="0.25">
      <c r="A1952" s="6">
        <v>106785</v>
      </c>
      <c r="B1952" s="6">
        <v>63804798</v>
      </c>
      <c r="C1952" s="6">
        <v>4</v>
      </c>
      <c r="D1952" s="39"/>
      <c r="E1952" s="30" t="s">
        <v>642</v>
      </c>
      <c r="F1952" s="20" t="s">
        <v>643</v>
      </c>
      <c r="G1952" s="53">
        <f>J1952*1.15</f>
        <v>63.249999999999993</v>
      </c>
      <c r="H1952" s="55">
        <f t="shared" si="310"/>
        <v>252.99999999999997</v>
      </c>
      <c r="I1952" s="15" t="s">
        <v>0</v>
      </c>
      <c r="J1952" s="55">
        <v>55</v>
      </c>
      <c r="K1952" s="55">
        <f t="shared" si="312"/>
        <v>220</v>
      </c>
      <c r="L1952" s="56">
        <f t="shared" si="313"/>
        <v>412.5</v>
      </c>
      <c r="M1952" s="56">
        <f t="shared" si="311"/>
        <v>1650</v>
      </c>
      <c r="N1952" s="38"/>
      <c r="O1952" s="48"/>
      <c r="P1952" s="48">
        <f t="shared" si="316"/>
        <v>0</v>
      </c>
      <c r="Q1952" s="104"/>
      <c r="R1952" s="102">
        <f>Q1952*1.025</f>
        <v>0</v>
      </c>
      <c r="S1952" s="120" t="s">
        <v>3348</v>
      </c>
      <c r="T1952" s="37"/>
      <c r="U1952" s="37"/>
      <c r="V1952" s="37"/>
      <c r="W1952" s="37"/>
      <c r="X1952" s="40"/>
      <c r="Y1952" s="40"/>
      <c r="Z1952" s="37"/>
      <c r="AA1952" s="37"/>
    </row>
    <row r="1953" spans="1:27" s="139" customFormat="1" x14ac:dyDescent="0.25">
      <c r="A1953" s="6">
        <v>106068</v>
      </c>
      <c r="B1953" s="51">
        <v>63804800</v>
      </c>
      <c r="C1953" s="21">
        <v>2</v>
      </c>
      <c r="D1953" s="39"/>
      <c r="E1953" s="20" t="s">
        <v>620</v>
      </c>
      <c r="F1953" s="20" t="s">
        <v>4374</v>
      </c>
      <c r="G1953" s="53">
        <f>J1953*1.15</f>
        <v>241.49999999999997</v>
      </c>
      <c r="H1953" s="55">
        <f t="shared" si="310"/>
        <v>482.99999999999994</v>
      </c>
      <c r="I1953" s="15" t="s">
        <v>0</v>
      </c>
      <c r="J1953" s="12">
        <v>210</v>
      </c>
      <c r="K1953" s="55">
        <f t="shared" si="312"/>
        <v>420</v>
      </c>
      <c r="L1953" s="56">
        <f t="shared" si="313"/>
        <v>1575</v>
      </c>
      <c r="M1953" s="56">
        <f t="shared" si="311"/>
        <v>3150</v>
      </c>
      <c r="N1953" s="157" t="s">
        <v>1917</v>
      </c>
      <c r="O1953" s="48">
        <v>24</v>
      </c>
      <c r="P1953" s="48">
        <f t="shared" si="316"/>
        <v>48</v>
      </c>
      <c r="Q1953" s="104"/>
      <c r="R1953" s="102">
        <f>Q1953*1.025</f>
        <v>0</v>
      </c>
      <c r="S1953" s="120" t="s">
        <v>2277</v>
      </c>
      <c r="T1953" s="37"/>
      <c r="U1953" s="37"/>
      <c r="V1953" s="131"/>
      <c r="W1953" s="131"/>
      <c r="Z1953" s="37"/>
      <c r="AA1953" s="131"/>
    </row>
    <row r="1954" spans="1:27" s="139" customFormat="1" x14ac:dyDescent="0.25">
      <c r="A1954" s="6">
        <v>108151</v>
      </c>
      <c r="B1954" s="6">
        <v>63804802</v>
      </c>
      <c r="C1954" s="6">
        <v>2</v>
      </c>
      <c r="D1954" s="39"/>
      <c r="E1954" s="30" t="s">
        <v>682</v>
      </c>
      <c r="F1954" s="20" t="s">
        <v>3865</v>
      </c>
      <c r="G1954" s="53">
        <f>J1954*1.15</f>
        <v>14.374999999999998</v>
      </c>
      <c r="H1954" s="55">
        <f t="shared" si="310"/>
        <v>28.749999999999996</v>
      </c>
      <c r="I1954" s="15" t="s">
        <v>0</v>
      </c>
      <c r="J1954" s="55">
        <v>12.5</v>
      </c>
      <c r="K1954" s="55">
        <f t="shared" si="312"/>
        <v>25</v>
      </c>
      <c r="L1954" s="56">
        <f t="shared" si="313"/>
        <v>93.75</v>
      </c>
      <c r="M1954" s="56">
        <f t="shared" si="311"/>
        <v>187.5</v>
      </c>
      <c r="N1954" s="38"/>
      <c r="O1954" s="48">
        <v>0.75</v>
      </c>
      <c r="P1954" s="48">
        <f t="shared" si="316"/>
        <v>1.5</v>
      </c>
      <c r="Q1954" s="104"/>
      <c r="R1954" s="102">
        <f>Q1954*1.025</f>
        <v>0</v>
      </c>
      <c r="S1954" s="120" t="s">
        <v>3351</v>
      </c>
      <c r="T1954" s="37"/>
      <c r="V1954" s="37"/>
      <c r="W1954" s="40"/>
      <c r="X1954" s="37"/>
      <c r="Y1954" s="37"/>
      <c r="Z1954" s="37"/>
      <c r="AA1954" s="37"/>
    </row>
    <row r="1955" spans="1:27" s="139" customFormat="1" x14ac:dyDescent="0.25">
      <c r="A1955" s="6">
        <v>191185</v>
      </c>
      <c r="B1955" s="6">
        <v>63804802</v>
      </c>
      <c r="C1955" s="6">
        <v>2</v>
      </c>
      <c r="D1955" s="39"/>
      <c r="E1955" s="30" t="s">
        <v>682</v>
      </c>
      <c r="F1955" s="20" t="s">
        <v>3865</v>
      </c>
      <c r="G1955" s="107">
        <f>J1955*1.15+O1955*2.45</f>
        <v>16.212499999999999</v>
      </c>
      <c r="H1955" s="55">
        <f t="shared" si="310"/>
        <v>32.424999999999997</v>
      </c>
      <c r="I1955" s="94" t="s">
        <v>0</v>
      </c>
      <c r="J1955" s="97">
        <v>12.5</v>
      </c>
      <c r="K1955" s="97">
        <f t="shared" si="312"/>
        <v>25</v>
      </c>
      <c r="L1955" s="93">
        <f t="shared" si="313"/>
        <v>93.75</v>
      </c>
      <c r="M1955" s="93">
        <f t="shared" si="311"/>
        <v>187.5</v>
      </c>
      <c r="N1955" s="91" t="s">
        <v>2080</v>
      </c>
      <c r="O1955" s="48">
        <v>0.75</v>
      </c>
      <c r="P1955" s="48">
        <f t="shared" si="316"/>
        <v>1.5</v>
      </c>
      <c r="Q1955" s="40"/>
      <c r="R1955" s="102">
        <f>Q1955*1.025</f>
        <v>0</v>
      </c>
      <c r="S1955" s="120" t="s">
        <v>3351</v>
      </c>
      <c r="T1955" s="37"/>
      <c r="U1955" s="37"/>
      <c r="V1955" s="131"/>
      <c r="W1955" s="40"/>
      <c r="X1955" s="37"/>
      <c r="Y1955" s="37"/>
      <c r="Z1955" s="131"/>
      <c r="AA1955" s="37"/>
    </row>
    <row r="1956" spans="1:27" s="139" customFormat="1" x14ac:dyDescent="0.25">
      <c r="A1956" s="134">
        <v>191185</v>
      </c>
      <c r="B1956" s="134">
        <v>63804802</v>
      </c>
      <c r="C1956" s="134">
        <v>2</v>
      </c>
      <c r="D1956" s="161"/>
      <c r="E1956" s="123" t="s">
        <v>682</v>
      </c>
      <c r="F1956" s="124" t="s">
        <v>3865</v>
      </c>
      <c r="G1956" s="125">
        <f>J1956*1.15+O1956*2.45</f>
        <v>16.212499999999999</v>
      </c>
      <c r="H1956" s="162">
        <f t="shared" si="310"/>
        <v>32.424999999999997</v>
      </c>
      <c r="I1956" s="163" t="s">
        <v>0</v>
      </c>
      <c r="J1956" s="164">
        <v>12.5</v>
      </c>
      <c r="K1956" s="164">
        <f t="shared" si="312"/>
        <v>25</v>
      </c>
      <c r="L1956" s="165">
        <f t="shared" si="313"/>
        <v>93.75</v>
      </c>
      <c r="M1956" s="165">
        <f t="shared" si="311"/>
        <v>187.5</v>
      </c>
      <c r="N1956" s="129" t="s">
        <v>2646</v>
      </c>
      <c r="O1956" s="130">
        <v>0.75</v>
      </c>
      <c r="P1956" s="130">
        <f t="shared" si="316"/>
        <v>1.5</v>
      </c>
      <c r="U1956" s="131"/>
      <c r="V1956" s="37"/>
      <c r="W1956" s="37"/>
      <c r="X1956" s="37"/>
      <c r="Y1956" s="37"/>
      <c r="Z1956" s="37"/>
      <c r="AA1956" s="37"/>
    </row>
    <row r="1957" spans="1:27" s="139" customFormat="1" x14ac:dyDescent="0.25">
      <c r="A1957" s="6">
        <v>108151</v>
      </c>
      <c r="B1957" s="6">
        <v>63804804</v>
      </c>
      <c r="C1957" s="6">
        <v>2</v>
      </c>
      <c r="D1957" s="39"/>
      <c r="E1957" s="30" t="s">
        <v>683</v>
      </c>
      <c r="F1957" s="8" t="s">
        <v>1194</v>
      </c>
      <c r="G1957" s="53">
        <f t="shared" ref="G1957:G1963" si="317">J1957*1.15</f>
        <v>40.25</v>
      </c>
      <c r="H1957" s="55">
        <f t="shared" si="310"/>
        <v>80.5</v>
      </c>
      <c r="I1957" s="15" t="s">
        <v>0</v>
      </c>
      <c r="J1957" s="55">
        <v>35</v>
      </c>
      <c r="K1957" s="55">
        <f t="shared" si="312"/>
        <v>70</v>
      </c>
      <c r="L1957" s="56">
        <f t="shared" si="313"/>
        <v>262.5</v>
      </c>
      <c r="M1957" s="56">
        <f t="shared" si="311"/>
        <v>525</v>
      </c>
      <c r="N1957" s="38"/>
      <c r="O1957" s="48">
        <v>8.2449999999999992</v>
      </c>
      <c r="P1957" s="48">
        <f t="shared" si="316"/>
        <v>16.489999999999998</v>
      </c>
      <c r="Q1957" s="104"/>
      <c r="R1957" s="102">
        <f>Q1957*1.025</f>
        <v>0</v>
      </c>
      <c r="S1957" s="120" t="s">
        <v>3352</v>
      </c>
      <c r="T1957" s="37"/>
      <c r="U1957" s="131"/>
      <c r="W1957" s="37"/>
      <c r="X1957" s="40"/>
      <c r="Y1957" s="40"/>
      <c r="Z1957" s="37"/>
      <c r="AA1957" s="37"/>
    </row>
    <row r="1958" spans="1:27" s="131" customFormat="1" x14ac:dyDescent="0.25">
      <c r="A1958" s="6">
        <v>191185</v>
      </c>
      <c r="B1958" s="6">
        <v>63804804</v>
      </c>
      <c r="C1958" s="6">
        <v>2</v>
      </c>
      <c r="D1958" s="39"/>
      <c r="E1958" s="30" t="s">
        <v>683</v>
      </c>
      <c r="F1958" s="8" t="s">
        <v>1194</v>
      </c>
      <c r="G1958" s="107">
        <f t="shared" si="317"/>
        <v>40.25</v>
      </c>
      <c r="H1958" s="55">
        <f t="shared" si="310"/>
        <v>80.5</v>
      </c>
      <c r="I1958" s="15" t="s">
        <v>0</v>
      </c>
      <c r="J1958" s="55">
        <v>35</v>
      </c>
      <c r="K1958" s="55">
        <f t="shared" si="312"/>
        <v>70</v>
      </c>
      <c r="L1958" s="56">
        <f t="shared" si="313"/>
        <v>262.5</v>
      </c>
      <c r="M1958" s="56">
        <f t="shared" si="311"/>
        <v>525</v>
      </c>
      <c r="N1958" s="38" t="s">
        <v>2028</v>
      </c>
      <c r="O1958" s="48">
        <v>8.2449999999999992</v>
      </c>
      <c r="P1958" s="48">
        <f t="shared" si="316"/>
        <v>16.489999999999998</v>
      </c>
      <c r="Q1958" s="40"/>
      <c r="R1958" s="102">
        <f>Q1958*1.025</f>
        <v>0</v>
      </c>
      <c r="S1958" s="120" t="s">
        <v>3352</v>
      </c>
      <c r="T1958" s="37"/>
      <c r="V1958" s="37"/>
      <c r="W1958" s="37"/>
      <c r="X1958" s="37"/>
      <c r="Y1958" s="37"/>
      <c r="Z1958" s="37"/>
      <c r="AA1958" s="37"/>
    </row>
    <row r="1959" spans="1:27" s="139" customFormat="1" x14ac:dyDescent="0.25">
      <c r="A1959" s="134">
        <v>191185</v>
      </c>
      <c r="B1959" s="134">
        <v>63804804</v>
      </c>
      <c r="C1959" s="134">
        <v>2</v>
      </c>
      <c r="D1959" s="161"/>
      <c r="E1959" s="123" t="s">
        <v>683</v>
      </c>
      <c r="F1959" s="132" t="s">
        <v>1194</v>
      </c>
      <c r="G1959" s="125">
        <f t="shared" si="317"/>
        <v>40.25</v>
      </c>
      <c r="H1959" s="162">
        <f t="shared" si="310"/>
        <v>80.5</v>
      </c>
      <c r="I1959" s="166" t="s">
        <v>0</v>
      </c>
      <c r="J1959" s="162">
        <v>35</v>
      </c>
      <c r="K1959" s="162">
        <f t="shared" si="312"/>
        <v>70</v>
      </c>
      <c r="L1959" s="167">
        <f t="shared" si="313"/>
        <v>262.5</v>
      </c>
      <c r="M1959" s="167">
        <f t="shared" si="311"/>
        <v>525</v>
      </c>
      <c r="N1959" s="122" t="s">
        <v>2028</v>
      </c>
      <c r="O1959" s="130">
        <v>8.2449999999999992</v>
      </c>
      <c r="P1959" s="130">
        <f t="shared" si="316"/>
        <v>16.489999999999998</v>
      </c>
      <c r="U1959" s="131"/>
      <c r="Z1959" s="37"/>
      <c r="AA1959" s="37"/>
    </row>
    <row r="1960" spans="1:27" s="139" customFormat="1" x14ac:dyDescent="0.25">
      <c r="A1960" s="6">
        <v>108151</v>
      </c>
      <c r="B1960" s="6">
        <v>63804805</v>
      </c>
      <c r="C1960" s="6">
        <v>4</v>
      </c>
      <c r="D1960" s="39"/>
      <c r="E1960" s="30" t="s">
        <v>679</v>
      </c>
      <c r="F1960" s="20" t="s">
        <v>4337</v>
      </c>
      <c r="G1960" s="53">
        <f t="shared" si="317"/>
        <v>195.49999999999997</v>
      </c>
      <c r="H1960" s="55">
        <f t="shared" si="310"/>
        <v>781.99999999999989</v>
      </c>
      <c r="I1960" s="15" t="s">
        <v>0</v>
      </c>
      <c r="J1960" s="55">
        <v>170</v>
      </c>
      <c r="K1960" s="55">
        <f t="shared" si="312"/>
        <v>680</v>
      </c>
      <c r="L1960" s="56">
        <f t="shared" si="313"/>
        <v>1275</v>
      </c>
      <c r="M1960" s="56">
        <f t="shared" si="311"/>
        <v>5100</v>
      </c>
      <c r="N1960" s="38"/>
      <c r="O1960" s="48">
        <v>39.475000000000001</v>
      </c>
      <c r="P1960" s="48">
        <f t="shared" si="316"/>
        <v>157.9</v>
      </c>
      <c r="Q1960" s="104"/>
      <c r="R1960" s="102">
        <f>Q1960*1.025</f>
        <v>0</v>
      </c>
      <c r="S1960" s="120" t="s">
        <v>3349</v>
      </c>
      <c r="T1960" s="37"/>
      <c r="U1960" s="37"/>
      <c r="V1960" s="37"/>
      <c r="W1960" s="37"/>
      <c r="X1960" s="37"/>
      <c r="Y1960" s="37"/>
      <c r="Z1960" s="37"/>
    </row>
    <row r="1961" spans="1:27" s="139" customFormat="1" x14ac:dyDescent="0.25">
      <c r="A1961" s="6">
        <v>191185</v>
      </c>
      <c r="B1961" s="6">
        <v>63804805</v>
      </c>
      <c r="C1961" s="6">
        <v>4</v>
      </c>
      <c r="D1961" s="39"/>
      <c r="E1961" s="30" t="s">
        <v>679</v>
      </c>
      <c r="F1961" s="20" t="s">
        <v>4337</v>
      </c>
      <c r="G1961" s="107">
        <f t="shared" si="317"/>
        <v>195.49999999999997</v>
      </c>
      <c r="H1961" s="55">
        <f t="shared" si="310"/>
        <v>781.99999999999989</v>
      </c>
      <c r="I1961" s="15" t="s">
        <v>0</v>
      </c>
      <c r="J1961" s="55">
        <v>170</v>
      </c>
      <c r="K1961" s="55">
        <f t="shared" si="312"/>
        <v>680</v>
      </c>
      <c r="L1961" s="56">
        <f t="shared" si="313"/>
        <v>1275</v>
      </c>
      <c r="M1961" s="56">
        <f t="shared" si="311"/>
        <v>5100</v>
      </c>
      <c r="N1961" s="38" t="s">
        <v>2028</v>
      </c>
      <c r="O1961" s="48">
        <v>39.475000000000001</v>
      </c>
      <c r="P1961" s="48">
        <f t="shared" si="316"/>
        <v>157.9</v>
      </c>
      <c r="Q1961" s="40"/>
      <c r="R1961" s="102">
        <f>Q1961*1.025</f>
        <v>0</v>
      </c>
      <c r="S1961" s="120" t="s">
        <v>3349</v>
      </c>
      <c r="T1961" s="37"/>
      <c r="U1961" s="131"/>
      <c r="V1961" s="37"/>
      <c r="W1961" s="131"/>
      <c r="X1961" s="37"/>
      <c r="Y1961" s="37"/>
      <c r="Z1961" s="37"/>
      <c r="AA1961" s="37"/>
    </row>
    <row r="1962" spans="1:27" s="139" customFormat="1" x14ac:dyDescent="0.25">
      <c r="A1962" s="134">
        <v>191185</v>
      </c>
      <c r="B1962" s="134">
        <v>63804805</v>
      </c>
      <c r="C1962" s="134">
        <v>4</v>
      </c>
      <c r="D1962" s="161"/>
      <c r="E1962" s="123" t="s">
        <v>679</v>
      </c>
      <c r="F1962" s="124" t="s">
        <v>4337</v>
      </c>
      <c r="G1962" s="125">
        <f t="shared" si="317"/>
        <v>195.49999999999997</v>
      </c>
      <c r="H1962" s="162">
        <f t="shared" si="310"/>
        <v>781.99999999999989</v>
      </c>
      <c r="I1962" s="166" t="s">
        <v>0</v>
      </c>
      <c r="J1962" s="162">
        <v>170</v>
      </c>
      <c r="K1962" s="162">
        <f t="shared" si="312"/>
        <v>680</v>
      </c>
      <c r="L1962" s="167">
        <f t="shared" si="313"/>
        <v>1275</v>
      </c>
      <c r="M1962" s="167">
        <f t="shared" si="311"/>
        <v>5100</v>
      </c>
      <c r="N1962" s="122" t="s">
        <v>2028</v>
      </c>
      <c r="O1962" s="130">
        <v>39.475000000000001</v>
      </c>
      <c r="P1962" s="130">
        <f t="shared" si="316"/>
        <v>157.9</v>
      </c>
      <c r="U1962" s="131"/>
      <c r="V1962" s="37"/>
      <c r="W1962" s="37"/>
      <c r="X1962" s="37"/>
      <c r="Y1962" s="37"/>
      <c r="Z1962" s="37"/>
      <c r="AA1962" s="37"/>
    </row>
    <row r="1963" spans="1:27" s="139" customFormat="1" x14ac:dyDescent="0.25">
      <c r="A1963" s="6">
        <v>108151</v>
      </c>
      <c r="B1963" s="6">
        <v>63804806</v>
      </c>
      <c r="C1963" s="6">
        <v>2</v>
      </c>
      <c r="D1963" s="39"/>
      <c r="E1963" s="30" t="s">
        <v>680</v>
      </c>
      <c r="F1963" s="20" t="s">
        <v>2070</v>
      </c>
      <c r="G1963" s="53">
        <f t="shared" si="317"/>
        <v>402.49999999999994</v>
      </c>
      <c r="H1963" s="55">
        <f t="shared" si="310"/>
        <v>804.99999999999989</v>
      </c>
      <c r="I1963" s="15" t="s">
        <v>152</v>
      </c>
      <c r="J1963" s="55">
        <v>350</v>
      </c>
      <c r="K1963" s="55">
        <f t="shared" si="312"/>
        <v>700</v>
      </c>
      <c r="L1963" s="56">
        <f t="shared" si="313"/>
        <v>2625</v>
      </c>
      <c r="M1963" s="56">
        <f t="shared" si="311"/>
        <v>5250</v>
      </c>
      <c r="N1963" s="38"/>
      <c r="O1963" s="48">
        <v>85.3</v>
      </c>
      <c r="P1963" s="48">
        <f t="shared" si="316"/>
        <v>170.6</v>
      </c>
      <c r="Q1963" s="104"/>
      <c r="R1963" s="102">
        <f t="shared" ref="R1963:R1976" si="318">Q1963*1.025</f>
        <v>0</v>
      </c>
      <c r="S1963" s="120" t="s">
        <v>3350</v>
      </c>
      <c r="T1963" s="37"/>
      <c r="U1963" s="131"/>
      <c r="W1963" s="40"/>
      <c r="X1963" s="37"/>
      <c r="Y1963" s="37"/>
      <c r="Z1963" s="37"/>
    </row>
    <row r="1964" spans="1:27" s="139" customFormat="1" x14ac:dyDescent="0.25">
      <c r="A1964" s="6">
        <v>148362</v>
      </c>
      <c r="B1964" s="6">
        <v>63804850</v>
      </c>
      <c r="C1964" s="6">
        <v>2</v>
      </c>
      <c r="D1964" s="39"/>
      <c r="E1964" s="30" t="s">
        <v>843</v>
      </c>
      <c r="F1964" s="8" t="s">
        <v>3946</v>
      </c>
      <c r="G1964" s="76">
        <f>J1964*1.2</f>
        <v>21.599999999999998</v>
      </c>
      <c r="H1964" s="55">
        <f t="shared" si="310"/>
        <v>43.199999999999996</v>
      </c>
      <c r="I1964" s="15" t="s">
        <v>0</v>
      </c>
      <c r="J1964" s="55">
        <v>18</v>
      </c>
      <c r="K1964" s="55">
        <f t="shared" si="312"/>
        <v>36</v>
      </c>
      <c r="L1964" s="56">
        <f t="shared" si="313"/>
        <v>135</v>
      </c>
      <c r="M1964" s="56">
        <f t="shared" si="311"/>
        <v>270</v>
      </c>
      <c r="N1964" s="105" t="s">
        <v>2031</v>
      </c>
      <c r="O1964" s="48"/>
      <c r="P1964" s="48">
        <f t="shared" si="316"/>
        <v>0</v>
      </c>
      <c r="Q1964" s="104"/>
      <c r="R1964" s="102">
        <f t="shared" si="318"/>
        <v>0</v>
      </c>
      <c r="S1964" s="120" t="s">
        <v>2406</v>
      </c>
      <c r="T1964" s="37"/>
      <c r="V1964" s="37"/>
      <c r="W1964" s="37"/>
      <c r="X1964" s="37"/>
      <c r="Y1964" s="37"/>
      <c r="Z1964" s="202"/>
      <c r="AA1964" s="37"/>
    </row>
    <row r="1965" spans="1:27" s="139" customFormat="1" x14ac:dyDescent="0.25">
      <c r="A1965" s="6">
        <v>107081</v>
      </c>
      <c r="B1965" s="6">
        <v>63804853</v>
      </c>
      <c r="C1965" s="6">
        <v>2</v>
      </c>
      <c r="D1965" s="39"/>
      <c r="E1965" s="30" t="s">
        <v>653</v>
      </c>
      <c r="F1965" s="20" t="s">
        <v>1078</v>
      </c>
      <c r="G1965" s="53">
        <f t="shared" ref="G1965:G1971" si="319">J1965*1.15</f>
        <v>322</v>
      </c>
      <c r="H1965" s="55">
        <f t="shared" si="310"/>
        <v>644</v>
      </c>
      <c r="I1965" s="15" t="s">
        <v>152</v>
      </c>
      <c r="J1965" s="55">
        <v>280</v>
      </c>
      <c r="K1965" s="55">
        <f t="shared" si="312"/>
        <v>560</v>
      </c>
      <c r="L1965" s="56">
        <f t="shared" si="313"/>
        <v>2100</v>
      </c>
      <c r="M1965" s="57">
        <f t="shared" si="311"/>
        <v>4200</v>
      </c>
      <c r="N1965" s="38"/>
      <c r="O1965" s="48"/>
      <c r="P1965" s="48">
        <f t="shared" si="316"/>
        <v>0</v>
      </c>
      <c r="Q1965" s="104"/>
      <c r="R1965" s="102">
        <f t="shared" si="318"/>
        <v>0</v>
      </c>
      <c r="S1965" s="120" t="s">
        <v>2795</v>
      </c>
      <c r="T1965" s="37"/>
      <c r="U1965" s="37"/>
      <c r="V1965" s="131"/>
      <c r="W1965" s="37"/>
      <c r="X1965" s="37"/>
      <c r="Y1965" s="37"/>
      <c r="Z1965" s="37"/>
      <c r="AA1965" s="37"/>
    </row>
    <row r="1966" spans="1:27" s="139" customFormat="1" x14ac:dyDescent="0.25">
      <c r="A1966" s="6">
        <v>107081</v>
      </c>
      <c r="B1966" s="6">
        <v>63804854</v>
      </c>
      <c r="C1966" s="6">
        <v>2</v>
      </c>
      <c r="D1966" s="39"/>
      <c r="E1966" s="30" t="s">
        <v>654</v>
      </c>
      <c r="F1966" s="20" t="s">
        <v>1078</v>
      </c>
      <c r="G1966" s="53">
        <f t="shared" si="319"/>
        <v>322</v>
      </c>
      <c r="H1966" s="55">
        <f t="shared" si="310"/>
        <v>644</v>
      </c>
      <c r="I1966" s="15" t="s">
        <v>152</v>
      </c>
      <c r="J1966" s="55">
        <v>280</v>
      </c>
      <c r="K1966" s="55">
        <f t="shared" si="312"/>
        <v>560</v>
      </c>
      <c r="L1966" s="56">
        <f t="shared" si="313"/>
        <v>2100</v>
      </c>
      <c r="M1966" s="57">
        <f t="shared" si="311"/>
        <v>4200</v>
      </c>
      <c r="N1966" s="38"/>
      <c r="O1966" s="48"/>
      <c r="P1966" s="48">
        <f t="shared" si="316"/>
        <v>0</v>
      </c>
      <c r="Q1966" s="104"/>
      <c r="R1966" s="102">
        <f t="shared" si="318"/>
        <v>0</v>
      </c>
      <c r="S1966" s="120" t="s">
        <v>2796</v>
      </c>
      <c r="T1966" s="37"/>
      <c r="U1966" s="37"/>
      <c r="V1966" s="37"/>
      <c r="W1966" s="37"/>
      <c r="X1966" s="37"/>
      <c r="Y1966" s="37"/>
      <c r="Z1966" s="37"/>
      <c r="AA1966" s="37"/>
    </row>
    <row r="1967" spans="1:27" s="131" customFormat="1" x14ac:dyDescent="0.25">
      <c r="A1967" s="6">
        <v>116453</v>
      </c>
      <c r="B1967" s="51">
        <v>63804870</v>
      </c>
      <c r="C1967" s="21">
        <v>1</v>
      </c>
      <c r="D1967" s="32"/>
      <c r="E1967" s="20" t="s">
        <v>706</v>
      </c>
      <c r="F1967" s="14" t="s">
        <v>1212</v>
      </c>
      <c r="G1967" s="53">
        <f t="shared" si="319"/>
        <v>34.5</v>
      </c>
      <c r="H1967" s="55">
        <f t="shared" si="310"/>
        <v>34.5</v>
      </c>
      <c r="I1967" s="15" t="s">
        <v>0</v>
      </c>
      <c r="J1967" s="12">
        <v>30</v>
      </c>
      <c r="K1967" s="55">
        <f t="shared" si="312"/>
        <v>30</v>
      </c>
      <c r="L1967" s="13">
        <f t="shared" si="313"/>
        <v>225</v>
      </c>
      <c r="M1967" s="56">
        <f t="shared" si="311"/>
        <v>225</v>
      </c>
      <c r="N1967" s="38"/>
      <c r="O1967" s="48"/>
      <c r="P1967" s="48">
        <f t="shared" si="316"/>
        <v>0</v>
      </c>
      <c r="Q1967" s="104"/>
      <c r="R1967" s="102">
        <f t="shared" si="318"/>
        <v>0</v>
      </c>
      <c r="S1967" s="120" t="s">
        <v>2749</v>
      </c>
      <c r="T1967" s="37"/>
      <c r="U1967" s="139"/>
      <c r="W1967" s="37"/>
      <c r="X1967" s="37"/>
      <c r="Y1967" s="37"/>
      <c r="Z1967" s="37"/>
      <c r="AA1967" s="139"/>
    </row>
    <row r="1968" spans="1:27" s="139" customFormat="1" x14ac:dyDescent="0.25">
      <c r="A1968" s="6">
        <v>186476</v>
      </c>
      <c r="B1968" s="51">
        <v>63804870</v>
      </c>
      <c r="C1968" s="21">
        <v>2</v>
      </c>
      <c r="D1968" s="27"/>
      <c r="E1968" s="20" t="s">
        <v>3564</v>
      </c>
      <c r="F1968" s="14" t="s">
        <v>1212</v>
      </c>
      <c r="G1968" s="53">
        <f t="shared" si="319"/>
        <v>34.5</v>
      </c>
      <c r="H1968" s="55">
        <f t="shared" si="310"/>
        <v>69</v>
      </c>
      <c r="I1968" s="15" t="s">
        <v>0</v>
      </c>
      <c r="J1968" s="12">
        <v>30</v>
      </c>
      <c r="K1968" s="55">
        <f t="shared" si="312"/>
        <v>60</v>
      </c>
      <c r="L1968" s="13">
        <f t="shared" si="313"/>
        <v>225</v>
      </c>
      <c r="M1968" s="56">
        <f t="shared" si="311"/>
        <v>450</v>
      </c>
      <c r="N1968" s="38" t="s">
        <v>2028</v>
      </c>
      <c r="O1968" s="48">
        <v>0.29699999999999999</v>
      </c>
      <c r="P1968" s="48">
        <f t="shared" si="316"/>
        <v>0.59399999999999997</v>
      </c>
      <c r="Q1968" s="104"/>
      <c r="R1968" s="102">
        <f t="shared" si="318"/>
        <v>0</v>
      </c>
      <c r="S1968" s="120" t="s">
        <v>2750</v>
      </c>
      <c r="T1968" s="37"/>
      <c r="V1968" s="37"/>
      <c r="W1968" s="131"/>
      <c r="X1968" s="37"/>
      <c r="Y1968" s="37"/>
      <c r="Z1968" s="37"/>
      <c r="AA1968" s="37"/>
    </row>
    <row r="1969" spans="1:27" s="139" customFormat="1" x14ac:dyDescent="0.25">
      <c r="A1969" s="6">
        <v>110722</v>
      </c>
      <c r="B1969" s="6">
        <v>63804908</v>
      </c>
      <c r="C1969" s="6">
        <v>1</v>
      </c>
      <c r="D1969" s="39"/>
      <c r="E1969" s="30" t="s">
        <v>687</v>
      </c>
      <c r="F1969" s="20" t="s">
        <v>1560</v>
      </c>
      <c r="G1969" s="53">
        <f t="shared" si="319"/>
        <v>37.834999999999994</v>
      </c>
      <c r="H1969" s="55">
        <f t="shared" si="310"/>
        <v>37.834999999999994</v>
      </c>
      <c r="I1969" s="15" t="s">
        <v>67</v>
      </c>
      <c r="J1969" s="55">
        <v>32.9</v>
      </c>
      <c r="K1969" s="55">
        <f t="shared" si="312"/>
        <v>32.9</v>
      </c>
      <c r="L1969" s="56">
        <f t="shared" si="313"/>
        <v>246.75</v>
      </c>
      <c r="M1969" s="56">
        <f t="shared" si="311"/>
        <v>246.75</v>
      </c>
      <c r="N1969" s="105" t="s">
        <v>2037</v>
      </c>
      <c r="O1969" s="130"/>
      <c r="P1969" s="48">
        <f t="shared" si="316"/>
        <v>0</v>
      </c>
      <c r="Q1969" s="104"/>
      <c r="R1969" s="102">
        <f t="shared" si="318"/>
        <v>0</v>
      </c>
      <c r="S1969" s="120" t="s">
        <v>2408</v>
      </c>
      <c r="T1969" s="37"/>
      <c r="U1969" s="37"/>
      <c r="V1969" s="37"/>
      <c r="W1969" s="37"/>
      <c r="Z1969" s="40"/>
      <c r="AA1969" s="37"/>
    </row>
    <row r="1970" spans="1:27" s="139" customFormat="1" x14ac:dyDescent="0.25">
      <c r="A1970" s="6">
        <v>110722</v>
      </c>
      <c r="B1970" s="6">
        <v>63804910</v>
      </c>
      <c r="C1970" s="6">
        <v>1</v>
      </c>
      <c r="D1970" s="39"/>
      <c r="E1970" s="30" t="s">
        <v>688</v>
      </c>
      <c r="F1970" s="20" t="s">
        <v>1562</v>
      </c>
      <c r="G1970" s="53">
        <f t="shared" si="319"/>
        <v>43.699999999999996</v>
      </c>
      <c r="H1970" s="55">
        <f t="shared" si="310"/>
        <v>43.699999999999996</v>
      </c>
      <c r="I1970" s="15" t="s">
        <v>67</v>
      </c>
      <c r="J1970" s="55">
        <v>38</v>
      </c>
      <c r="K1970" s="55">
        <f t="shared" si="312"/>
        <v>38</v>
      </c>
      <c r="L1970" s="56">
        <f t="shared" si="313"/>
        <v>285</v>
      </c>
      <c r="M1970" s="56">
        <f t="shared" si="311"/>
        <v>285</v>
      </c>
      <c r="N1970" s="105" t="s">
        <v>2037</v>
      </c>
      <c r="O1970" s="48"/>
      <c r="P1970" s="48">
        <f t="shared" si="316"/>
        <v>0</v>
      </c>
      <c r="Q1970" s="104"/>
      <c r="R1970" s="102">
        <f t="shared" si="318"/>
        <v>0</v>
      </c>
      <c r="S1970" s="120" t="s">
        <v>2409</v>
      </c>
      <c r="T1970" s="37"/>
      <c r="U1970" s="37"/>
      <c r="X1970" s="37"/>
      <c r="Y1970" s="37"/>
      <c r="Z1970" s="37"/>
      <c r="AA1970" s="37"/>
    </row>
    <row r="1971" spans="1:27" s="139" customFormat="1" x14ac:dyDescent="0.25">
      <c r="A1971" s="6">
        <v>110722</v>
      </c>
      <c r="B1971" s="6">
        <v>63804917</v>
      </c>
      <c r="C1971" s="6">
        <v>4</v>
      </c>
      <c r="D1971" s="39"/>
      <c r="E1971" s="30" t="s">
        <v>695</v>
      </c>
      <c r="F1971" s="20" t="s">
        <v>1037</v>
      </c>
      <c r="G1971" s="53">
        <f t="shared" si="319"/>
        <v>19.549999999999997</v>
      </c>
      <c r="H1971" s="55">
        <f t="shared" si="310"/>
        <v>78.199999999999989</v>
      </c>
      <c r="I1971" s="15" t="s">
        <v>152</v>
      </c>
      <c r="J1971" s="55">
        <v>17</v>
      </c>
      <c r="K1971" s="55">
        <f t="shared" si="312"/>
        <v>68</v>
      </c>
      <c r="L1971" s="56">
        <f t="shared" si="313"/>
        <v>127.5</v>
      </c>
      <c r="M1971" s="56">
        <f t="shared" si="311"/>
        <v>510</v>
      </c>
      <c r="N1971" s="38"/>
      <c r="O1971" s="48"/>
      <c r="P1971" s="48">
        <f t="shared" si="316"/>
        <v>0</v>
      </c>
      <c r="Q1971" s="104"/>
      <c r="R1971" s="102">
        <f t="shared" si="318"/>
        <v>0</v>
      </c>
      <c r="S1971" s="120" t="s">
        <v>2607</v>
      </c>
      <c r="T1971" s="37"/>
      <c r="U1971" s="37"/>
      <c r="V1971" s="37"/>
      <c r="W1971" s="37"/>
      <c r="X1971" s="37"/>
      <c r="Y1971" s="37"/>
      <c r="Z1971" s="37"/>
      <c r="AA1971" s="37"/>
    </row>
    <row r="1972" spans="1:27" s="139" customFormat="1" ht="15" customHeight="1" x14ac:dyDescent="0.25">
      <c r="A1972" s="6">
        <v>133468</v>
      </c>
      <c r="B1972" s="6">
        <v>63804917</v>
      </c>
      <c r="C1972" s="6">
        <v>4</v>
      </c>
      <c r="D1972" s="39"/>
      <c r="E1972" s="30" t="s">
        <v>1551</v>
      </c>
      <c r="F1972" s="20" t="s">
        <v>3987</v>
      </c>
      <c r="G1972" s="70">
        <f>J1972*1.2</f>
        <v>33</v>
      </c>
      <c r="H1972" s="55">
        <f t="shared" si="310"/>
        <v>132</v>
      </c>
      <c r="I1972" s="15" t="s">
        <v>152</v>
      </c>
      <c r="J1972" s="55">
        <v>27.5</v>
      </c>
      <c r="K1972" s="55">
        <f t="shared" si="312"/>
        <v>110</v>
      </c>
      <c r="L1972" s="56">
        <f t="shared" si="313"/>
        <v>206.25</v>
      </c>
      <c r="M1972" s="56">
        <f t="shared" si="311"/>
        <v>825</v>
      </c>
      <c r="N1972" s="38" t="s">
        <v>2080</v>
      </c>
      <c r="O1972" s="48">
        <v>2.2999999999999998</v>
      </c>
      <c r="P1972" s="48">
        <f t="shared" si="316"/>
        <v>9.1999999999999993</v>
      </c>
      <c r="Q1972" s="104"/>
      <c r="R1972" s="102">
        <f t="shared" si="318"/>
        <v>0</v>
      </c>
      <c r="S1972" s="120" t="s">
        <v>2608</v>
      </c>
      <c r="T1972" s="37"/>
      <c r="U1972" s="37"/>
      <c r="V1972" s="37"/>
      <c r="X1972" s="37"/>
      <c r="Y1972" s="37"/>
      <c r="Z1972" s="37"/>
      <c r="AA1972" s="37"/>
    </row>
    <row r="1973" spans="1:27" s="139" customFormat="1" x14ac:dyDescent="0.25">
      <c r="A1973" s="6">
        <v>110722</v>
      </c>
      <c r="B1973" s="6">
        <v>63804922</v>
      </c>
      <c r="C1973" s="6">
        <v>2</v>
      </c>
      <c r="D1973" s="39"/>
      <c r="E1973" s="30" t="s">
        <v>694</v>
      </c>
      <c r="F1973" s="20" t="s">
        <v>4767</v>
      </c>
      <c r="G1973" s="53">
        <f>J1973*1.15</f>
        <v>134.54999999999998</v>
      </c>
      <c r="H1973" s="55">
        <f t="shared" si="310"/>
        <v>269.09999999999997</v>
      </c>
      <c r="I1973" s="15" t="s">
        <v>152</v>
      </c>
      <c r="J1973" s="55">
        <v>117</v>
      </c>
      <c r="K1973" s="55">
        <f t="shared" si="312"/>
        <v>234</v>
      </c>
      <c r="L1973" s="56">
        <f t="shared" si="313"/>
        <v>877.5</v>
      </c>
      <c r="M1973" s="56">
        <f t="shared" si="311"/>
        <v>1755</v>
      </c>
      <c r="N1973" s="38"/>
      <c r="O1973" s="48"/>
      <c r="P1973" s="48">
        <f t="shared" si="316"/>
        <v>0</v>
      </c>
      <c r="Q1973" s="104"/>
      <c r="R1973" s="102">
        <f t="shared" si="318"/>
        <v>0</v>
      </c>
      <c r="S1973" s="120" t="s">
        <v>2606</v>
      </c>
      <c r="T1973" s="37"/>
      <c r="U1973" s="37"/>
      <c r="V1973" s="37"/>
      <c r="W1973" s="37"/>
      <c r="X1973" s="131"/>
      <c r="Y1973" s="131"/>
      <c r="Z1973" s="37"/>
      <c r="AA1973" s="37"/>
    </row>
    <row r="1974" spans="1:27" s="139" customFormat="1" x14ac:dyDescent="0.25">
      <c r="A1974" s="6">
        <v>110722</v>
      </c>
      <c r="B1974" s="6">
        <v>63804946</v>
      </c>
      <c r="C1974" s="6">
        <v>2</v>
      </c>
      <c r="D1974" s="39"/>
      <c r="E1974" s="30" t="s">
        <v>684</v>
      </c>
      <c r="F1974" s="20" t="s">
        <v>4367</v>
      </c>
      <c r="G1974" s="53">
        <f>J1974*1.15</f>
        <v>390.99999999999994</v>
      </c>
      <c r="H1974" s="55">
        <f t="shared" si="310"/>
        <v>781.99999999999989</v>
      </c>
      <c r="I1974" s="15" t="s">
        <v>0</v>
      </c>
      <c r="J1974" s="55">
        <v>340</v>
      </c>
      <c r="K1974" s="55">
        <f t="shared" si="312"/>
        <v>680</v>
      </c>
      <c r="L1974" s="56">
        <f t="shared" si="313"/>
        <v>2550</v>
      </c>
      <c r="M1974" s="56">
        <f t="shared" si="311"/>
        <v>5100</v>
      </c>
      <c r="N1974" s="157" t="s">
        <v>1917</v>
      </c>
      <c r="O1974" s="48">
        <v>40</v>
      </c>
      <c r="P1974" s="48">
        <f t="shared" si="316"/>
        <v>80</v>
      </c>
      <c r="Q1974" s="104"/>
      <c r="R1974" s="102">
        <f t="shared" si="318"/>
        <v>0</v>
      </c>
      <c r="S1974" s="120" t="s">
        <v>2278</v>
      </c>
      <c r="T1974" s="37"/>
      <c r="U1974" s="37"/>
      <c r="V1974" s="131"/>
      <c r="W1974" s="40"/>
      <c r="X1974" s="37"/>
      <c r="Y1974" s="37"/>
      <c r="Z1974" s="37"/>
      <c r="AA1974" s="37"/>
    </row>
    <row r="1975" spans="1:27" s="139" customFormat="1" x14ac:dyDescent="0.25">
      <c r="A1975" s="6">
        <v>110722</v>
      </c>
      <c r="B1975" s="6">
        <v>63804947</v>
      </c>
      <c r="C1975" s="6">
        <v>4</v>
      </c>
      <c r="D1975" s="39"/>
      <c r="E1975" s="30" t="s">
        <v>685</v>
      </c>
      <c r="F1975" s="20" t="s">
        <v>1380</v>
      </c>
      <c r="G1975" s="53">
        <f>J1975*1.15</f>
        <v>23</v>
      </c>
      <c r="H1975" s="55">
        <f t="shared" si="310"/>
        <v>92</v>
      </c>
      <c r="I1975" s="15" t="s">
        <v>0</v>
      </c>
      <c r="J1975" s="55">
        <v>20</v>
      </c>
      <c r="K1975" s="55">
        <f t="shared" si="312"/>
        <v>80</v>
      </c>
      <c r="L1975" s="56">
        <f t="shared" si="313"/>
        <v>150</v>
      </c>
      <c r="M1975" s="56">
        <f t="shared" si="311"/>
        <v>600</v>
      </c>
      <c r="N1975" s="105" t="s">
        <v>1974</v>
      </c>
      <c r="O1975" s="48"/>
      <c r="P1975" s="48">
        <f t="shared" si="316"/>
        <v>0</v>
      </c>
      <c r="Q1975" s="104"/>
      <c r="R1975" s="102">
        <f t="shared" si="318"/>
        <v>0</v>
      </c>
      <c r="S1975" s="120" t="s">
        <v>2279</v>
      </c>
      <c r="T1975" s="37"/>
      <c r="U1975" s="37"/>
      <c r="V1975" s="37"/>
      <c r="W1975" s="37"/>
      <c r="X1975" s="131"/>
      <c r="Y1975" s="131"/>
      <c r="AA1975" s="37"/>
    </row>
    <row r="1976" spans="1:27" s="139" customFormat="1" x14ac:dyDescent="0.25">
      <c r="A1976" s="6">
        <v>110722</v>
      </c>
      <c r="B1976" s="6">
        <v>63804948</v>
      </c>
      <c r="C1976" s="6">
        <v>4</v>
      </c>
      <c r="D1976" s="39"/>
      <c r="E1976" s="30" t="s">
        <v>686</v>
      </c>
      <c r="F1976" s="124" t="s">
        <v>1382</v>
      </c>
      <c r="G1976" s="53">
        <f>J1976*1.15</f>
        <v>8.3374999999999986</v>
      </c>
      <c r="H1976" s="55">
        <f t="shared" si="310"/>
        <v>33.349999999999994</v>
      </c>
      <c r="I1976" s="15" t="s">
        <v>67</v>
      </c>
      <c r="J1976" s="55">
        <v>7.25</v>
      </c>
      <c r="K1976" s="55">
        <f t="shared" si="312"/>
        <v>29</v>
      </c>
      <c r="L1976" s="56">
        <f t="shared" si="313"/>
        <v>54.375</v>
      </c>
      <c r="M1976" s="56">
        <f t="shared" si="311"/>
        <v>217.5</v>
      </c>
      <c r="N1976" s="105" t="s">
        <v>1974</v>
      </c>
      <c r="O1976" s="48"/>
      <c r="P1976" s="48">
        <f t="shared" si="316"/>
        <v>0</v>
      </c>
      <c r="Q1976" s="104"/>
      <c r="R1976" s="102">
        <f t="shared" si="318"/>
        <v>0</v>
      </c>
      <c r="S1976" s="120" t="s">
        <v>2280</v>
      </c>
      <c r="T1976" s="37"/>
      <c r="U1976" s="37"/>
      <c r="V1976" s="37"/>
      <c r="W1976" s="37"/>
      <c r="X1976" s="37"/>
      <c r="Y1976" s="37"/>
      <c r="Z1976" s="37"/>
      <c r="AA1976" s="131"/>
    </row>
    <row r="1977" spans="1:27" s="139" customFormat="1" x14ac:dyDescent="0.25">
      <c r="A1977" s="280">
        <v>210121</v>
      </c>
      <c r="B1977" s="134">
        <v>63804948</v>
      </c>
      <c r="C1977" s="134">
        <v>2</v>
      </c>
      <c r="D1977" s="161"/>
      <c r="E1977" s="123" t="s">
        <v>686</v>
      </c>
      <c r="F1977" s="124" t="s">
        <v>1382</v>
      </c>
      <c r="G1977" s="189">
        <f>J1977*1.2+O1977*2.5</f>
        <v>12.01</v>
      </c>
      <c r="H1977" s="220">
        <f t="shared" si="310"/>
        <v>24.02</v>
      </c>
      <c r="I1977" s="203" t="s">
        <v>974</v>
      </c>
      <c r="J1977" s="240">
        <v>8</v>
      </c>
      <c r="K1977" s="164">
        <f t="shared" si="312"/>
        <v>16</v>
      </c>
      <c r="L1977" s="165">
        <f t="shared" si="313"/>
        <v>60</v>
      </c>
      <c r="M1977" s="165">
        <f t="shared" si="311"/>
        <v>120</v>
      </c>
      <c r="N1977" s="129" t="s">
        <v>1973</v>
      </c>
      <c r="O1977" s="130">
        <v>0.96399999999999997</v>
      </c>
      <c r="P1977" s="130">
        <f t="shared" si="316"/>
        <v>1.9279999999999999</v>
      </c>
      <c r="Q1977" s="188"/>
      <c r="U1977" s="37"/>
      <c r="V1977" s="37"/>
      <c r="W1977" s="37"/>
      <c r="X1977" s="37"/>
      <c r="Y1977" s="37"/>
      <c r="AA1977" s="131"/>
    </row>
    <row r="1978" spans="1:27" s="139" customFormat="1" x14ac:dyDescent="0.25">
      <c r="A1978" s="6">
        <v>110722</v>
      </c>
      <c r="B1978" s="6">
        <v>63804964</v>
      </c>
      <c r="C1978" s="6">
        <v>2</v>
      </c>
      <c r="D1978" s="39"/>
      <c r="E1978" s="30" t="s">
        <v>689</v>
      </c>
      <c r="F1978" s="124" t="s">
        <v>1079</v>
      </c>
      <c r="G1978" s="53">
        <f>J1978*1.15</f>
        <v>322</v>
      </c>
      <c r="H1978" s="55">
        <f t="shared" si="310"/>
        <v>644</v>
      </c>
      <c r="I1978" s="15" t="s">
        <v>152</v>
      </c>
      <c r="J1978" s="55">
        <v>280</v>
      </c>
      <c r="K1978" s="55">
        <f t="shared" si="312"/>
        <v>560</v>
      </c>
      <c r="L1978" s="56">
        <f t="shared" si="313"/>
        <v>2100</v>
      </c>
      <c r="M1978" s="56">
        <f t="shared" si="311"/>
        <v>4200</v>
      </c>
      <c r="N1978" s="105"/>
      <c r="O1978" s="48"/>
      <c r="P1978" s="48">
        <f t="shared" si="316"/>
        <v>0</v>
      </c>
      <c r="Q1978" s="104"/>
      <c r="R1978" s="102">
        <f t="shared" ref="R1978:R1983" si="320">Q1978*1.025</f>
        <v>0</v>
      </c>
      <c r="S1978" s="120" t="s">
        <v>2410</v>
      </c>
      <c r="T1978" s="37"/>
      <c r="U1978" s="37"/>
      <c r="W1978" s="37"/>
      <c r="X1978" s="37"/>
      <c r="Y1978" s="37"/>
      <c r="Z1978" s="37"/>
      <c r="AA1978" s="37"/>
    </row>
    <row r="1979" spans="1:27" s="131" customFormat="1" x14ac:dyDescent="0.25">
      <c r="A1979" s="6">
        <v>110722</v>
      </c>
      <c r="B1979" s="6">
        <v>63804965</v>
      </c>
      <c r="C1979" s="6">
        <v>2</v>
      </c>
      <c r="D1979" s="39"/>
      <c r="E1979" s="30" t="s">
        <v>689</v>
      </c>
      <c r="F1979" s="20" t="s">
        <v>1080</v>
      </c>
      <c r="G1979" s="53">
        <f>J1979*1.15</f>
        <v>322</v>
      </c>
      <c r="H1979" s="55">
        <f t="shared" si="310"/>
        <v>644</v>
      </c>
      <c r="I1979" s="15" t="s">
        <v>152</v>
      </c>
      <c r="J1979" s="55">
        <v>280</v>
      </c>
      <c r="K1979" s="55">
        <f t="shared" si="312"/>
        <v>560</v>
      </c>
      <c r="L1979" s="56">
        <f t="shared" si="313"/>
        <v>2100</v>
      </c>
      <c r="M1979" s="56">
        <f t="shared" si="311"/>
        <v>4200</v>
      </c>
      <c r="N1979" s="105"/>
      <c r="O1979" s="48"/>
      <c r="P1979" s="48">
        <f t="shared" si="316"/>
        <v>0</v>
      </c>
      <c r="Q1979" s="104"/>
      <c r="R1979" s="102">
        <f t="shared" si="320"/>
        <v>0</v>
      </c>
      <c r="S1979" s="120" t="s">
        <v>2411</v>
      </c>
      <c r="T1979" s="37"/>
      <c r="U1979" s="40"/>
      <c r="V1979" s="40"/>
      <c r="W1979" s="37"/>
      <c r="X1979" s="37"/>
      <c r="Y1979" s="37"/>
      <c r="Z1979" s="37"/>
      <c r="AA1979" s="37"/>
    </row>
    <row r="1980" spans="1:27" s="202" customFormat="1" x14ac:dyDescent="0.25">
      <c r="A1980" s="6">
        <v>110722</v>
      </c>
      <c r="B1980" s="6">
        <v>63804971</v>
      </c>
      <c r="C1980" s="6">
        <v>2</v>
      </c>
      <c r="D1980" s="39"/>
      <c r="E1980" s="30" t="s">
        <v>696</v>
      </c>
      <c r="F1980" s="20" t="s">
        <v>13</v>
      </c>
      <c r="G1980" s="53">
        <f>J1980*1.15</f>
        <v>55.199999999999996</v>
      </c>
      <c r="H1980" s="55">
        <f t="shared" si="310"/>
        <v>110.39999999999999</v>
      </c>
      <c r="I1980" s="15" t="s">
        <v>0</v>
      </c>
      <c r="J1980" s="55">
        <v>48</v>
      </c>
      <c r="K1980" s="55">
        <f t="shared" si="312"/>
        <v>96</v>
      </c>
      <c r="L1980" s="56">
        <f t="shared" si="313"/>
        <v>360</v>
      </c>
      <c r="M1980" s="56">
        <f t="shared" si="311"/>
        <v>720</v>
      </c>
      <c r="N1980" s="38"/>
      <c r="O1980" s="48"/>
      <c r="P1980" s="48">
        <f t="shared" si="316"/>
        <v>0</v>
      </c>
      <c r="Q1980" s="104"/>
      <c r="R1980" s="102">
        <f t="shared" si="320"/>
        <v>0</v>
      </c>
      <c r="S1980" s="120" t="s">
        <v>2609</v>
      </c>
      <c r="T1980" s="40"/>
      <c r="U1980" s="131"/>
      <c r="V1980" s="37"/>
      <c r="W1980" s="131"/>
      <c r="X1980" s="40"/>
      <c r="Y1980" s="40"/>
      <c r="Z1980" s="37"/>
      <c r="AA1980" s="131"/>
    </row>
    <row r="1981" spans="1:27" s="202" customFormat="1" x14ac:dyDescent="0.25">
      <c r="A1981" s="6">
        <v>142778</v>
      </c>
      <c r="B1981" s="6">
        <v>63804981</v>
      </c>
      <c r="C1981" s="6">
        <v>2</v>
      </c>
      <c r="D1981" s="39"/>
      <c r="E1981" s="30" t="s">
        <v>823</v>
      </c>
      <c r="F1981" s="20" t="s">
        <v>1164</v>
      </c>
      <c r="G1981" s="53">
        <f>J1981*1.150588235</f>
        <v>9.7799999975000009</v>
      </c>
      <c r="H1981" s="55">
        <f t="shared" si="310"/>
        <v>19.559999995000002</v>
      </c>
      <c r="I1981" s="15" t="s">
        <v>67</v>
      </c>
      <c r="J1981" s="55">
        <v>8.5</v>
      </c>
      <c r="K1981" s="55">
        <f t="shared" si="312"/>
        <v>17</v>
      </c>
      <c r="L1981" s="56">
        <f t="shared" si="313"/>
        <v>63.75</v>
      </c>
      <c r="M1981" s="56">
        <f t="shared" si="311"/>
        <v>127.5</v>
      </c>
      <c r="N1981" s="38"/>
      <c r="O1981" s="48">
        <v>0.73199999999999998</v>
      </c>
      <c r="P1981" s="48">
        <f t="shared" si="316"/>
        <v>1.464</v>
      </c>
      <c r="Q1981" s="104"/>
      <c r="R1981" s="102">
        <f t="shared" si="320"/>
        <v>0</v>
      </c>
      <c r="S1981" s="120" t="s">
        <v>3018</v>
      </c>
      <c r="T1981" s="37"/>
      <c r="U1981" s="37"/>
      <c r="V1981" s="37"/>
      <c r="W1981" s="37"/>
      <c r="X1981" s="37"/>
      <c r="Y1981" s="37"/>
      <c r="Z1981" s="37"/>
      <c r="AA1981" s="37"/>
    </row>
    <row r="1982" spans="1:27" s="202" customFormat="1" x14ac:dyDescent="0.25">
      <c r="A1982" s="6">
        <v>178327</v>
      </c>
      <c r="B1982" s="6">
        <v>63804981</v>
      </c>
      <c r="C1982" s="6">
        <v>2</v>
      </c>
      <c r="D1982" s="38"/>
      <c r="E1982" s="30" t="s">
        <v>823</v>
      </c>
      <c r="F1982" s="20" t="s">
        <v>1164</v>
      </c>
      <c r="G1982" s="53">
        <f>J1982*1.150588235</f>
        <v>9.7799999975000009</v>
      </c>
      <c r="H1982" s="55">
        <f t="shared" si="310"/>
        <v>19.559999995000002</v>
      </c>
      <c r="I1982" s="15" t="s">
        <v>974</v>
      </c>
      <c r="J1982" s="55">
        <v>8.5</v>
      </c>
      <c r="K1982" s="55">
        <f t="shared" si="312"/>
        <v>17</v>
      </c>
      <c r="L1982" s="56">
        <f t="shared" si="313"/>
        <v>63.75</v>
      </c>
      <c r="M1982" s="56">
        <f t="shared" si="311"/>
        <v>127.5</v>
      </c>
      <c r="N1982" s="38"/>
      <c r="O1982" s="48">
        <v>0.73199999999999998</v>
      </c>
      <c r="P1982" s="48">
        <f t="shared" si="316"/>
        <v>1.464</v>
      </c>
      <c r="Q1982" s="104"/>
      <c r="R1982" s="102">
        <f t="shared" si="320"/>
        <v>0</v>
      </c>
      <c r="S1982" s="120" t="s">
        <v>3018</v>
      </c>
      <c r="T1982" s="37"/>
      <c r="U1982" s="37"/>
      <c r="W1982" s="37"/>
      <c r="X1982" s="37"/>
      <c r="Y1982" s="37"/>
      <c r="Z1982" s="37"/>
      <c r="AA1982" s="37"/>
    </row>
    <row r="1983" spans="1:27" s="139" customFormat="1" x14ac:dyDescent="0.25">
      <c r="A1983" s="6">
        <v>191185</v>
      </c>
      <c r="B1983" s="6">
        <v>63804981</v>
      </c>
      <c r="C1983" s="6">
        <v>4</v>
      </c>
      <c r="D1983" s="39"/>
      <c r="E1983" s="30" t="s">
        <v>3565</v>
      </c>
      <c r="F1983" s="20" t="s">
        <v>1164</v>
      </c>
      <c r="G1983" s="107">
        <f>J1983*1.15+O1983*1.9</f>
        <v>11.165799999999999</v>
      </c>
      <c r="H1983" s="55">
        <f t="shared" si="310"/>
        <v>44.663199999999996</v>
      </c>
      <c r="I1983" s="94" t="s">
        <v>974</v>
      </c>
      <c r="J1983" s="97">
        <v>8.5</v>
      </c>
      <c r="K1983" s="97">
        <f t="shared" si="312"/>
        <v>34</v>
      </c>
      <c r="L1983" s="93">
        <f t="shared" si="313"/>
        <v>63.75</v>
      </c>
      <c r="M1983" s="93">
        <f t="shared" si="311"/>
        <v>255</v>
      </c>
      <c r="N1983" s="91" t="s">
        <v>1973</v>
      </c>
      <c r="O1983" s="48">
        <v>0.73199999999999998</v>
      </c>
      <c r="P1983" s="48">
        <f t="shared" si="316"/>
        <v>2.9279999999999999</v>
      </c>
      <c r="Q1983" s="40"/>
      <c r="R1983" s="102">
        <f t="shared" si="320"/>
        <v>0</v>
      </c>
      <c r="S1983" s="120" t="s">
        <v>3019</v>
      </c>
      <c r="T1983" s="37"/>
      <c r="U1983" s="37"/>
      <c r="V1983" s="37"/>
      <c r="W1983" s="37"/>
      <c r="X1983" s="37"/>
      <c r="Y1983" s="37"/>
      <c r="Z1983" s="37"/>
      <c r="AA1983" s="37"/>
    </row>
    <row r="1984" spans="1:27" s="139" customFormat="1" x14ac:dyDescent="0.25">
      <c r="A1984" s="134">
        <v>191185</v>
      </c>
      <c r="B1984" s="134">
        <v>63804981</v>
      </c>
      <c r="C1984" s="134">
        <v>4</v>
      </c>
      <c r="D1984" s="161"/>
      <c r="E1984" s="123" t="s">
        <v>3565</v>
      </c>
      <c r="F1984" s="124" t="s">
        <v>1164</v>
      </c>
      <c r="G1984" s="125">
        <f>J1984*1.15+O1984*1.9</f>
        <v>11.165799999999999</v>
      </c>
      <c r="H1984" s="162">
        <f t="shared" si="310"/>
        <v>44.663199999999996</v>
      </c>
      <c r="I1984" s="163" t="s">
        <v>974</v>
      </c>
      <c r="J1984" s="164">
        <v>8.5</v>
      </c>
      <c r="K1984" s="164">
        <f t="shared" si="312"/>
        <v>34</v>
      </c>
      <c r="L1984" s="165">
        <f t="shared" si="313"/>
        <v>63.75</v>
      </c>
      <c r="M1984" s="165">
        <f t="shared" si="311"/>
        <v>255</v>
      </c>
      <c r="N1984" s="129" t="s">
        <v>1973</v>
      </c>
      <c r="O1984" s="130">
        <v>0.73199999999999998</v>
      </c>
      <c r="P1984" s="130">
        <f t="shared" si="316"/>
        <v>2.9279999999999999</v>
      </c>
      <c r="U1984" s="37"/>
      <c r="V1984" s="37"/>
      <c r="W1984" s="131"/>
      <c r="X1984" s="37"/>
      <c r="Y1984" s="37"/>
      <c r="Z1984" s="37"/>
      <c r="AA1984" s="37"/>
    </row>
    <row r="1985" spans="1:27" s="139" customFormat="1" x14ac:dyDescent="0.25">
      <c r="A1985" s="6">
        <v>110722</v>
      </c>
      <c r="B1985" s="6">
        <v>63804984</v>
      </c>
      <c r="C1985" s="6">
        <v>2</v>
      </c>
      <c r="D1985" s="39"/>
      <c r="E1985" s="30" t="s">
        <v>697</v>
      </c>
      <c r="F1985" s="20" t="s">
        <v>698</v>
      </c>
      <c r="G1985" s="53">
        <f t="shared" ref="G1985:G2009" si="321">J1985*1.15</f>
        <v>114.99999999999999</v>
      </c>
      <c r="H1985" s="55">
        <f t="shared" si="310"/>
        <v>229.99999999999997</v>
      </c>
      <c r="I1985" s="15" t="s">
        <v>0</v>
      </c>
      <c r="J1985" s="55">
        <v>100</v>
      </c>
      <c r="K1985" s="55">
        <f t="shared" si="312"/>
        <v>200</v>
      </c>
      <c r="L1985" s="56">
        <f t="shared" si="313"/>
        <v>750</v>
      </c>
      <c r="M1985" s="56">
        <f t="shared" si="311"/>
        <v>1500</v>
      </c>
      <c r="N1985" s="38"/>
      <c r="O1985" s="48"/>
      <c r="P1985" s="48">
        <f t="shared" si="316"/>
        <v>0</v>
      </c>
      <c r="Q1985" s="104"/>
      <c r="R1985" s="102">
        <f t="shared" ref="R1985:R1996" si="322">Q1985*1.025</f>
        <v>0</v>
      </c>
      <c r="S1985" s="37"/>
      <c r="T1985" s="37"/>
      <c r="U1985" s="37"/>
      <c r="V1985" s="37"/>
      <c r="W1985" s="37"/>
      <c r="X1985" s="37"/>
      <c r="Y1985" s="37"/>
      <c r="Z1985" s="37"/>
      <c r="AA1985" s="37"/>
    </row>
    <row r="1986" spans="1:27" s="139" customFormat="1" x14ac:dyDescent="0.25">
      <c r="A1986" s="6">
        <v>111923</v>
      </c>
      <c r="B1986" s="6">
        <v>63805000</v>
      </c>
      <c r="C1986" s="6">
        <v>2</v>
      </c>
      <c r="D1986" s="39"/>
      <c r="E1986" s="30" t="s">
        <v>720</v>
      </c>
      <c r="F1986" s="20" t="s">
        <v>4539</v>
      </c>
      <c r="G1986" s="53">
        <f t="shared" si="321"/>
        <v>229.99999999999997</v>
      </c>
      <c r="H1986" s="55">
        <f t="shared" ref="H1986:H2049" si="323">C1986*G1986</f>
        <v>459.99999999999994</v>
      </c>
      <c r="I1986" s="15" t="s">
        <v>152</v>
      </c>
      <c r="J1986" s="55">
        <v>200</v>
      </c>
      <c r="K1986" s="55">
        <f t="shared" si="312"/>
        <v>400</v>
      </c>
      <c r="L1986" s="56">
        <f t="shared" si="313"/>
        <v>1500</v>
      </c>
      <c r="M1986" s="56">
        <f t="shared" si="311"/>
        <v>3000</v>
      </c>
      <c r="N1986" s="105"/>
      <c r="O1986" s="106"/>
      <c r="P1986" s="106">
        <f t="shared" si="316"/>
        <v>0</v>
      </c>
      <c r="Q1986" s="104"/>
      <c r="R1986" s="102">
        <f t="shared" si="322"/>
        <v>0</v>
      </c>
      <c r="S1986" s="120" t="s">
        <v>2413</v>
      </c>
      <c r="T1986" s="37"/>
      <c r="U1986" s="131"/>
      <c r="V1986" s="40"/>
      <c r="X1986" s="37"/>
      <c r="Y1986" s="37"/>
      <c r="Z1986" s="37"/>
      <c r="AA1986" s="37"/>
    </row>
    <row r="1987" spans="1:27" s="139" customFormat="1" x14ac:dyDescent="0.25">
      <c r="A1987" s="6">
        <v>111923</v>
      </c>
      <c r="B1987" s="6">
        <v>63805002</v>
      </c>
      <c r="C1987" s="6">
        <v>2</v>
      </c>
      <c r="D1987" s="39"/>
      <c r="E1987" s="30" t="s">
        <v>719</v>
      </c>
      <c r="F1987" s="124" t="s">
        <v>1081</v>
      </c>
      <c r="G1987" s="53">
        <f t="shared" si="321"/>
        <v>103.49999999999999</v>
      </c>
      <c r="H1987" s="55">
        <f t="shared" si="323"/>
        <v>206.99999999999997</v>
      </c>
      <c r="I1987" s="15" t="s">
        <v>152</v>
      </c>
      <c r="J1987" s="55">
        <v>90</v>
      </c>
      <c r="K1987" s="55">
        <f t="shared" si="312"/>
        <v>180</v>
      </c>
      <c r="L1987" s="56">
        <f t="shared" si="313"/>
        <v>675</v>
      </c>
      <c r="M1987" s="56">
        <f t="shared" si="311"/>
        <v>1350</v>
      </c>
      <c r="N1987" s="105"/>
      <c r="O1987" s="106"/>
      <c r="P1987" s="106">
        <f t="shared" si="316"/>
        <v>0</v>
      </c>
      <c r="Q1987" s="104"/>
      <c r="R1987" s="102">
        <f t="shared" si="322"/>
        <v>0</v>
      </c>
      <c r="S1987" s="120" t="s">
        <v>2412</v>
      </c>
      <c r="T1987" s="37"/>
      <c r="U1987" s="37"/>
      <c r="V1987" s="37"/>
      <c r="W1987" s="37"/>
      <c r="X1987" s="37"/>
      <c r="Y1987" s="37"/>
      <c r="Z1987" s="37"/>
    </row>
    <row r="1988" spans="1:27" s="139" customFormat="1" x14ac:dyDescent="0.25">
      <c r="A1988" s="6">
        <v>113649</v>
      </c>
      <c r="B1988" s="51">
        <v>63805048</v>
      </c>
      <c r="C1988" s="21">
        <v>1</v>
      </c>
      <c r="D1988" s="32"/>
      <c r="E1988" s="20" t="s">
        <v>700</v>
      </c>
      <c r="F1988" s="34" t="s">
        <v>1904</v>
      </c>
      <c r="G1988" s="53">
        <f t="shared" si="321"/>
        <v>1074.0999999999999</v>
      </c>
      <c r="H1988" s="55">
        <f t="shared" si="323"/>
        <v>1074.0999999999999</v>
      </c>
      <c r="I1988" s="15" t="s">
        <v>299</v>
      </c>
      <c r="J1988" s="12">
        <v>934</v>
      </c>
      <c r="K1988" s="55">
        <f t="shared" si="312"/>
        <v>934</v>
      </c>
      <c r="L1988" s="13">
        <f t="shared" si="313"/>
        <v>7005</v>
      </c>
      <c r="M1988" s="56">
        <f t="shared" si="311"/>
        <v>7005</v>
      </c>
      <c r="N1988" s="38"/>
      <c r="O1988" s="48"/>
      <c r="P1988" s="48">
        <f t="shared" si="316"/>
        <v>0</v>
      </c>
      <c r="Q1988" s="104"/>
      <c r="R1988" s="102">
        <f t="shared" si="322"/>
        <v>0</v>
      </c>
      <c r="S1988" s="120" t="s">
        <v>2173</v>
      </c>
      <c r="T1988" s="37"/>
      <c r="U1988" s="40"/>
      <c r="V1988" s="37"/>
      <c r="W1988" s="131"/>
      <c r="X1988" s="37"/>
      <c r="Y1988" s="37"/>
      <c r="Z1988" s="37"/>
      <c r="AA1988" s="131"/>
    </row>
    <row r="1989" spans="1:27" s="139" customFormat="1" x14ac:dyDescent="0.25">
      <c r="A1989" s="6">
        <v>113649</v>
      </c>
      <c r="B1989" s="51">
        <v>63805049</v>
      </c>
      <c r="C1989" s="21">
        <v>1</v>
      </c>
      <c r="D1989" s="32"/>
      <c r="E1989" s="20" t="s">
        <v>701</v>
      </c>
      <c r="F1989" s="34" t="s">
        <v>1333</v>
      </c>
      <c r="G1989" s="53">
        <f t="shared" si="321"/>
        <v>333.5</v>
      </c>
      <c r="H1989" s="55">
        <f t="shared" si="323"/>
        <v>333.5</v>
      </c>
      <c r="I1989" s="15" t="s">
        <v>152</v>
      </c>
      <c r="J1989" s="12">
        <v>290</v>
      </c>
      <c r="K1989" s="55">
        <f t="shared" si="312"/>
        <v>290</v>
      </c>
      <c r="L1989" s="13">
        <f t="shared" si="313"/>
        <v>2175</v>
      </c>
      <c r="M1989" s="56">
        <f t="shared" si="311"/>
        <v>2175</v>
      </c>
      <c r="N1989" s="38"/>
      <c r="O1989" s="48"/>
      <c r="P1989" s="48">
        <f t="shared" si="316"/>
        <v>0</v>
      </c>
      <c r="Q1989" s="104"/>
      <c r="R1989" s="102">
        <f t="shared" si="322"/>
        <v>0</v>
      </c>
      <c r="S1989" s="120" t="s">
        <v>2174</v>
      </c>
      <c r="T1989" s="37"/>
      <c r="U1989" s="37"/>
      <c r="V1989" s="37"/>
      <c r="W1989" s="37"/>
      <c r="X1989" s="37"/>
      <c r="Y1989" s="37"/>
      <c r="Z1989" s="37"/>
      <c r="AA1989" s="37"/>
    </row>
    <row r="1990" spans="1:27" s="131" customFormat="1" x14ac:dyDescent="0.25">
      <c r="A1990" s="6">
        <v>115208</v>
      </c>
      <c r="B1990" s="51">
        <v>63805066</v>
      </c>
      <c r="C1990" s="27">
        <v>2</v>
      </c>
      <c r="D1990" s="32"/>
      <c r="E1990" s="24" t="s">
        <v>703</v>
      </c>
      <c r="F1990" s="24" t="s">
        <v>4800</v>
      </c>
      <c r="G1990" s="53">
        <f t="shared" si="321"/>
        <v>151.79999999999998</v>
      </c>
      <c r="H1990" s="55">
        <f t="shared" si="323"/>
        <v>303.59999999999997</v>
      </c>
      <c r="I1990" s="15" t="s">
        <v>152</v>
      </c>
      <c r="J1990" s="55">
        <v>132</v>
      </c>
      <c r="K1990" s="55">
        <f t="shared" si="312"/>
        <v>264</v>
      </c>
      <c r="L1990" s="13">
        <f t="shared" si="313"/>
        <v>990</v>
      </c>
      <c r="M1990" s="56">
        <f t="shared" ref="M1990:M2053" si="324">C1990*L1990</f>
        <v>1980</v>
      </c>
      <c r="N1990" s="38"/>
      <c r="O1990" s="48"/>
      <c r="P1990" s="48">
        <f t="shared" si="316"/>
        <v>0</v>
      </c>
      <c r="Q1990" s="104"/>
      <c r="R1990" s="102">
        <f t="shared" si="322"/>
        <v>0</v>
      </c>
      <c r="S1990" s="120" t="s">
        <v>2610</v>
      </c>
      <c r="T1990" s="37"/>
      <c r="U1990" s="139"/>
      <c r="V1990" s="37"/>
      <c r="W1990" s="37"/>
      <c r="X1990" s="37"/>
      <c r="Y1990" s="37"/>
      <c r="Z1990" s="37"/>
      <c r="AA1990" s="37"/>
    </row>
    <row r="1991" spans="1:27" s="131" customFormat="1" x14ac:dyDescent="0.25">
      <c r="A1991" s="6">
        <v>115208</v>
      </c>
      <c r="B1991" s="51">
        <v>63805089</v>
      </c>
      <c r="C1991" s="21">
        <v>1</v>
      </c>
      <c r="D1991" s="32"/>
      <c r="E1991" s="20" t="s">
        <v>702</v>
      </c>
      <c r="F1991" s="34" t="s">
        <v>1573</v>
      </c>
      <c r="G1991" s="53">
        <f t="shared" si="321"/>
        <v>58.362499999999997</v>
      </c>
      <c r="H1991" s="55">
        <f t="shared" si="323"/>
        <v>58.362499999999997</v>
      </c>
      <c r="I1991" s="15" t="s">
        <v>67</v>
      </c>
      <c r="J1991" s="55">
        <v>50.75</v>
      </c>
      <c r="K1991" s="55">
        <f t="shared" si="312"/>
        <v>50.75</v>
      </c>
      <c r="L1991" s="13">
        <f t="shared" si="313"/>
        <v>380.625</v>
      </c>
      <c r="M1991" s="56">
        <f t="shared" si="324"/>
        <v>380.625</v>
      </c>
      <c r="N1991" s="105" t="s">
        <v>2037</v>
      </c>
      <c r="O1991" s="48"/>
      <c r="P1991" s="48">
        <f t="shared" si="316"/>
        <v>0</v>
      </c>
      <c r="Q1991" s="104"/>
      <c r="R1991" s="102">
        <f t="shared" si="322"/>
        <v>0</v>
      </c>
      <c r="S1991" s="120" t="s">
        <v>2414</v>
      </c>
      <c r="T1991" s="37"/>
      <c r="U1991" s="37"/>
      <c r="V1991" s="37"/>
      <c r="W1991" s="40"/>
      <c r="X1991" s="37"/>
      <c r="Y1991" s="37"/>
      <c r="Z1991" s="37"/>
      <c r="AA1991" s="37"/>
    </row>
    <row r="1992" spans="1:27" s="131" customFormat="1" x14ac:dyDescent="0.25">
      <c r="A1992" s="6">
        <v>115208</v>
      </c>
      <c r="B1992" s="51">
        <v>63805097</v>
      </c>
      <c r="C1992" s="21">
        <v>2</v>
      </c>
      <c r="D1992" s="32"/>
      <c r="E1992" s="20" t="s">
        <v>704</v>
      </c>
      <c r="F1992" s="34" t="s">
        <v>13</v>
      </c>
      <c r="G1992" s="53">
        <f t="shared" si="321"/>
        <v>56.349999999999994</v>
      </c>
      <c r="H1992" s="55">
        <f t="shared" si="323"/>
        <v>112.69999999999999</v>
      </c>
      <c r="I1992" s="15" t="s">
        <v>0</v>
      </c>
      <c r="J1992" s="55">
        <v>49</v>
      </c>
      <c r="K1992" s="55">
        <f t="shared" si="312"/>
        <v>98</v>
      </c>
      <c r="L1992" s="13">
        <f t="shared" si="313"/>
        <v>367.5</v>
      </c>
      <c r="M1992" s="56">
        <f t="shared" si="324"/>
        <v>735</v>
      </c>
      <c r="N1992" s="38"/>
      <c r="O1992" s="48"/>
      <c r="P1992" s="48">
        <f t="shared" si="316"/>
        <v>0</v>
      </c>
      <c r="Q1992" s="104"/>
      <c r="R1992" s="102">
        <f t="shared" si="322"/>
        <v>0</v>
      </c>
      <c r="S1992" s="120" t="s">
        <v>2611</v>
      </c>
      <c r="T1992" s="37"/>
      <c r="U1992" s="139"/>
      <c r="V1992" s="37"/>
      <c r="W1992" s="37"/>
      <c r="X1992" s="37"/>
      <c r="Y1992" s="37"/>
      <c r="Z1992" s="37"/>
      <c r="AA1992" s="37"/>
    </row>
    <row r="1993" spans="1:27" s="139" customFormat="1" x14ac:dyDescent="0.25">
      <c r="A1993" s="6">
        <v>116860</v>
      </c>
      <c r="B1993" s="6">
        <v>63805107</v>
      </c>
      <c r="C1993" s="6">
        <v>4</v>
      </c>
      <c r="D1993" s="39"/>
      <c r="E1993" s="30" t="s">
        <v>715</v>
      </c>
      <c r="F1993" s="20" t="s">
        <v>1381</v>
      </c>
      <c r="G1993" s="53">
        <f t="shared" si="321"/>
        <v>12.879999999999999</v>
      </c>
      <c r="H1993" s="55">
        <f t="shared" si="323"/>
        <v>51.519999999999996</v>
      </c>
      <c r="I1993" s="15" t="s">
        <v>67</v>
      </c>
      <c r="J1993" s="55">
        <v>11.2</v>
      </c>
      <c r="K1993" s="55">
        <f t="shared" si="312"/>
        <v>44.8</v>
      </c>
      <c r="L1993" s="56">
        <f t="shared" si="313"/>
        <v>84</v>
      </c>
      <c r="M1993" s="56">
        <f t="shared" si="324"/>
        <v>336</v>
      </c>
      <c r="N1993" s="105" t="s">
        <v>1974</v>
      </c>
      <c r="O1993" s="48"/>
      <c r="P1993" s="48">
        <f t="shared" si="316"/>
        <v>0</v>
      </c>
      <c r="Q1993" s="104"/>
      <c r="R1993" s="102">
        <f t="shared" si="322"/>
        <v>0</v>
      </c>
      <c r="S1993" s="120" t="s">
        <v>2283</v>
      </c>
      <c r="T1993" s="37"/>
      <c r="U1993" s="37"/>
      <c r="W1993" s="37"/>
      <c r="Z1993" s="37"/>
      <c r="AA1993" s="37"/>
    </row>
    <row r="1994" spans="1:27" s="131" customFormat="1" x14ac:dyDescent="0.25">
      <c r="A1994" s="6">
        <v>116860</v>
      </c>
      <c r="B1994" s="6">
        <v>63805108</v>
      </c>
      <c r="C1994" s="6">
        <v>2</v>
      </c>
      <c r="D1994" s="39"/>
      <c r="E1994" s="30" t="s">
        <v>713</v>
      </c>
      <c r="F1994" s="20" t="s">
        <v>4370</v>
      </c>
      <c r="G1994" s="53">
        <f t="shared" si="321"/>
        <v>552</v>
      </c>
      <c r="H1994" s="55">
        <f t="shared" si="323"/>
        <v>1104</v>
      </c>
      <c r="I1994" s="15" t="s">
        <v>0</v>
      </c>
      <c r="J1994" s="55">
        <v>480</v>
      </c>
      <c r="K1994" s="55">
        <f t="shared" ref="K1994:K2057" si="325">C1994*J1994</f>
        <v>960</v>
      </c>
      <c r="L1994" s="56">
        <f t="shared" ref="L1994:L2057" si="326">J1994*7.5</f>
        <v>3600</v>
      </c>
      <c r="M1994" s="56">
        <f t="shared" si="324"/>
        <v>7200</v>
      </c>
      <c r="N1994" s="157" t="s">
        <v>1917</v>
      </c>
      <c r="O1994" s="130">
        <v>53</v>
      </c>
      <c r="P1994" s="48">
        <f t="shared" si="316"/>
        <v>106</v>
      </c>
      <c r="Q1994" s="104"/>
      <c r="R1994" s="102">
        <f t="shared" si="322"/>
        <v>0</v>
      </c>
      <c r="S1994" s="120" t="s">
        <v>2281</v>
      </c>
      <c r="T1994" s="37"/>
      <c r="U1994" s="37"/>
      <c r="V1994" s="40"/>
      <c r="W1994" s="37"/>
      <c r="X1994" s="37"/>
      <c r="Y1994" s="37"/>
      <c r="Z1994" s="139"/>
      <c r="AA1994" s="37"/>
    </row>
    <row r="1995" spans="1:27" s="131" customFormat="1" x14ac:dyDescent="0.25">
      <c r="A1995" s="6">
        <v>116860</v>
      </c>
      <c r="B1995" s="6">
        <v>63805109</v>
      </c>
      <c r="C1995" s="6">
        <v>2</v>
      </c>
      <c r="D1995" s="39"/>
      <c r="E1995" s="30" t="s">
        <v>714</v>
      </c>
      <c r="F1995" s="20" t="s">
        <v>4368</v>
      </c>
      <c r="G1995" s="53">
        <f t="shared" si="321"/>
        <v>552</v>
      </c>
      <c r="H1995" s="55">
        <f t="shared" si="323"/>
        <v>1104</v>
      </c>
      <c r="I1995" s="15" t="s">
        <v>0</v>
      </c>
      <c r="J1995" s="55">
        <v>480</v>
      </c>
      <c r="K1995" s="55">
        <f t="shared" si="325"/>
        <v>960</v>
      </c>
      <c r="L1995" s="56">
        <f t="shared" si="326"/>
        <v>3600</v>
      </c>
      <c r="M1995" s="56">
        <f t="shared" si="324"/>
        <v>7200</v>
      </c>
      <c r="N1995" s="157" t="s">
        <v>1917</v>
      </c>
      <c r="O1995" s="48">
        <v>52</v>
      </c>
      <c r="P1995" s="48">
        <f t="shared" si="316"/>
        <v>104</v>
      </c>
      <c r="Q1995" s="104"/>
      <c r="R1995" s="102">
        <f t="shared" si="322"/>
        <v>0</v>
      </c>
      <c r="S1995" s="120" t="s">
        <v>2282</v>
      </c>
      <c r="T1995" s="37"/>
      <c r="U1995" s="139"/>
      <c r="W1995" s="37"/>
      <c r="X1995" s="139"/>
      <c r="Y1995" s="139"/>
      <c r="Z1995" s="37"/>
      <c r="AA1995" s="37"/>
    </row>
    <row r="1996" spans="1:27" s="139" customFormat="1" x14ac:dyDescent="0.25">
      <c r="A1996" s="6">
        <v>116860</v>
      </c>
      <c r="B1996" s="6">
        <v>63805115</v>
      </c>
      <c r="C1996" s="6">
        <v>2</v>
      </c>
      <c r="D1996" s="39"/>
      <c r="E1996" s="30" t="s">
        <v>1385</v>
      </c>
      <c r="F1996" s="20" t="s">
        <v>2053</v>
      </c>
      <c r="G1996" s="53">
        <f t="shared" si="321"/>
        <v>213.89999999999998</v>
      </c>
      <c r="H1996" s="55">
        <f t="shared" si="323"/>
        <v>427.79999999999995</v>
      </c>
      <c r="I1996" s="15" t="s">
        <v>152</v>
      </c>
      <c r="J1996" s="55">
        <v>186</v>
      </c>
      <c r="K1996" s="55">
        <f t="shared" si="325"/>
        <v>372</v>
      </c>
      <c r="L1996" s="56">
        <f t="shared" si="326"/>
        <v>1395</v>
      </c>
      <c r="M1996" s="56">
        <f t="shared" si="324"/>
        <v>2790</v>
      </c>
      <c r="N1996" s="105"/>
      <c r="O1996" s="106"/>
      <c r="P1996" s="106">
        <f t="shared" si="316"/>
        <v>0</v>
      </c>
      <c r="Q1996" s="104"/>
      <c r="R1996" s="102">
        <f t="shared" si="322"/>
        <v>0</v>
      </c>
      <c r="S1996" s="120" t="s">
        <v>2415</v>
      </c>
      <c r="T1996" s="37"/>
      <c r="U1996" s="37"/>
      <c r="V1996" s="37"/>
      <c r="W1996" s="37"/>
      <c r="X1996" s="131"/>
      <c r="Y1996" s="131"/>
      <c r="Z1996" s="37"/>
      <c r="AA1996" s="131"/>
    </row>
    <row r="1997" spans="1:27" s="131" customFormat="1" x14ac:dyDescent="0.25">
      <c r="A1997" s="197">
        <v>218400</v>
      </c>
      <c r="B1997" s="134">
        <v>63805115</v>
      </c>
      <c r="C1997" s="134">
        <v>2</v>
      </c>
      <c r="D1997" s="161"/>
      <c r="E1997" s="123" t="s">
        <v>4080</v>
      </c>
      <c r="F1997" s="124" t="s">
        <v>2053</v>
      </c>
      <c r="G1997" s="187">
        <f t="shared" si="321"/>
        <v>213.89999999999998</v>
      </c>
      <c r="H1997" s="162">
        <f t="shared" si="323"/>
        <v>427.79999999999995</v>
      </c>
      <c r="I1997" s="166" t="s">
        <v>152</v>
      </c>
      <c r="J1997" s="162">
        <v>186</v>
      </c>
      <c r="K1997" s="162">
        <f t="shared" si="325"/>
        <v>372</v>
      </c>
      <c r="L1997" s="167">
        <f t="shared" si="326"/>
        <v>1395</v>
      </c>
      <c r="M1997" s="167">
        <f t="shared" si="324"/>
        <v>2790</v>
      </c>
      <c r="N1997" s="122" t="s">
        <v>1917</v>
      </c>
      <c r="O1997" s="130">
        <v>30</v>
      </c>
      <c r="P1997" s="130">
        <f t="shared" si="316"/>
        <v>60</v>
      </c>
      <c r="Q1997" s="188"/>
      <c r="U1997" s="40"/>
      <c r="V1997" s="37"/>
      <c r="W1997" s="37"/>
      <c r="X1997" s="37"/>
      <c r="Y1997" s="37"/>
      <c r="Z1997" s="40"/>
      <c r="AA1997" s="37"/>
    </row>
    <row r="1998" spans="1:27" s="131" customFormat="1" x14ac:dyDescent="0.25">
      <c r="A1998" s="6">
        <v>116372</v>
      </c>
      <c r="B1998" s="6">
        <v>63805149</v>
      </c>
      <c r="C1998" s="6">
        <v>56</v>
      </c>
      <c r="D1998" s="39"/>
      <c r="E1998" s="30" t="s">
        <v>1243</v>
      </c>
      <c r="F1998" s="20" t="s">
        <v>3791</v>
      </c>
      <c r="G1998" s="53">
        <f t="shared" si="321"/>
        <v>72.449999999999989</v>
      </c>
      <c r="H1998" s="55">
        <f t="shared" si="323"/>
        <v>4057.1999999999994</v>
      </c>
      <c r="I1998" s="15" t="s">
        <v>152</v>
      </c>
      <c r="J1998" s="55">
        <v>63</v>
      </c>
      <c r="K1998" s="55">
        <f t="shared" si="325"/>
        <v>3528</v>
      </c>
      <c r="L1998" s="56">
        <f t="shared" si="326"/>
        <v>472.5</v>
      </c>
      <c r="M1998" s="56">
        <f t="shared" si="324"/>
        <v>26460</v>
      </c>
      <c r="N1998" s="105" t="s">
        <v>1917</v>
      </c>
      <c r="O1998" s="48"/>
      <c r="P1998" s="48">
        <f t="shared" si="316"/>
        <v>0</v>
      </c>
      <c r="Q1998" s="104"/>
      <c r="R1998" s="102">
        <f t="shared" ref="R1998:R2006" si="327">Q1998*1.025</f>
        <v>0</v>
      </c>
      <c r="S1998" s="120" t="s">
        <v>2338</v>
      </c>
      <c r="T1998" s="37"/>
      <c r="U1998" s="139"/>
      <c r="V1998" s="37"/>
      <c r="W1998" s="37"/>
      <c r="X1998" s="37"/>
      <c r="Y1998" s="37"/>
      <c r="Z1998" s="37"/>
      <c r="AA1998" s="37"/>
    </row>
    <row r="1999" spans="1:27" s="131" customFormat="1" x14ac:dyDescent="0.25">
      <c r="A1999" s="6">
        <v>116372</v>
      </c>
      <c r="B1999" s="6">
        <v>63805150</v>
      </c>
      <c r="C1999" s="6">
        <v>2</v>
      </c>
      <c r="D1999" s="39"/>
      <c r="E1999" s="30" t="s">
        <v>1245</v>
      </c>
      <c r="F1999" s="20" t="s">
        <v>3796</v>
      </c>
      <c r="G1999" s="53">
        <f t="shared" si="321"/>
        <v>88.55</v>
      </c>
      <c r="H1999" s="55">
        <f t="shared" si="323"/>
        <v>177.1</v>
      </c>
      <c r="I1999" s="15" t="s">
        <v>152</v>
      </c>
      <c r="J1999" s="55">
        <v>77</v>
      </c>
      <c r="K1999" s="55">
        <f t="shared" si="325"/>
        <v>154</v>
      </c>
      <c r="L1999" s="56">
        <f t="shared" si="326"/>
        <v>577.5</v>
      </c>
      <c r="M1999" s="56">
        <f t="shared" si="324"/>
        <v>1155</v>
      </c>
      <c r="N1999" s="105" t="s">
        <v>1917</v>
      </c>
      <c r="O1999" s="48"/>
      <c r="P1999" s="48">
        <f t="shared" si="316"/>
        <v>0</v>
      </c>
      <c r="Q1999" s="104"/>
      <c r="R1999" s="102">
        <f t="shared" si="327"/>
        <v>0</v>
      </c>
      <c r="S1999" s="120" t="s">
        <v>2345</v>
      </c>
      <c r="T1999" s="37"/>
      <c r="U1999" s="37"/>
      <c r="V1999" s="37"/>
      <c r="W1999" s="37"/>
      <c r="X1999" s="139"/>
      <c r="Y1999" s="139"/>
      <c r="Z1999" s="37"/>
      <c r="AA1999" s="40"/>
    </row>
    <row r="2000" spans="1:27" s="131" customFormat="1" ht="14.25" customHeight="1" x14ac:dyDescent="0.25">
      <c r="A2000" s="6">
        <v>116372</v>
      </c>
      <c r="B2000" s="6">
        <v>63805151</v>
      </c>
      <c r="C2000" s="6">
        <v>4</v>
      </c>
      <c r="D2000" s="39"/>
      <c r="E2000" s="30" t="s">
        <v>1419</v>
      </c>
      <c r="F2000" s="20" t="s">
        <v>3800</v>
      </c>
      <c r="G2000" s="53">
        <f t="shared" si="321"/>
        <v>7.4749999999999996</v>
      </c>
      <c r="H2000" s="55">
        <f t="shared" si="323"/>
        <v>29.9</v>
      </c>
      <c r="I2000" s="15" t="s">
        <v>67</v>
      </c>
      <c r="J2000" s="55">
        <v>6.5</v>
      </c>
      <c r="K2000" s="55">
        <f t="shared" si="325"/>
        <v>26</v>
      </c>
      <c r="L2000" s="56">
        <f t="shared" si="326"/>
        <v>48.75</v>
      </c>
      <c r="M2000" s="56">
        <f t="shared" si="324"/>
        <v>195</v>
      </c>
      <c r="N2000" s="38"/>
      <c r="O2000" s="48"/>
      <c r="P2000" s="48">
        <f t="shared" si="316"/>
        <v>0</v>
      </c>
      <c r="Q2000" s="104"/>
      <c r="R2000" s="102">
        <f t="shared" si="327"/>
        <v>0</v>
      </c>
      <c r="S2000" s="37"/>
      <c r="T2000" s="37"/>
      <c r="U2000" s="37"/>
      <c r="V2000" s="37"/>
      <c r="W2000" s="37"/>
      <c r="X2000" s="40"/>
      <c r="Y2000" s="40"/>
      <c r="AA2000" s="139"/>
    </row>
    <row r="2001" spans="1:27" s="131" customFormat="1" x14ac:dyDescent="0.25">
      <c r="A2001" s="6">
        <v>116372</v>
      </c>
      <c r="B2001" s="6">
        <v>63805152</v>
      </c>
      <c r="C2001" s="6">
        <v>2</v>
      </c>
      <c r="D2001" s="39"/>
      <c r="E2001" s="30" t="s">
        <v>707</v>
      </c>
      <c r="F2001" s="20" t="s">
        <v>1227</v>
      </c>
      <c r="G2001" s="53">
        <f t="shared" si="321"/>
        <v>218.49999999999997</v>
      </c>
      <c r="H2001" s="55">
        <f t="shared" si="323"/>
        <v>436.99999999999994</v>
      </c>
      <c r="I2001" s="15" t="s">
        <v>0</v>
      </c>
      <c r="J2001" s="55">
        <v>190</v>
      </c>
      <c r="K2001" s="55">
        <f t="shared" si="325"/>
        <v>380</v>
      </c>
      <c r="L2001" s="56">
        <f t="shared" si="326"/>
        <v>1425</v>
      </c>
      <c r="M2001" s="56">
        <f t="shared" si="324"/>
        <v>2850</v>
      </c>
      <c r="N2001" s="38"/>
      <c r="O2001" s="48"/>
      <c r="P2001" s="48">
        <f t="shared" si="316"/>
        <v>0</v>
      </c>
      <c r="Q2001" s="104"/>
      <c r="R2001" s="102">
        <f t="shared" si="327"/>
        <v>0</v>
      </c>
      <c r="S2001" s="120" t="s">
        <v>2801</v>
      </c>
      <c r="T2001" s="37"/>
      <c r="U2001" s="37"/>
      <c r="V2001" s="139"/>
      <c r="W2001" s="37"/>
      <c r="X2001" s="37"/>
      <c r="Y2001" s="37"/>
      <c r="Z2001" s="37"/>
      <c r="AA2001" s="139"/>
    </row>
    <row r="2002" spans="1:27" s="131" customFormat="1" x14ac:dyDescent="0.25">
      <c r="A2002" s="6">
        <v>116372</v>
      </c>
      <c r="B2002" s="6">
        <v>63805158</v>
      </c>
      <c r="C2002" s="6">
        <v>2</v>
      </c>
      <c r="D2002" s="39"/>
      <c r="E2002" s="30" t="s">
        <v>708</v>
      </c>
      <c r="F2002" s="20" t="s">
        <v>1228</v>
      </c>
      <c r="G2002" s="53">
        <f t="shared" si="321"/>
        <v>218.49999999999997</v>
      </c>
      <c r="H2002" s="55">
        <f t="shared" si="323"/>
        <v>436.99999999999994</v>
      </c>
      <c r="I2002" s="15" t="s">
        <v>0</v>
      </c>
      <c r="J2002" s="55">
        <v>190</v>
      </c>
      <c r="K2002" s="55">
        <f t="shared" si="325"/>
        <v>380</v>
      </c>
      <c r="L2002" s="56">
        <f t="shared" si="326"/>
        <v>1425</v>
      </c>
      <c r="M2002" s="56">
        <f t="shared" si="324"/>
        <v>2850</v>
      </c>
      <c r="N2002" s="38"/>
      <c r="O2002" s="48"/>
      <c r="P2002" s="48">
        <f t="shared" si="316"/>
        <v>0</v>
      </c>
      <c r="Q2002" s="104"/>
      <c r="R2002" s="102">
        <f t="shared" si="327"/>
        <v>0</v>
      </c>
      <c r="S2002" s="120" t="s">
        <v>2803</v>
      </c>
      <c r="T2002" s="37"/>
      <c r="U2002" s="37"/>
      <c r="V2002" s="139"/>
      <c r="W2002" s="37"/>
      <c r="X2002" s="40"/>
      <c r="Y2002" s="40"/>
      <c r="Z2002" s="202"/>
      <c r="AA2002" s="40"/>
    </row>
    <row r="2003" spans="1:27" s="131" customFormat="1" x14ac:dyDescent="0.25">
      <c r="A2003" s="6">
        <v>116372</v>
      </c>
      <c r="B2003" s="6">
        <v>63805159</v>
      </c>
      <c r="C2003" s="6">
        <v>2</v>
      </c>
      <c r="D2003" s="39"/>
      <c r="E2003" s="30" t="s">
        <v>708</v>
      </c>
      <c r="F2003" s="20" t="s">
        <v>1229</v>
      </c>
      <c r="G2003" s="53">
        <f t="shared" si="321"/>
        <v>218.49999999999997</v>
      </c>
      <c r="H2003" s="55">
        <f t="shared" si="323"/>
        <v>436.99999999999994</v>
      </c>
      <c r="I2003" s="15" t="s">
        <v>0</v>
      </c>
      <c r="J2003" s="55">
        <v>190</v>
      </c>
      <c r="K2003" s="55">
        <f t="shared" si="325"/>
        <v>380</v>
      </c>
      <c r="L2003" s="56">
        <f t="shared" si="326"/>
        <v>1425</v>
      </c>
      <c r="M2003" s="56">
        <f t="shared" si="324"/>
        <v>2850</v>
      </c>
      <c r="N2003" s="38"/>
      <c r="O2003" s="48"/>
      <c r="P2003" s="48">
        <f t="shared" si="316"/>
        <v>0</v>
      </c>
      <c r="Q2003" s="104"/>
      <c r="R2003" s="102">
        <f t="shared" si="327"/>
        <v>0</v>
      </c>
      <c r="S2003" s="120" t="s">
        <v>2802</v>
      </c>
      <c r="T2003" s="37"/>
      <c r="U2003" s="37"/>
      <c r="V2003" s="139"/>
      <c r="W2003" s="37"/>
      <c r="X2003" s="37"/>
      <c r="Y2003" s="37"/>
      <c r="Z2003" s="37"/>
      <c r="AA2003" s="139"/>
    </row>
    <row r="2004" spans="1:27" s="131" customFormat="1" x14ac:dyDescent="0.25">
      <c r="A2004" s="6">
        <v>116372</v>
      </c>
      <c r="B2004" s="6">
        <v>63805162</v>
      </c>
      <c r="C2004" s="6">
        <v>2</v>
      </c>
      <c r="D2004" s="39"/>
      <c r="E2004" s="30" t="s">
        <v>709</v>
      </c>
      <c r="F2004" s="20" t="s">
        <v>1789</v>
      </c>
      <c r="G2004" s="53">
        <f t="shared" si="321"/>
        <v>396.74999999999994</v>
      </c>
      <c r="H2004" s="55">
        <f t="shared" si="323"/>
        <v>793.49999999999989</v>
      </c>
      <c r="I2004" s="15" t="s">
        <v>0</v>
      </c>
      <c r="J2004" s="55">
        <v>345</v>
      </c>
      <c r="K2004" s="55">
        <f t="shared" si="325"/>
        <v>690</v>
      </c>
      <c r="L2004" s="56">
        <f t="shared" si="326"/>
        <v>2587.5</v>
      </c>
      <c r="M2004" s="56">
        <f t="shared" si="324"/>
        <v>5175</v>
      </c>
      <c r="N2004" s="105"/>
      <c r="O2004" s="48"/>
      <c r="P2004" s="48">
        <f t="shared" si="316"/>
        <v>0</v>
      </c>
      <c r="Q2004" s="104"/>
      <c r="R2004" s="102">
        <f t="shared" si="327"/>
        <v>0</v>
      </c>
      <c r="S2004" s="120" t="s">
        <v>2317</v>
      </c>
      <c r="T2004" s="37"/>
      <c r="U2004" s="37"/>
      <c r="V2004" s="40"/>
      <c r="W2004" s="37"/>
      <c r="X2004" s="37"/>
      <c r="Y2004" s="37"/>
      <c r="Z2004" s="40"/>
      <c r="AA2004" s="139"/>
    </row>
    <row r="2005" spans="1:27" s="131" customFormat="1" x14ac:dyDescent="0.25">
      <c r="A2005" s="6">
        <v>116372</v>
      </c>
      <c r="B2005" s="6">
        <v>63805163</v>
      </c>
      <c r="C2005" s="6">
        <v>2</v>
      </c>
      <c r="D2005" s="39"/>
      <c r="E2005" s="30" t="s">
        <v>969</v>
      </c>
      <c r="F2005" s="20" t="s">
        <v>1790</v>
      </c>
      <c r="G2005" s="53">
        <f t="shared" si="321"/>
        <v>293.25</v>
      </c>
      <c r="H2005" s="55">
        <f t="shared" si="323"/>
        <v>586.5</v>
      </c>
      <c r="I2005" s="15" t="s">
        <v>0</v>
      </c>
      <c r="J2005" s="55">
        <v>255</v>
      </c>
      <c r="K2005" s="55">
        <f t="shared" si="325"/>
        <v>510</v>
      </c>
      <c r="L2005" s="56">
        <f t="shared" si="326"/>
        <v>1912.5</v>
      </c>
      <c r="M2005" s="56">
        <f t="shared" si="324"/>
        <v>3825</v>
      </c>
      <c r="N2005" s="105"/>
      <c r="O2005" s="48"/>
      <c r="P2005" s="48">
        <f t="shared" si="316"/>
        <v>0</v>
      </c>
      <c r="Q2005" s="104"/>
      <c r="R2005" s="102">
        <f t="shared" si="327"/>
        <v>0</v>
      </c>
      <c r="S2005" s="120" t="s">
        <v>2318</v>
      </c>
      <c r="T2005" s="37"/>
      <c r="U2005" s="37"/>
      <c r="V2005" s="37"/>
      <c r="W2005" s="37"/>
      <c r="X2005" s="37"/>
      <c r="Y2005" s="37"/>
      <c r="Z2005" s="37"/>
      <c r="AA2005" s="139"/>
    </row>
    <row r="2006" spans="1:27" s="131" customFormat="1" x14ac:dyDescent="0.25">
      <c r="A2006" s="6">
        <v>116372</v>
      </c>
      <c r="B2006" s="6">
        <v>63805171</v>
      </c>
      <c r="C2006" s="6">
        <v>2</v>
      </c>
      <c r="D2006" s="39"/>
      <c r="E2006" s="30" t="s">
        <v>710</v>
      </c>
      <c r="F2006" s="20" t="s">
        <v>1407</v>
      </c>
      <c r="G2006" s="53">
        <f t="shared" si="321"/>
        <v>63.249999999999993</v>
      </c>
      <c r="H2006" s="55">
        <f t="shared" si="323"/>
        <v>126.49999999999999</v>
      </c>
      <c r="I2006" s="15" t="s">
        <v>152</v>
      </c>
      <c r="J2006" s="55">
        <v>55</v>
      </c>
      <c r="K2006" s="55">
        <f t="shared" si="325"/>
        <v>110</v>
      </c>
      <c r="L2006" s="56">
        <f t="shared" si="326"/>
        <v>412.5</v>
      </c>
      <c r="M2006" s="56">
        <f t="shared" si="324"/>
        <v>825</v>
      </c>
      <c r="N2006" s="105"/>
      <c r="O2006" s="48"/>
      <c r="P2006" s="48">
        <f t="shared" si="316"/>
        <v>0</v>
      </c>
      <c r="Q2006" s="104"/>
      <c r="R2006" s="102">
        <f t="shared" si="327"/>
        <v>0</v>
      </c>
      <c r="S2006" s="120" t="s">
        <v>2319</v>
      </c>
      <c r="T2006" s="37"/>
      <c r="U2006" s="37"/>
      <c r="V2006" s="40"/>
      <c r="W2006" s="37"/>
      <c r="X2006" s="37"/>
      <c r="Y2006" s="37"/>
      <c r="AA2006" s="37"/>
    </row>
    <row r="2007" spans="1:27" s="131" customFormat="1" x14ac:dyDescent="0.25">
      <c r="A2007" s="178">
        <v>314535</v>
      </c>
      <c r="B2007" s="134">
        <v>63805171</v>
      </c>
      <c r="C2007" s="134">
        <v>2</v>
      </c>
      <c r="D2007" s="122">
        <v>1403623</v>
      </c>
      <c r="E2007" s="123" t="s">
        <v>4865</v>
      </c>
      <c r="F2007" s="124" t="s">
        <v>1407</v>
      </c>
      <c r="G2007" s="187">
        <f t="shared" si="321"/>
        <v>63.249999999999993</v>
      </c>
      <c r="H2007" s="187">
        <f t="shared" si="323"/>
        <v>126.49999999999999</v>
      </c>
      <c r="I2007" s="163" t="s">
        <v>0</v>
      </c>
      <c r="J2007" s="164">
        <v>55</v>
      </c>
      <c r="K2007" s="164">
        <f t="shared" si="325"/>
        <v>110</v>
      </c>
      <c r="L2007" s="165">
        <f t="shared" si="326"/>
        <v>412.5</v>
      </c>
      <c r="M2007" s="165">
        <f t="shared" si="324"/>
        <v>825</v>
      </c>
      <c r="N2007" s="129" t="s">
        <v>1973</v>
      </c>
      <c r="O2007" s="306">
        <v>3.77</v>
      </c>
      <c r="P2007" s="306">
        <f t="shared" si="316"/>
        <v>7.54</v>
      </c>
      <c r="Q2007" s="188"/>
      <c r="T2007" s="37"/>
      <c r="U2007" s="40"/>
      <c r="V2007" s="37"/>
      <c r="W2007" s="230"/>
      <c r="X2007" s="37"/>
      <c r="Y2007" s="37"/>
      <c r="AA2007" s="37"/>
    </row>
    <row r="2008" spans="1:27" s="131" customFormat="1" x14ac:dyDescent="0.25">
      <c r="A2008" s="6">
        <v>116372</v>
      </c>
      <c r="B2008" s="6">
        <v>63805172</v>
      </c>
      <c r="C2008" s="6">
        <v>2</v>
      </c>
      <c r="D2008" s="39"/>
      <c r="E2008" s="30" t="s">
        <v>711</v>
      </c>
      <c r="F2008" s="20" t="s">
        <v>1059</v>
      </c>
      <c r="G2008" s="53">
        <f t="shared" si="321"/>
        <v>63.249999999999993</v>
      </c>
      <c r="H2008" s="55">
        <f t="shared" si="323"/>
        <v>126.49999999999999</v>
      </c>
      <c r="I2008" s="15" t="s">
        <v>152</v>
      </c>
      <c r="J2008" s="55">
        <v>55</v>
      </c>
      <c r="K2008" s="55">
        <f t="shared" si="325"/>
        <v>110</v>
      </c>
      <c r="L2008" s="56">
        <f t="shared" si="326"/>
        <v>412.5</v>
      </c>
      <c r="M2008" s="56">
        <f t="shared" si="324"/>
        <v>825</v>
      </c>
      <c r="N2008" s="105"/>
      <c r="O2008" s="48"/>
      <c r="P2008" s="48">
        <f t="shared" si="316"/>
        <v>0</v>
      </c>
      <c r="Q2008" s="104"/>
      <c r="R2008" s="102">
        <f>Q2008*1.025</f>
        <v>0</v>
      </c>
      <c r="S2008" s="120" t="s">
        <v>2320</v>
      </c>
      <c r="T2008" s="37"/>
      <c r="U2008" s="37"/>
      <c r="V2008" s="37"/>
      <c r="X2008" s="37"/>
      <c r="Y2008" s="37"/>
      <c r="AA2008" s="37"/>
    </row>
    <row r="2009" spans="1:27" s="131" customFormat="1" x14ac:dyDescent="0.25">
      <c r="A2009" s="6">
        <v>116372</v>
      </c>
      <c r="B2009" s="6">
        <v>63805173</v>
      </c>
      <c r="C2009" s="6">
        <v>4</v>
      </c>
      <c r="D2009" s="39"/>
      <c r="E2009" s="30" t="s">
        <v>712</v>
      </c>
      <c r="F2009" s="8" t="s">
        <v>2003</v>
      </c>
      <c r="G2009" s="53">
        <f t="shared" si="321"/>
        <v>29.9</v>
      </c>
      <c r="H2009" s="55">
        <f t="shared" si="323"/>
        <v>119.6</v>
      </c>
      <c r="I2009" s="15" t="s">
        <v>0</v>
      </c>
      <c r="J2009" s="55">
        <v>26</v>
      </c>
      <c r="K2009" s="55">
        <f t="shared" si="325"/>
        <v>104</v>
      </c>
      <c r="L2009" s="13">
        <f t="shared" si="326"/>
        <v>195</v>
      </c>
      <c r="M2009" s="56">
        <f t="shared" si="324"/>
        <v>780</v>
      </c>
      <c r="N2009" s="38"/>
      <c r="O2009" s="48">
        <v>1.9</v>
      </c>
      <c r="P2009" s="48">
        <f t="shared" si="316"/>
        <v>7.6</v>
      </c>
      <c r="Q2009" s="104"/>
      <c r="R2009" s="102">
        <f>Q2009*1.025</f>
        <v>0</v>
      </c>
      <c r="S2009" s="120" t="s">
        <v>2321</v>
      </c>
      <c r="T2009" s="37"/>
      <c r="U2009" s="37"/>
      <c r="W2009" s="37"/>
      <c r="X2009" s="37"/>
      <c r="Y2009" s="37"/>
      <c r="AA2009" s="37"/>
    </row>
    <row r="2010" spans="1:27" s="131" customFormat="1" x14ac:dyDescent="0.25">
      <c r="A2010" s="6">
        <v>144691</v>
      </c>
      <c r="B2010" s="6">
        <v>63805173</v>
      </c>
      <c r="C2010" s="6">
        <v>4</v>
      </c>
      <c r="D2010" s="39"/>
      <c r="E2010" s="30" t="s">
        <v>2001</v>
      </c>
      <c r="F2010" s="8" t="s">
        <v>2002</v>
      </c>
      <c r="G2010" s="76">
        <f>J2010*1.2</f>
        <v>51.6</v>
      </c>
      <c r="H2010" s="55">
        <f t="shared" si="323"/>
        <v>206.4</v>
      </c>
      <c r="I2010" s="15" t="s">
        <v>0</v>
      </c>
      <c r="J2010" s="55">
        <v>43</v>
      </c>
      <c r="K2010" s="55">
        <f t="shared" si="325"/>
        <v>172</v>
      </c>
      <c r="L2010" s="13">
        <f t="shared" si="326"/>
        <v>322.5</v>
      </c>
      <c r="M2010" s="56">
        <f t="shared" si="324"/>
        <v>1290</v>
      </c>
      <c r="N2010" s="38"/>
      <c r="O2010" s="48">
        <v>3.98</v>
      </c>
      <c r="P2010" s="48">
        <f t="shared" si="316"/>
        <v>15.92</v>
      </c>
      <c r="Q2010" s="104"/>
      <c r="R2010" s="102">
        <f>Q2010*1.025</f>
        <v>0</v>
      </c>
      <c r="S2010" s="120" t="s">
        <v>2322</v>
      </c>
      <c r="T2010" s="37"/>
      <c r="U2010" s="139"/>
      <c r="W2010" s="37"/>
      <c r="X2010" s="37"/>
      <c r="Y2010" s="37"/>
      <c r="Z2010" s="37"/>
      <c r="AA2010" s="37"/>
    </row>
    <row r="2011" spans="1:27" s="131" customFormat="1" x14ac:dyDescent="0.25">
      <c r="A2011" s="204">
        <v>193825</v>
      </c>
      <c r="B2011" s="197">
        <v>63805173</v>
      </c>
      <c r="C2011" s="197">
        <v>4</v>
      </c>
      <c r="D2011" s="208"/>
      <c r="E2011" s="236" t="s">
        <v>2001</v>
      </c>
      <c r="F2011" s="233" t="s">
        <v>2674</v>
      </c>
      <c r="G2011" s="189">
        <f>J2011*1.2</f>
        <v>51.6</v>
      </c>
      <c r="H2011" s="220">
        <f t="shared" si="323"/>
        <v>206.4</v>
      </c>
      <c r="I2011" s="219" t="s">
        <v>974</v>
      </c>
      <c r="J2011" s="220">
        <v>43</v>
      </c>
      <c r="K2011" s="220">
        <f t="shared" si="325"/>
        <v>172</v>
      </c>
      <c r="L2011" s="226">
        <f t="shared" si="326"/>
        <v>322.5</v>
      </c>
      <c r="M2011" s="221">
        <f t="shared" si="324"/>
        <v>1290</v>
      </c>
      <c r="N2011" s="206" t="s">
        <v>2028</v>
      </c>
      <c r="O2011" s="207">
        <v>3.98</v>
      </c>
      <c r="P2011" s="207">
        <f t="shared" si="316"/>
        <v>15.92</v>
      </c>
      <c r="Q2011" s="217"/>
      <c r="R2011" s="217"/>
      <c r="S2011" s="217"/>
      <c r="T2011" s="217"/>
      <c r="U2011" s="37"/>
      <c r="W2011" s="139"/>
      <c r="X2011" s="139"/>
      <c r="Y2011" s="139"/>
      <c r="Z2011" s="37"/>
      <c r="AA2011" s="37"/>
    </row>
    <row r="2012" spans="1:27" s="131" customFormat="1" x14ac:dyDescent="0.25">
      <c r="A2012" s="6">
        <v>116221</v>
      </c>
      <c r="B2012" s="51">
        <v>63805180</v>
      </c>
      <c r="C2012" s="21">
        <v>1</v>
      </c>
      <c r="D2012" s="32"/>
      <c r="E2012" s="20" t="s">
        <v>705</v>
      </c>
      <c r="F2012" s="34" t="s">
        <v>1052</v>
      </c>
      <c r="G2012" s="53">
        <f>J2012*1.15</f>
        <v>23</v>
      </c>
      <c r="H2012" s="55">
        <f t="shared" si="323"/>
        <v>23</v>
      </c>
      <c r="I2012" s="15" t="s">
        <v>152</v>
      </c>
      <c r="J2012" s="12">
        <v>20</v>
      </c>
      <c r="K2012" s="55">
        <f t="shared" si="325"/>
        <v>20</v>
      </c>
      <c r="L2012" s="13">
        <f t="shared" si="326"/>
        <v>150</v>
      </c>
      <c r="M2012" s="56">
        <f t="shared" si="324"/>
        <v>150</v>
      </c>
      <c r="N2012" s="38"/>
      <c r="O2012" s="48"/>
      <c r="P2012" s="48">
        <f t="shared" si="316"/>
        <v>0</v>
      </c>
      <c r="Q2012" s="104"/>
      <c r="R2012" s="102">
        <f t="shared" ref="R2012:R2028" si="328">Q2012*1.025</f>
        <v>0</v>
      </c>
      <c r="S2012" s="120" t="s">
        <v>3119</v>
      </c>
      <c r="T2012" s="37"/>
      <c r="U2012" s="37"/>
      <c r="V2012" s="37"/>
      <c r="W2012" s="40"/>
      <c r="X2012" s="139"/>
      <c r="Y2012" s="139"/>
      <c r="Z2012" s="37"/>
      <c r="AA2012" s="139"/>
    </row>
    <row r="2013" spans="1:27" s="139" customFormat="1" x14ac:dyDescent="0.25">
      <c r="A2013" s="6">
        <v>116860</v>
      </c>
      <c r="B2013" s="6">
        <v>63805188</v>
      </c>
      <c r="C2013" s="6">
        <v>2</v>
      </c>
      <c r="D2013" s="39"/>
      <c r="E2013" s="30" t="s">
        <v>717</v>
      </c>
      <c r="F2013" s="20" t="s">
        <v>4428</v>
      </c>
      <c r="G2013" s="53">
        <f>J2013*1.15</f>
        <v>224.24999999999997</v>
      </c>
      <c r="H2013" s="55">
        <f t="shared" si="323"/>
        <v>448.49999999999994</v>
      </c>
      <c r="I2013" s="15" t="s">
        <v>0</v>
      </c>
      <c r="J2013" s="55">
        <v>195</v>
      </c>
      <c r="K2013" s="55">
        <f t="shared" si="325"/>
        <v>390</v>
      </c>
      <c r="L2013" s="56">
        <f t="shared" si="326"/>
        <v>1462.5</v>
      </c>
      <c r="M2013" s="56">
        <f t="shared" si="324"/>
        <v>2925</v>
      </c>
      <c r="N2013" s="105"/>
      <c r="O2013" s="106"/>
      <c r="P2013" s="106">
        <f t="shared" si="316"/>
        <v>0</v>
      </c>
      <c r="Q2013" s="104"/>
      <c r="R2013" s="102">
        <f t="shared" si="328"/>
        <v>0</v>
      </c>
      <c r="S2013" s="120" t="s">
        <v>2416</v>
      </c>
      <c r="T2013" s="37"/>
      <c r="U2013" s="37"/>
      <c r="W2013" s="37"/>
      <c r="X2013" s="37"/>
      <c r="Y2013" s="37"/>
      <c r="Z2013" s="37"/>
      <c r="AA2013" s="131"/>
    </row>
    <row r="2014" spans="1:27" s="131" customFormat="1" x14ac:dyDescent="0.25">
      <c r="A2014" s="6">
        <v>116860</v>
      </c>
      <c r="B2014" s="6">
        <v>63805203</v>
      </c>
      <c r="C2014" s="6">
        <v>2</v>
      </c>
      <c r="D2014" s="39"/>
      <c r="E2014" s="30" t="s">
        <v>787</v>
      </c>
      <c r="F2014" s="20" t="s">
        <v>4540</v>
      </c>
      <c r="G2014" s="53">
        <f>J2014*1.15</f>
        <v>241.49999999999997</v>
      </c>
      <c r="H2014" s="55">
        <f t="shared" si="323"/>
        <v>482.99999999999994</v>
      </c>
      <c r="I2014" s="15" t="s">
        <v>152</v>
      </c>
      <c r="J2014" s="55">
        <v>210</v>
      </c>
      <c r="K2014" s="55">
        <f t="shared" si="325"/>
        <v>420</v>
      </c>
      <c r="L2014" s="56">
        <f t="shared" si="326"/>
        <v>1575</v>
      </c>
      <c r="M2014" s="56">
        <f t="shared" si="324"/>
        <v>3150</v>
      </c>
      <c r="N2014" s="105"/>
      <c r="O2014" s="106"/>
      <c r="P2014" s="106">
        <f t="shared" si="316"/>
        <v>0</v>
      </c>
      <c r="Q2014" s="104"/>
      <c r="R2014" s="102">
        <f t="shared" si="328"/>
        <v>0</v>
      </c>
      <c r="S2014" s="120" t="s">
        <v>2417</v>
      </c>
      <c r="T2014" s="37"/>
      <c r="U2014" s="40"/>
      <c r="V2014" s="37"/>
      <c r="W2014" s="37"/>
      <c r="Y2014" s="139"/>
      <c r="AA2014" s="37"/>
    </row>
    <row r="2015" spans="1:27" s="131" customFormat="1" x14ac:dyDescent="0.25">
      <c r="A2015" s="6">
        <v>116860</v>
      </c>
      <c r="B2015" s="6">
        <v>63805228</v>
      </c>
      <c r="C2015" s="6">
        <v>4</v>
      </c>
      <c r="D2015" s="39"/>
      <c r="E2015" s="30" t="s">
        <v>788</v>
      </c>
      <c r="F2015" s="20" t="s">
        <v>3855</v>
      </c>
      <c r="G2015" s="53">
        <f>J2015*1.15</f>
        <v>92</v>
      </c>
      <c r="H2015" s="55">
        <f t="shared" si="323"/>
        <v>368</v>
      </c>
      <c r="I2015" s="15" t="s">
        <v>152</v>
      </c>
      <c r="J2015" s="55">
        <v>80</v>
      </c>
      <c r="K2015" s="55">
        <f t="shared" si="325"/>
        <v>320</v>
      </c>
      <c r="L2015" s="56">
        <f t="shared" si="326"/>
        <v>600</v>
      </c>
      <c r="M2015" s="56">
        <f t="shared" si="324"/>
        <v>2400</v>
      </c>
      <c r="N2015" s="248"/>
      <c r="O2015" s="312">
        <v>12</v>
      </c>
      <c r="P2015" s="312">
        <f t="shared" ref="P2015:P2078" si="329">O2015*C2015</f>
        <v>48</v>
      </c>
      <c r="Q2015" s="103"/>
      <c r="R2015" s="102">
        <f t="shared" si="328"/>
        <v>0</v>
      </c>
      <c r="S2015" s="120" t="s">
        <v>2418</v>
      </c>
      <c r="T2015" s="37"/>
      <c r="U2015" s="37"/>
      <c r="V2015" s="37"/>
      <c r="W2015" s="37"/>
      <c r="Z2015" s="37"/>
    </row>
    <row r="2016" spans="1:27" s="131" customFormat="1" x14ac:dyDescent="0.25">
      <c r="A2016" s="6">
        <v>116860</v>
      </c>
      <c r="B2016" s="6">
        <v>63805235</v>
      </c>
      <c r="C2016" s="6">
        <v>4</v>
      </c>
      <c r="D2016" s="39"/>
      <c r="E2016" s="30" t="s">
        <v>789</v>
      </c>
      <c r="F2016" s="20" t="s">
        <v>2054</v>
      </c>
      <c r="G2016" s="53">
        <f>J2016*1.15</f>
        <v>92</v>
      </c>
      <c r="H2016" s="55">
        <f t="shared" si="323"/>
        <v>368</v>
      </c>
      <c r="I2016" s="15" t="s">
        <v>152</v>
      </c>
      <c r="J2016" s="55">
        <v>80</v>
      </c>
      <c r="K2016" s="55">
        <f t="shared" si="325"/>
        <v>320</v>
      </c>
      <c r="L2016" s="56">
        <f t="shared" si="326"/>
        <v>600</v>
      </c>
      <c r="M2016" s="56">
        <f t="shared" si="324"/>
        <v>2400</v>
      </c>
      <c r="N2016" s="105"/>
      <c r="O2016" s="106"/>
      <c r="P2016" s="106">
        <f t="shared" si="329"/>
        <v>0</v>
      </c>
      <c r="Q2016" s="103"/>
      <c r="R2016" s="102">
        <f t="shared" si="328"/>
        <v>0</v>
      </c>
      <c r="S2016" s="120" t="s">
        <v>2419</v>
      </c>
      <c r="T2016" s="37"/>
      <c r="U2016" s="139"/>
      <c r="V2016" s="37"/>
      <c r="W2016" s="37"/>
      <c r="X2016" s="37"/>
      <c r="Y2016" s="37"/>
      <c r="Z2016" s="37"/>
    </row>
    <row r="2017" spans="1:27" s="131" customFormat="1" x14ac:dyDescent="0.25">
      <c r="A2017" s="6">
        <v>168706</v>
      </c>
      <c r="B2017" s="6">
        <v>63805264</v>
      </c>
      <c r="C2017" s="6">
        <v>4</v>
      </c>
      <c r="D2017" s="39"/>
      <c r="E2017" s="30" t="s">
        <v>1393</v>
      </c>
      <c r="F2017" s="20" t="s">
        <v>1550</v>
      </c>
      <c r="G2017" s="76">
        <f t="shared" ref="G2017:G2029" si="330">J2017*1.2</f>
        <v>25.92</v>
      </c>
      <c r="H2017" s="53">
        <f t="shared" si="323"/>
        <v>103.68</v>
      </c>
      <c r="I2017" s="15" t="s">
        <v>152</v>
      </c>
      <c r="J2017" s="55">
        <v>21.6</v>
      </c>
      <c r="K2017" s="55">
        <f t="shared" si="325"/>
        <v>86.4</v>
      </c>
      <c r="L2017" s="56">
        <f t="shared" si="326"/>
        <v>162</v>
      </c>
      <c r="M2017" s="56">
        <f t="shared" si="324"/>
        <v>648</v>
      </c>
      <c r="N2017" s="38"/>
      <c r="O2017" s="48"/>
      <c r="P2017" s="48">
        <f t="shared" si="329"/>
        <v>0</v>
      </c>
      <c r="Q2017" s="104"/>
      <c r="R2017" s="102">
        <f t="shared" si="328"/>
        <v>0</v>
      </c>
      <c r="S2017" s="120" t="s">
        <v>3020</v>
      </c>
      <c r="T2017" s="37"/>
      <c r="U2017" s="37"/>
      <c r="V2017" s="202"/>
      <c r="W2017" s="37"/>
      <c r="X2017" s="37"/>
      <c r="Y2017" s="37"/>
      <c r="Z2017" s="37"/>
      <c r="AA2017" s="37"/>
    </row>
    <row r="2018" spans="1:27" s="139" customFormat="1" x14ac:dyDescent="0.25">
      <c r="A2018" s="6">
        <v>168706</v>
      </c>
      <c r="B2018" s="6">
        <v>63805266</v>
      </c>
      <c r="C2018" s="6">
        <v>4</v>
      </c>
      <c r="D2018" s="39"/>
      <c r="E2018" s="30" t="s">
        <v>1394</v>
      </c>
      <c r="F2018" s="20" t="s">
        <v>1230</v>
      </c>
      <c r="G2018" s="76">
        <f t="shared" si="330"/>
        <v>24.3</v>
      </c>
      <c r="H2018" s="53">
        <f t="shared" si="323"/>
        <v>97.2</v>
      </c>
      <c r="I2018" s="15" t="s">
        <v>152</v>
      </c>
      <c r="J2018" s="55">
        <v>20.25</v>
      </c>
      <c r="K2018" s="55">
        <f t="shared" si="325"/>
        <v>81</v>
      </c>
      <c r="L2018" s="56">
        <f t="shared" si="326"/>
        <v>151.875</v>
      </c>
      <c r="M2018" s="56">
        <f t="shared" si="324"/>
        <v>607.5</v>
      </c>
      <c r="N2018" s="38"/>
      <c r="O2018" s="48"/>
      <c r="P2018" s="48">
        <f t="shared" si="329"/>
        <v>0</v>
      </c>
      <c r="Q2018" s="104"/>
      <c r="R2018" s="102">
        <f t="shared" si="328"/>
        <v>0</v>
      </c>
      <c r="S2018" s="120" t="s">
        <v>3021</v>
      </c>
      <c r="T2018" s="37"/>
      <c r="U2018" s="37"/>
      <c r="V2018" s="37"/>
      <c r="W2018" s="37"/>
      <c r="X2018" s="37"/>
      <c r="Y2018" s="37"/>
      <c r="Z2018" s="37"/>
      <c r="AA2018" s="230"/>
    </row>
    <row r="2019" spans="1:27" s="131" customFormat="1" x14ac:dyDescent="0.25">
      <c r="A2019" s="6">
        <v>168706</v>
      </c>
      <c r="B2019" s="6">
        <v>63805268</v>
      </c>
      <c r="C2019" s="6">
        <v>2</v>
      </c>
      <c r="D2019" s="39"/>
      <c r="E2019" s="30" t="s">
        <v>1386</v>
      </c>
      <c r="F2019" s="20" t="s">
        <v>1387</v>
      </c>
      <c r="G2019" s="76">
        <f t="shared" si="330"/>
        <v>162</v>
      </c>
      <c r="H2019" s="53">
        <f t="shared" si="323"/>
        <v>324</v>
      </c>
      <c r="I2019" s="15" t="s">
        <v>0</v>
      </c>
      <c r="J2019" s="55">
        <v>135</v>
      </c>
      <c r="K2019" s="55">
        <f t="shared" si="325"/>
        <v>270</v>
      </c>
      <c r="L2019" s="56">
        <f t="shared" si="326"/>
        <v>1012.5</v>
      </c>
      <c r="M2019" s="56">
        <f t="shared" si="324"/>
        <v>2025</v>
      </c>
      <c r="N2019" s="38"/>
      <c r="O2019" s="48"/>
      <c r="P2019" s="48">
        <f t="shared" si="329"/>
        <v>0</v>
      </c>
      <c r="Q2019" s="104"/>
      <c r="R2019" s="102">
        <f t="shared" si="328"/>
        <v>0</v>
      </c>
      <c r="S2019" s="120" t="s">
        <v>2634</v>
      </c>
      <c r="T2019" s="37"/>
      <c r="U2019" s="37"/>
      <c r="W2019" s="37"/>
      <c r="X2019" s="139"/>
      <c r="Y2019" s="139"/>
      <c r="Z2019" s="37"/>
    </row>
    <row r="2020" spans="1:27" s="131" customFormat="1" x14ac:dyDescent="0.25">
      <c r="A2020" s="6">
        <v>168706</v>
      </c>
      <c r="B2020" s="6">
        <v>63805269</v>
      </c>
      <c r="C2020" s="6">
        <v>2</v>
      </c>
      <c r="D2020" s="39"/>
      <c r="E2020" s="30" t="s">
        <v>1388</v>
      </c>
      <c r="F2020" s="20" t="s">
        <v>1389</v>
      </c>
      <c r="G2020" s="76">
        <f t="shared" si="330"/>
        <v>162</v>
      </c>
      <c r="H2020" s="53">
        <f t="shared" si="323"/>
        <v>324</v>
      </c>
      <c r="I2020" s="15" t="s">
        <v>0</v>
      </c>
      <c r="J2020" s="55">
        <v>135</v>
      </c>
      <c r="K2020" s="55">
        <f t="shared" si="325"/>
        <v>270</v>
      </c>
      <c r="L2020" s="56">
        <f t="shared" si="326"/>
        <v>1012.5</v>
      </c>
      <c r="M2020" s="56">
        <f t="shared" si="324"/>
        <v>2025</v>
      </c>
      <c r="N2020" s="38"/>
      <c r="O2020" s="48"/>
      <c r="P2020" s="48">
        <f t="shared" si="329"/>
        <v>0</v>
      </c>
      <c r="Q2020" s="104"/>
      <c r="R2020" s="102">
        <f t="shared" si="328"/>
        <v>0</v>
      </c>
      <c r="S2020" s="120" t="s">
        <v>2635</v>
      </c>
      <c r="T2020" s="37"/>
      <c r="U2020" s="37"/>
      <c r="V2020" s="37"/>
      <c r="W2020" s="37"/>
    </row>
    <row r="2021" spans="1:27" s="139" customFormat="1" x14ac:dyDescent="0.25">
      <c r="A2021" s="6">
        <v>119215</v>
      </c>
      <c r="B2021" s="6">
        <v>63805272</v>
      </c>
      <c r="C2021" s="6">
        <v>1</v>
      </c>
      <c r="D2021" s="39"/>
      <c r="E2021" s="30" t="s">
        <v>1284</v>
      </c>
      <c r="F2021" s="124" t="s">
        <v>1568</v>
      </c>
      <c r="G2021" s="76">
        <f t="shared" si="330"/>
        <v>46.5</v>
      </c>
      <c r="H2021" s="55">
        <f t="shared" si="323"/>
        <v>46.5</v>
      </c>
      <c r="I2021" s="15" t="s">
        <v>67</v>
      </c>
      <c r="J2021" s="55">
        <v>38.75</v>
      </c>
      <c r="K2021" s="55">
        <f t="shared" si="325"/>
        <v>38.75</v>
      </c>
      <c r="L2021" s="56">
        <f t="shared" si="326"/>
        <v>290.625</v>
      </c>
      <c r="M2021" s="56">
        <f t="shared" si="324"/>
        <v>290.625</v>
      </c>
      <c r="N2021" s="38"/>
      <c r="O2021" s="130"/>
      <c r="P2021" s="48">
        <f t="shared" si="329"/>
        <v>0</v>
      </c>
      <c r="Q2021" s="103"/>
      <c r="R2021" s="102">
        <f t="shared" si="328"/>
        <v>0</v>
      </c>
      <c r="S2021" s="120" t="s">
        <v>2482</v>
      </c>
      <c r="T2021" s="37"/>
      <c r="U2021" s="37"/>
      <c r="V2021" s="37"/>
      <c r="W2021" s="37"/>
      <c r="X2021" s="131"/>
      <c r="Y2021" s="131"/>
      <c r="Z2021" s="37"/>
      <c r="AA2021" s="131"/>
    </row>
    <row r="2022" spans="1:27" s="131" customFormat="1" x14ac:dyDescent="0.25">
      <c r="A2022" s="6">
        <v>119215</v>
      </c>
      <c r="B2022" s="6">
        <v>63805277</v>
      </c>
      <c r="C2022" s="6">
        <v>1</v>
      </c>
      <c r="D2022" s="39"/>
      <c r="E2022" s="30" t="s">
        <v>1255</v>
      </c>
      <c r="F2022" s="20" t="s">
        <v>1256</v>
      </c>
      <c r="G2022" s="76">
        <f t="shared" si="330"/>
        <v>51.9</v>
      </c>
      <c r="H2022" s="55">
        <f t="shared" si="323"/>
        <v>51.9</v>
      </c>
      <c r="I2022" s="15" t="s">
        <v>67</v>
      </c>
      <c r="J2022" s="55">
        <v>43.25</v>
      </c>
      <c r="K2022" s="55">
        <f t="shared" si="325"/>
        <v>43.25</v>
      </c>
      <c r="L2022" s="56">
        <f t="shared" si="326"/>
        <v>324.375</v>
      </c>
      <c r="M2022" s="56">
        <f t="shared" si="324"/>
        <v>324.375</v>
      </c>
      <c r="N2022" s="38"/>
      <c r="O2022" s="48"/>
      <c r="P2022" s="48">
        <f t="shared" si="329"/>
        <v>0</v>
      </c>
      <c r="Q2022" s="104"/>
      <c r="R2022" s="102">
        <f t="shared" si="328"/>
        <v>0</v>
      </c>
      <c r="S2022" s="37"/>
      <c r="T2022" s="37"/>
      <c r="U2022" s="37"/>
      <c r="V2022" s="37"/>
      <c r="W2022" s="139"/>
      <c r="X2022" s="37"/>
      <c r="Y2022" s="37"/>
      <c r="Z2022" s="37"/>
      <c r="AA2022" s="139"/>
    </row>
    <row r="2023" spans="1:27" s="131" customFormat="1" x14ac:dyDescent="0.25">
      <c r="A2023" s="6">
        <v>120642</v>
      </c>
      <c r="B2023" s="51">
        <v>63805280</v>
      </c>
      <c r="C2023" s="23">
        <v>2</v>
      </c>
      <c r="D2023" s="39"/>
      <c r="E2023" s="30" t="s">
        <v>729</v>
      </c>
      <c r="F2023" s="20" t="s">
        <v>4217</v>
      </c>
      <c r="G2023" s="73">
        <f t="shared" si="330"/>
        <v>211.2</v>
      </c>
      <c r="H2023" s="55">
        <f t="shared" si="323"/>
        <v>422.4</v>
      </c>
      <c r="I2023" s="2" t="s">
        <v>152</v>
      </c>
      <c r="J2023" s="3">
        <v>176</v>
      </c>
      <c r="K2023" s="55">
        <f t="shared" si="325"/>
        <v>352</v>
      </c>
      <c r="L2023" s="13">
        <f t="shared" si="326"/>
        <v>1320</v>
      </c>
      <c r="M2023" s="56">
        <f t="shared" si="324"/>
        <v>2640</v>
      </c>
      <c r="N2023" s="38"/>
      <c r="O2023" s="48">
        <v>22.675999999999998</v>
      </c>
      <c r="P2023" s="48">
        <f t="shared" si="329"/>
        <v>45.351999999999997</v>
      </c>
      <c r="Q2023" s="104"/>
      <c r="R2023" s="102">
        <f t="shared" si="328"/>
        <v>0</v>
      </c>
      <c r="S2023" s="120" t="s">
        <v>2546</v>
      </c>
      <c r="T2023" s="37"/>
      <c r="U2023" s="37"/>
      <c r="V2023" s="37"/>
      <c r="W2023" s="139"/>
      <c r="X2023" s="37"/>
      <c r="Y2023" s="37"/>
      <c r="Z2023" s="37"/>
      <c r="AA2023" s="37"/>
    </row>
    <row r="2024" spans="1:27" s="202" customFormat="1" x14ac:dyDescent="0.25">
      <c r="A2024" s="6">
        <v>119215</v>
      </c>
      <c r="B2024" s="6">
        <v>63805282</v>
      </c>
      <c r="C2024" s="6">
        <v>2</v>
      </c>
      <c r="D2024" s="39"/>
      <c r="E2024" s="30" t="s">
        <v>721</v>
      </c>
      <c r="F2024" s="20" t="s">
        <v>4369</v>
      </c>
      <c r="G2024" s="76">
        <f t="shared" si="330"/>
        <v>516</v>
      </c>
      <c r="H2024" s="55">
        <f t="shared" si="323"/>
        <v>1032</v>
      </c>
      <c r="I2024" s="15" t="s">
        <v>0</v>
      </c>
      <c r="J2024" s="55">
        <v>430</v>
      </c>
      <c r="K2024" s="55">
        <f t="shared" si="325"/>
        <v>860</v>
      </c>
      <c r="L2024" s="56">
        <f t="shared" si="326"/>
        <v>3225</v>
      </c>
      <c r="M2024" s="56">
        <f t="shared" si="324"/>
        <v>6450</v>
      </c>
      <c r="N2024" s="157" t="s">
        <v>1917</v>
      </c>
      <c r="O2024" s="48">
        <v>43</v>
      </c>
      <c r="P2024" s="48">
        <f t="shared" si="329"/>
        <v>86</v>
      </c>
      <c r="Q2024" s="104"/>
      <c r="R2024" s="102">
        <f t="shared" si="328"/>
        <v>0</v>
      </c>
      <c r="S2024" s="120" t="s">
        <v>2284</v>
      </c>
      <c r="T2024" s="37"/>
      <c r="U2024" s="40"/>
      <c r="V2024" s="37"/>
      <c r="W2024" s="139"/>
      <c r="X2024" s="40"/>
      <c r="Y2024" s="40"/>
      <c r="Z2024" s="37"/>
      <c r="AA2024" s="37"/>
    </row>
    <row r="2025" spans="1:27" s="202" customFormat="1" x14ac:dyDescent="0.25">
      <c r="A2025" s="6">
        <v>119215</v>
      </c>
      <c r="B2025" s="6">
        <v>63805283</v>
      </c>
      <c r="C2025" s="6">
        <v>4</v>
      </c>
      <c r="D2025" s="39"/>
      <c r="E2025" s="30" t="s">
        <v>722</v>
      </c>
      <c r="F2025" s="20" t="s">
        <v>1071</v>
      </c>
      <c r="G2025" s="76">
        <f t="shared" si="330"/>
        <v>13.2</v>
      </c>
      <c r="H2025" s="55">
        <f t="shared" si="323"/>
        <v>52.8</v>
      </c>
      <c r="I2025" s="15" t="s">
        <v>67</v>
      </c>
      <c r="J2025" s="55">
        <v>11</v>
      </c>
      <c r="K2025" s="55">
        <f t="shared" si="325"/>
        <v>44</v>
      </c>
      <c r="L2025" s="56">
        <f t="shared" si="326"/>
        <v>82.5</v>
      </c>
      <c r="M2025" s="56">
        <f t="shared" si="324"/>
        <v>330</v>
      </c>
      <c r="N2025" s="105" t="s">
        <v>1974</v>
      </c>
      <c r="O2025" s="48"/>
      <c r="P2025" s="48">
        <f t="shared" si="329"/>
        <v>0</v>
      </c>
      <c r="Q2025" s="104"/>
      <c r="R2025" s="102">
        <f t="shared" si="328"/>
        <v>0</v>
      </c>
      <c r="S2025" s="120" t="s">
        <v>2285</v>
      </c>
      <c r="T2025" s="37"/>
      <c r="U2025" s="37"/>
      <c r="V2025" s="37"/>
      <c r="W2025" s="37"/>
      <c r="X2025" s="139"/>
      <c r="Y2025" s="139"/>
      <c r="Z2025" s="37"/>
      <c r="AA2025" s="139"/>
    </row>
    <row r="2026" spans="1:27" s="139" customFormat="1" x14ac:dyDescent="0.25">
      <c r="A2026" s="6">
        <v>119215</v>
      </c>
      <c r="B2026" s="6">
        <v>63805297</v>
      </c>
      <c r="C2026" s="6">
        <v>2</v>
      </c>
      <c r="D2026" s="39"/>
      <c r="E2026" s="30" t="s">
        <v>723</v>
      </c>
      <c r="F2026" s="20" t="s">
        <v>4553</v>
      </c>
      <c r="G2026" s="76">
        <f t="shared" si="330"/>
        <v>204</v>
      </c>
      <c r="H2026" s="55">
        <f t="shared" si="323"/>
        <v>408</v>
      </c>
      <c r="I2026" s="15" t="s">
        <v>152</v>
      </c>
      <c r="J2026" s="55">
        <v>170</v>
      </c>
      <c r="K2026" s="55">
        <f t="shared" si="325"/>
        <v>340</v>
      </c>
      <c r="L2026" s="56">
        <f t="shared" si="326"/>
        <v>1275</v>
      </c>
      <c r="M2026" s="56">
        <f t="shared" si="324"/>
        <v>2550</v>
      </c>
      <c r="N2026" s="105"/>
      <c r="O2026" s="106"/>
      <c r="P2026" s="106">
        <f t="shared" si="329"/>
        <v>0</v>
      </c>
      <c r="Q2026" s="103"/>
      <c r="R2026" s="102">
        <f t="shared" si="328"/>
        <v>0</v>
      </c>
      <c r="S2026" s="120" t="s">
        <v>2420</v>
      </c>
      <c r="T2026" s="37"/>
      <c r="V2026" s="37"/>
      <c r="W2026" s="131"/>
      <c r="Z2026" s="37"/>
      <c r="AA2026" s="131"/>
    </row>
    <row r="2027" spans="1:27" s="139" customFormat="1" x14ac:dyDescent="0.25">
      <c r="A2027" s="6">
        <v>120642</v>
      </c>
      <c r="B2027" s="51">
        <v>63805299</v>
      </c>
      <c r="C2027" s="27">
        <v>2</v>
      </c>
      <c r="D2027" s="39"/>
      <c r="E2027" s="30" t="s">
        <v>728</v>
      </c>
      <c r="F2027" s="25" t="s">
        <v>1278</v>
      </c>
      <c r="G2027" s="73">
        <f t="shared" si="330"/>
        <v>294</v>
      </c>
      <c r="H2027" s="55">
        <f t="shared" si="323"/>
        <v>588</v>
      </c>
      <c r="I2027" s="15" t="s">
        <v>0</v>
      </c>
      <c r="J2027" s="12">
        <v>245</v>
      </c>
      <c r="K2027" s="55">
        <f t="shared" si="325"/>
        <v>490</v>
      </c>
      <c r="L2027" s="13">
        <f t="shared" si="326"/>
        <v>1837.5</v>
      </c>
      <c r="M2027" s="56">
        <f t="shared" si="324"/>
        <v>3675</v>
      </c>
      <c r="N2027" s="122" t="s">
        <v>2028</v>
      </c>
      <c r="O2027" s="48">
        <v>32.799999999999997</v>
      </c>
      <c r="P2027" s="48">
        <f t="shared" si="329"/>
        <v>65.599999999999994</v>
      </c>
      <c r="Q2027" s="104"/>
      <c r="R2027" s="102">
        <f t="shared" si="328"/>
        <v>0</v>
      </c>
      <c r="S2027" s="120" t="s">
        <v>2458</v>
      </c>
      <c r="T2027" s="37"/>
      <c r="U2027" s="37"/>
      <c r="V2027" s="37"/>
      <c r="X2027" s="37"/>
      <c r="Y2027" s="37"/>
      <c r="Z2027" s="131"/>
      <c r="AA2027" s="37"/>
    </row>
    <row r="2028" spans="1:27" s="139" customFormat="1" x14ac:dyDescent="0.25">
      <c r="A2028" s="6">
        <v>120642</v>
      </c>
      <c r="B2028" s="51">
        <v>63805315</v>
      </c>
      <c r="C2028" s="27">
        <v>52</v>
      </c>
      <c r="D2028" s="39"/>
      <c r="E2028" s="20" t="s">
        <v>1244</v>
      </c>
      <c r="F2028" s="24" t="s">
        <v>3792</v>
      </c>
      <c r="G2028" s="73">
        <f t="shared" si="330"/>
        <v>75.599999999999994</v>
      </c>
      <c r="H2028" s="55">
        <f t="shared" si="323"/>
        <v>3931.2</v>
      </c>
      <c r="I2028" s="15" t="s">
        <v>152</v>
      </c>
      <c r="J2028" s="55">
        <v>63</v>
      </c>
      <c r="K2028" s="55">
        <f t="shared" si="325"/>
        <v>3276</v>
      </c>
      <c r="L2028" s="13">
        <f t="shared" si="326"/>
        <v>472.5</v>
      </c>
      <c r="M2028" s="56">
        <f t="shared" si="324"/>
        <v>24570</v>
      </c>
      <c r="N2028" s="38"/>
      <c r="O2028" s="48">
        <v>3.9449999999999998</v>
      </c>
      <c r="P2028" s="48">
        <f t="shared" si="329"/>
        <v>205.14</v>
      </c>
      <c r="Q2028" s="104"/>
      <c r="R2028" s="102">
        <f t="shared" si="328"/>
        <v>0</v>
      </c>
      <c r="S2028" s="120" t="s">
        <v>2339</v>
      </c>
      <c r="T2028" s="37"/>
      <c r="U2028" s="37"/>
      <c r="V2028" s="40"/>
      <c r="W2028" s="37"/>
      <c r="Z2028" s="37"/>
      <c r="AA2028" s="37"/>
    </row>
    <row r="2029" spans="1:27" s="139" customFormat="1" x14ac:dyDescent="0.25">
      <c r="A2029" s="204">
        <v>193825</v>
      </c>
      <c r="B2029" s="222">
        <v>63805315</v>
      </c>
      <c r="C2029" s="223">
        <v>60</v>
      </c>
      <c r="D2029" s="208"/>
      <c r="E2029" s="210" t="s">
        <v>1244</v>
      </c>
      <c r="F2029" s="24" t="s">
        <v>3792</v>
      </c>
      <c r="G2029" s="239">
        <f t="shared" si="330"/>
        <v>75.599999999999994</v>
      </c>
      <c r="H2029" s="220">
        <f t="shared" si="323"/>
        <v>4536</v>
      </c>
      <c r="I2029" s="219" t="s">
        <v>152</v>
      </c>
      <c r="J2029" s="220">
        <v>63</v>
      </c>
      <c r="K2029" s="220">
        <f t="shared" si="325"/>
        <v>3780</v>
      </c>
      <c r="L2029" s="226">
        <f t="shared" si="326"/>
        <v>472.5</v>
      </c>
      <c r="M2029" s="221">
        <f t="shared" si="324"/>
        <v>28350</v>
      </c>
      <c r="N2029" s="209" t="s">
        <v>1917</v>
      </c>
      <c r="O2029" s="207">
        <v>3.9449999999999998</v>
      </c>
      <c r="P2029" s="207">
        <f t="shared" si="329"/>
        <v>236.7</v>
      </c>
      <c r="Q2029" s="217"/>
      <c r="R2029" s="217"/>
      <c r="S2029" s="217"/>
      <c r="T2029" s="217"/>
      <c r="V2029" s="37"/>
      <c r="W2029" s="37"/>
      <c r="X2029" s="37"/>
      <c r="Y2029" s="37"/>
      <c r="Z2029" s="37"/>
      <c r="AA2029" s="37"/>
    </row>
    <row r="2030" spans="1:27" s="131" customFormat="1" x14ac:dyDescent="0.25">
      <c r="A2030" s="6">
        <v>120642</v>
      </c>
      <c r="B2030" s="51">
        <v>63805316</v>
      </c>
      <c r="C2030" s="21">
        <v>2</v>
      </c>
      <c r="D2030" s="39"/>
      <c r="E2030" s="20" t="s">
        <v>1246</v>
      </c>
      <c r="F2030" s="24" t="s">
        <v>3797</v>
      </c>
      <c r="G2030" s="71">
        <f>J2030*1.15</f>
        <v>88.55</v>
      </c>
      <c r="H2030" s="55">
        <f t="shared" si="323"/>
        <v>177.1</v>
      </c>
      <c r="I2030" s="15" t="s">
        <v>152</v>
      </c>
      <c r="J2030" s="55">
        <v>77</v>
      </c>
      <c r="K2030" s="55">
        <f t="shared" si="325"/>
        <v>154</v>
      </c>
      <c r="L2030" s="13">
        <f t="shared" si="326"/>
        <v>577.5</v>
      </c>
      <c r="M2030" s="56">
        <f t="shared" si="324"/>
        <v>1155</v>
      </c>
      <c r="N2030" s="38"/>
      <c r="O2030" s="48">
        <v>4.3220000000000001</v>
      </c>
      <c r="P2030" s="48">
        <f t="shared" si="329"/>
        <v>8.6440000000000001</v>
      </c>
      <c r="Q2030" s="104"/>
      <c r="R2030" s="102">
        <f t="shared" ref="R2030:R2041" si="331">Q2030*1.025</f>
        <v>0</v>
      </c>
      <c r="S2030" s="120" t="s">
        <v>2346</v>
      </c>
      <c r="T2030" s="40"/>
      <c r="U2030" s="139"/>
      <c r="V2030" s="37"/>
      <c r="W2030" s="37"/>
      <c r="X2030" s="37"/>
      <c r="Y2030" s="37"/>
      <c r="Z2030" s="37"/>
      <c r="AA2030" s="40"/>
    </row>
    <row r="2031" spans="1:27" s="139" customFormat="1" x14ac:dyDescent="0.25">
      <c r="A2031" s="204">
        <v>193825</v>
      </c>
      <c r="B2031" s="222">
        <v>63805316</v>
      </c>
      <c r="C2031" s="231">
        <v>2</v>
      </c>
      <c r="D2031" s="208"/>
      <c r="E2031" s="210" t="s">
        <v>1246</v>
      </c>
      <c r="F2031" s="24" t="s">
        <v>3797</v>
      </c>
      <c r="G2031" s="225">
        <f>J2031*1.15</f>
        <v>88.55</v>
      </c>
      <c r="H2031" s="220">
        <f t="shared" si="323"/>
        <v>177.1</v>
      </c>
      <c r="I2031" s="219" t="s">
        <v>152</v>
      </c>
      <c r="J2031" s="220">
        <v>77</v>
      </c>
      <c r="K2031" s="220">
        <f t="shared" si="325"/>
        <v>154</v>
      </c>
      <c r="L2031" s="226">
        <f t="shared" si="326"/>
        <v>577.5</v>
      </c>
      <c r="M2031" s="221">
        <f t="shared" si="324"/>
        <v>1155</v>
      </c>
      <c r="N2031" s="209" t="s">
        <v>1917</v>
      </c>
      <c r="O2031" s="207">
        <v>4.3220000000000001</v>
      </c>
      <c r="P2031" s="207">
        <f t="shared" si="329"/>
        <v>8.6440000000000001</v>
      </c>
      <c r="Q2031" s="227"/>
      <c r="R2031" s="228">
        <f t="shared" si="331"/>
        <v>0</v>
      </c>
      <c r="S2031" s="229"/>
      <c r="T2031" s="230"/>
      <c r="U2031" s="37"/>
      <c r="Z2031" s="37"/>
      <c r="AA2031" s="37"/>
    </row>
    <row r="2032" spans="1:27" s="139" customFormat="1" x14ac:dyDescent="0.25">
      <c r="A2032" s="6">
        <v>120642</v>
      </c>
      <c r="B2032" s="51">
        <v>63805317</v>
      </c>
      <c r="C2032" s="21">
        <v>2</v>
      </c>
      <c r="D2032" s="39"/>
      <c r="E2032" s="20" t="s">
        <v>726</v>
      </c>
      <c r="F2032" s="34" t="s">
        <v>1059</v>
      </c>
      <c r="G2032" s="73">
        <f t="shared" ref="G2032:G2040" si="332">J2032*1.2</f>
        <v>62.4</v>
      </c>
      <c r="H2032" s="55">
        <f t="shared" si="323"/>
        <v>124.8</v>
      </c>
      <c r="I2032" s="15" t="s">
        <v>152</v>
      </c>
      <c r="J2032" s="12">
        <v>52</v>
      </c>
      <c r="K2032" s="55">
        <f t="shared" si="325"/>
        <v>104</v>
      </c>
      <c r="L2032" s="13">
        <f t="shared" si="326"/>
        <v>390</v>
      </c>
      <c r="M2032" s="56">
        <f t="shared" si="324"/>
        <v>780</v>
      </c>
      <c r="N2032" s="105" t="s">
        <v>2039</v>
      </c>
      <c r="O2032" s="48"/>
      <c r="P2032" s="48">
        <f t="shared" si="329"/>
        <v>0</v>
      </c>
      <c r="Q2032" s="104"/>
      <c r="R2032" s="102">
        <f t="shared" si="331"/>
        <v>0</v>
      </c>
      <c r="S2032" s="120" t="s">
        <v>2328</v>
      </c>
      <c r="T2032" s="37"/>
      <c r="V2032" s="37"/>
      <c r="W2032" s="131"/>
      <c r="X2032" s="37"/>
      <c r="Y2032" s="37"/>
      <c r="Z2032" s="37"/>
      <c r="AA2032" s="37"/>
    </row>
    <row r="2033" spans="1:27" s="139" customFormat="1" x14ac:dyDescent="0.25">
      <c r="A2033" s="6">
        <v>120642</v>
      </c>
      <c r="B2033" s="51">
        <v>63805318</v>
      </c>
      <c r="C2033" s="23">
        <v>2</v>
      </c>
      <c r="D2033" s="39"/>
      <c r="E2033" s="20" t="s">
        <v>727</v>
      </c>
      <c r="F2033" s="34" t="s">
        <v>1058</v>
      </c>
      <c r="G2033" s="73">
        <f t="shared" si="332"/>
        <v>62.4</v>
      </c>
      <c r="H2033" s="55">
        <f t="shared" si="323"/>
        <v>124.8</v>
      </c>
      <c r="I2033" s="45" t="s">
        <v>152</v>
      </c>
      <c r="J2033" s="61">
        <v>52</v>
      </c>
      <c r="K2033" s="55">
        <f t="shared" si="325"/>
        <v>104</v>
      </c>
      <c r="L2033" s="13">
        <f t="shared" si="326"/>
        <v>390</v>
      </c>
      <c r="M2033" s="56">
        <f t="shared" si="324"/>
        <v>780</v>
      </c>
      <c r="N2033" s="38"/>
      <c r="O2033" s="48">
        <v>3.29</v>
      </c>
      <c r="P2033" s="48">
        <f t="shared" si="329"/>
        <v>6.58</v>
      </c>
      <c r="Q2033" s="104"/>
      <c r="R2033" s="102">
        <f t="shared" si="331"/>
        <v>0</v>
      </c>
      <c r="S2033" s="120" t="s">
        <v>2330</v>
      </c>
      <c r="T2033" s="37"/>
      <c r="V2033" s="131"/>
      <c r="Z2033" s="37"/>
      <c r="AA2033" s="37"/>
    </row>
    <row r="2034" spans="1:27" s="131" customFormat="1" x14ac:dyDescent="0.25">
      <c r="A2034" s="6">
        <v>120642</v>
      </c>
      <c r="B2034" s="51">
        <v>63805319</v>
      </c>
      <c r="C2034" s="27">
        <v>2</v>
      </c>
      <c r="D2034" s="39"/>
      <c r="E2034" s="24" t="s">
        <v>724</v>
      </c>
      <c r="F2034" s="24" t="s">
        <v>1787</v>
      </c>
      <c r="G2034" s="73">
        <f t="shared" si="332"/>
        <v>324</v>
      </c>
      <c r="H2034" s="55">
        <f t="shared" si="323"/>
        <v>648</v>
      </c>
      <c r="I2034" s="15" t="s">
        <v>0</v>
      </c>
      <c r="J2034" s="55">
        <v>270</v>
      </c>
      <c r="K2034" s="55">
        <f t="shared" si="325"/>
        <v>540</v>
      </c>
      <c r="L2034" s="13">
        <f t="shared" si="326"/>
        <v>2025</v>
      </c>
      <c r="M2034" s="56">
        <f t="shared" si="324"/>
        <v>4050</v>
      </c>
      <c r="N2034" s="105"/>
      <c r="O2034" s="48"/>
      <c r="P2034" s="48">
        <f t="shared" si="329"/>
        <v>0</v>
      </c>
      <c r="Q2034" s="104"/>
      <c r="R2034" s="102">
        <f t="shared" si="331"/>
        <v>0</v>
      </c>
      <c r="S2034" s="120" t="s">
        <v>2286</v>
      </c>
      <c r="T2034" s="37"/>
      <c r="U2034" s="37"/>
      <c r="V2034" s="37"/>
      <c r="W2034" s="37"/>
      <c r="X2034" s="37"/>
      <c r="Y2034" s="37"/>
      <c r="Z2034" s="37"/>
      <c r="AA2034" s="37"/>
    </row>
    <row r="2035" spans="1:27" s="139" customFormat="1" x14ac:dyDescent="0.25">
      <c r="A2035" s="6">
        <v>120642</v>
      </c>
      <c r="B2035" s="51">
        <v>63805320</v>
      </c>
      <c r="C2035" s="27">
        <v>2</v>
      </c>
      <c r="D2035" s="39"/>
      <c r="E2035" s="24" t="s">
        <v>725</v>
      </c>
      <c r="F2035" s="24" t="s">
        <v>1788</v>
      </c>
      <c r="G2035" s="73">
        <f t="shared" si="332"/>
        <v>390</v>
      </c>
      <c r="H2035" s="55">
        <f t="shared" si="323"/>
        <v>780</v>
      </c>
      <c r="I2035" s="15" t="s">
        <v>0</v>
      </c>
      <c r="J2035" s="55">
        <v>325</v>
      </c>
      <c r="K2035" s="55">
        <f t="shared" si="325"/>
        <v>650</v>
      </c>
      <c r="L2035" s="13">
        <f t="shared" si="326"/>
        <v>2437.5</v>
      </c>
      <c r="M2035" s="56">
        <f t="shared" si="324"/>
        <v>4875</v>
      </c>
      <c r="N2035" s="105"/>
      <c r="O2035" s="48"/>
      <c r="P2035" s="48">
        <f t="shared" si="329"/>
        <v>0</v>
      </c>
      <c r="Q2035" s="104"/>
      <c r="R2035" s="102">
        <f t="shared" si="331"/>
        <v>0</v>
      </c>
      <c r="S2035" s="120" t="s">
        <v>2287</v>
      </c>
      <c r="T2035" s="37"/>
      <c r="U2035" s="131"/>
      <c r="V2035" s="37"/>
      <c r="W2035" s="37"/>
      <c r="X2035" s="131"/>
      <c r="Y2035" s="131"/>
      <c r="AA2035" s="37"/>
    </row>
    <row r="2036" spans="1:27" s="139" customFormat="1" x14ac:dyDescent="0.25">
      <c r="A2036" s="6">
        <v>144691</v>
      </c>
      <c r="B2036" s="6">
        <v>63805323</v>
      </c>
      <c r="C2036" s="6">
        <v>1</v>
      </c>
      <c r="D2036" s="39"/>
      <c r="E2036" s="30" t="s">
        <v>1285</v>
      </c>
      <c r="F2036" s="20" t="s">
        <v>1572</v>
      </c>
      <c r="G2036" s="76">
        <f t="shared" si="332"/>
        <v>57</v>
      </c>
      <c r="H2036" s="55">
        <f t="shared" si="323"/>
        <v>57</v>
      </c>
      <c r="I2036" s="15" t="s">
        <v>67</v>
      </c>
      <c r="J2036" s="55">
        <v>47.5</v>
      </c>
      <c r="K2036" s="55">
        <f t="shared" si="325"/>
        <v>47.5</v>
      </c>
      <c r="L2036" s="56">
        <f t="shared" si="326"/>
        <v>356.25</v>
      </c>
      <c r="M2036" s="56">
        <f t="shared" si="324"/>
        <v>356.25</v>
      </c>
      <c r="N2036" s="38"/>
      <c r="O2036" s="48"/>
      <c r="P2036" s="48">
        <f t="shared" si="329"/>
        <v>0</v>
      </c>
      <c r="Q2036" s="104"/>
      <c r="R2036" s="102">
        <f t="shared" si="331"/>
        <v>0</v>
      </c>
      <c r="S2036" s="120" t="s">
        <v>2483</v>
      </c>
      <c r="T2036" s="37"/>
      <c r="U2036" s="37"/>
      <c r="V2036" s="37"/>
      <c r="W2036" s="40"/>
      <c r="X2036" s="37"/>
      <c r="Y2036" s="37"/>
      <c r="Z2036" s="37"/>
      <c r="AA2036" s="37"/>
    </row>
    <row r="2037" spans="1:27" s="139" customFormat="1" x14ac:dyDescent="0.25">
      <c r="A2037" s="6">
        <v>144691</v>
      </c>
      <c r="B2037" s="6">
        <v>63805325</v>
      </c>
      <c r="C2037" s="6">
        <v>1</v>
      </c>
      <c r="D2037" s="39"/>
      <c r="E2037" s="30" t="s">
        <v>1751</v>
      </c>
      <c r="F2037" s="20" t="s">
        <v>1752</v>
      </c>
      <c r="G2037" s="76">
        <f t="shared" si="332"/>
        <v>63</v>
      </c>
      <c r="H2037" s="55">
        <f t="shared" si="323"/>
        <v>63</v>
      </c>
      <c r="I2037" s="15" t="s">
        <v>67</v>
      </c>
      <c r="J2037" s="55">
        <v>52.5</v>
      </c>
      <c r="K2037" s="55">
        <f t="shared" si="325"/>
        <v>52.5</v>
      </c>
      <c r="L2037" s="56">
        <f t="shared" si="326"/>
        <v>393.75</v>
      </c>
      <c r="M2037" s="56">
        <f t="shared" si="324"/>
        <v>393.75</v>
      </c>
      <c r="N2037" s="38"/>
      <c r="O2037" s="48"/>
      <c r="P2037" s="48">
        <f t="shared" si="329"/>
        <v>0</v>
      </c>
      <c r="Q2037" s="104"/>
      <c r="R2037" s="102">
        <f t="shared" si="331"/>
        <v>0</v>
      </c>
      <c r="S2037" s="37"/>
      <c r="T2037" s="37"/>
      <c r="U2037" s="37"/>
      <c r="V2037" s="37"/>
      <c r="X2037" s="37"/>
      <c r="Y2037" s="37"/>
      <c r="AA2037" s="40"/>
    </row>
    <row r="2038" spans="1:27" s="139" customFormat="1" x14ac:dyDescent="0.25">
      <c r="A2038" s="6">
        <v>150206</v>
      </c>
      <c r="B2038" s="51">
        <v>63805334</v>
      </c>
      <c r="C2038" s="21">
        <v>1</v>
      </c>
      <c r="D2038" s="39"/>
      <c r="E2038" s="20" t="s">
        <v>860</v>
      </c>
      <c r="F2038" s="22" t="s">
        <v>4333</v>
      </c>
      <c r="G2038" s="73">
        <f t="shared" si="332"/>
        <v>870</v>
      </c>
      <c r="H2038" s="72">
        <f t="shared" si="323"/>
        <v>870</v>
      </c>
      <c r="I2038" s="15" t="s">
        <v>0</v>
      </c>
      <c r="J2038" s="12">
        <v>725</v>
      </c>
      <c r="K2038" s="55">
        <f t="shared" si="325"/>
        <v>725</v>
      </c>
      <c r="L2038" s="13">
        <f t="shared" si="326"/>
        <v>5437.5</v>
      </c>
      <c r="M2038" s="57">
        <f t="shared" si="324"/>
        <v>5437.5</v>
      </c>
      <c r="N2038" s="38"/>
      <c r="O2038" s="48"/>
      <c r="P2038" s="48">
        <f t="shared" si="329"/>
        <v>0</v>
      </c>
      <c r="Q2038" s="104"/>
      <c r="R2038" s="102">
        <f t="shared" si="331"/>
        <v>0</v>
      </c>
      <c r="S2038" s="120" t="s">
        <v>2901</v>
      </c>
      <c r="T2038" s="37"/>
      <c r="U2038" s="37"/>
      <c r="V2038" s="37"/>
      <c r="W2038" s="37"/>
      <c r="X2038" s="37"/>
      <c r="Y2038" s="37"/>
      <c r="Z2038" s="131"/>
      <c r="AA2038" s="120"/>
    </row>
    <row r="2039" spans="1:27" s="139" customFormat="1" x14ac:dyDescent="0.25">
      <c r="A2039" s="6">
        <v>132138</v>
      </c>
      <c r="B2039" s="6">
        <v>63805367</v>
      </c>
      <c r="C2039" s="6">
        <v>2</v>
      </c>
      <c r="D2039" s="39"/>
      <c r="E2039" s="30" t="s">
        <v>756</v>
      </c>
      <c r="F2039" s="20" t="s">
        <v>1068</v>
      </c>
      <c r="G2039" s="76">
        <f t="shared" si="332"/>
        <v>12.12</v>
      </c>
      <c r="H2039" s="55">
        <f t="shared" si="323"/>
        <v>24.24</v>
      </c>
      <c r="I2039" s="15" t="s">
        <v>67</v>
      </c>
      <c r="J2039" s="55">
        <v>10.1</v>
      </c>
      <c r="K2039" s="55">
        <f t="shared" si="325"/>
        <v>20.2</v>
      </c>
      <c r="L2039" s="56">
        <f t="shared" si="326"/>
        <v>75.75</v>
      </c>
      <c r="M2039" s="56">
        <f t="shared" si="324"/>
        <v>151.5</v>
      </c>
      <c r="N2039" s="38"/>
      <c r="O2039" s="48">
        <v>1.2999999999999999E-2</v>
      </c>
      <c r="P2039" s="48">
        <f t="shared" si="329"/>
        <v>2.5999999999999999E-2</v>
      </c>
      <c r="Q2039" s="104"/>
      <c r="R2039" s="102">
        <f t="shared" si="331"/>
        <v>0</v>
      </c>
      <c r="S2039" s="120" t="s">
        <v>3120</v>
      </c>
      <c r="T2039" s="37"/>
      <c r="U2039" s="37"/>
      <c r="V2039" s="131"/>
      <c r="W2039" s="37"/>
      <c r="X2039" s="37"/>
      <c r="Y2039" s="37"/>
      <c r="AA2039" s="37"/>
    </row>
    <row r="2040" spans="1:27" s="139" customFormat="1" x14ac:dyDescent="0.25">
      <c r="A2040" s="6">
        <v>179498</v>
      </c>
      <c r="B2040" s="6">
        <v>63805367</v>
      </c>
      <c r="C2040" s="6">
        <v>2</v>
      </c>
      <c r="D2040" s="39"/>
      <c r="E2040" s="30" t="s">
        <v>756</v>
      </c>
      <c r="F2040" s="20" t="s">
        <v>1068</v>
      </c>
      <c r="G2040" s="76">
        <f t="shared" si="332"/>
        <v>12.12</v>
      </c>
      <c r="H2040" s="55">
        <f t="shared" si="323"/>
        <v>24.24</v>
      </c>
      <c r="I2040" s="15" t="s">
        <v>974</v>
      </c>
      <c r="J2040" s="55">
        <v>10.1</v>
      </c>
      <c r="K2040" s="55">
        <f t="shared" si="325"/>
        <v>20.2</v>
      </c>
      <c r="L2040" s="56">
        <f t="shared" si="326"/>
        <v>75.75</v>
      </c>
      <c r="M2040" s="56">
        <f t="shared" si="324"/>
        <v>151.5</v>
      </c>
      <c r="N2040" s="38"/>
      <c r="O2040" s="48">
        <v>1.2999999999999999E-2</v>
      </c>
      <c r="P2040" s="48">
        <f t="shared" si="329"/>
        <v>2.5999999999999999E-2</v>
      </c>
      <c r="Q2040" s="104"/>
      <c r="R2040" s="102">
        <f t="shared" si="331"/>
        <v>0</v>
      </c>
      <c r="S2040" s="120" t="s">
        <v>3120</v>
      </c>
      <c r="T2040" s="37"/>
      <c r="U2040" s="37"/>
      <c r="V2040" s="131"/>
      <c r="W2040" s="131"/>
      <c r="X2040" s="37"/>
      <c r="Y2040" s="37"/>
      <c r="Z2040" s="230"/>
      <c r="AA2040" s="37"/>
    </row>
    <row r="2041" spans="1:27" s="139" customFormat="1" x14ac:dyDescent="0.25">
      <c r="A2041" s="6">
        <v>191185</v>
      </c>
      <c r="B2041" s="6">
        <v>63805367</v>
      </c>
      <c r="C2041" s="6">
        <v>2</v>
      </c>
      <c r="D2041" s="39"/>
      <c r="E2041" s="30" t="s">
        <v>3566</v>
      </c>
      <c r="F2041" s="20" t="s">
        <v>1068</v>
      </c>
      <c r="G2041" s="110">
        <f>J2041*1.2+O2041*1.9</f>
        <v>13.115599999999999</v>
      </c>
      <c r="H2041" s="55">
        <f t="shared" si="323"/>
        <v>26.231199999999998</v>
      </c>
      <c r="I2041" s="94" t="s">
        <v>974</v>
      </c>
      <c r="J2041" s="97">
        <v>10.1</v>
      </c>
      <c r="K2041" s="97">
        <f t="shared" si="325"/>
        <v>20.2</v>
      </c>
      <c r="L2041" s="93">
        <f t="shared" si="326"/>
        <v>75.75</v>
      </c>
      <c r="M2041" s="93">
        <f t="shared" si="324"/>
        <v>151.5</v>
      </c>
      <c r="N2041" s="91" t="s">
        <v>1973</v>
      </c>
      <c r="O2041" s="48">
        <v>0.52400000000000002</v>
      </c>
      <c r="P2041" s="48">
        <f t="shared" si="329"/>
        <v>1.048</v>
      </c>
      <c r="Q2041" s="40"/>
      <c r="R2041" s="102">
        <f t="shared" si="331"/>
        <v>0</v>
      </c>
      <c r="S2041" s="120" t="s">
        <v>3121</v>
      </c>
      <c r="T2041" s="37"/>
      <c r="U2041" s="131"/>
      <c r="V2041" s="37"/>
      <c r="W2041" s="37"/>
      <c r="X2041" s="131"/>
      <c r="Y2041" s="131"/>
      <c r="Z2041" s="131"/>
      <c r="AA2041" s="37"/>
    </row>
    <row r="2042" spans="1:27" s="139" customFormat="1" x14ac:dyDescent="0.25">
      <c r="A2042" s="134">
        <v>191185</v>
      </c>
      <c r="B2042" s="134">
        <v>63805367</v>
      </c>
      <c r="C2042" s="134">
        <v>2</v>
      </c>
      <c r="D2042" s="161"/>
      <c r="E2042" s="123" t="s">
        <v>3566</v>
      </c>
      <c r="F2042" s="124" t="s">
        <v>1068</v>
      </c>
      <c r="G2042" s="168">
        <f>J2042*1.2+O2042*1.9</f>
        <v>13.115599999999999</v>
      </c>
      <c r="H2042" s="162">
        <f t="shared" si="323"/>
        <v>26.231199999999998</v>
      </c>
      <c r="I2042" s="163" t="s">
        <v>974</v>
      </c>
      <c r="J2042" s="164">
        <v>10.1</v>
      </c>
      <c r="K2042" s="164">
        <f t="shared" si="325"/>
        <v>20.2</v>
      </c>
      <c r="L2042" s="165">
        <f t="shared" si="326"/>
        <v>75.75</v>
      </c>
      <c r="M2042" s="165">
        <f t="shared" si="324"/>
        <v>151.5</v>
      </c>
      <c r="N2042" s="129" t="s">
        <v>1973</v>
      </c>
      <c r="O2042" s="130">
        <v>0.52400000000000002</v>
      </c>
      <c r="P2042" s="130">
        <f t="shared" si="329"/>
        <v>1.048</v>
      </c>
      <c r="V2042" s="37"/>
      <c r="W2042" s="37"/>
      <c r="X2042" s="37"/>
      <c r="Y2042" s="37"/>
      <c r="Z2042" s="40"/>
      <c r="AA2042" s="37"/>
    </row>
    <row r="2043" spans="1:27" s="139" customFormat="1" x14ac:dyDescent="0.25">
      <c r="A2043" s="6">
        <v>169606</v>
      </c>
      <c r="B2043" s="51">
        <v>63805371</v>
      </c>
      <c r="C2043" s="21">
        <v>2</v>
      </c>
      <c r="D2043" s="39"/>
      <c r="E2043" s="20" t="s">
        <v>1405</v>
      </c>
      <c r="F2043" s="22" t="s">
        <v>3998</v>
      </c>
      <c r="G2043" s="71">
        <f>J2043*1.15</f>
        <v>33.924999999999997</v>
      </c>
      <c r="H2043" s="71">
        <f t="shared" si="323"/>
        <v>67.849999999999994</v>
      </c>
      <c r="I2043" s="15" t="s">
        <v>152</v>
      </c>
      <c r="J2043" s="12">
        <v>29.5</v>
      </c>
      <c r="K2043" s="55">
        <f t="shared" si="325"/>
        <v>59</v>
      </c>
      <c r="L2043" s="13">
        <f t="shared" si="326"/>
        <v>221.25</v>
      </c>
      <c r="M2043" s="57">
        <f t="shared" si="324"/>
        <v>442.5</v>
      </c>
      <c r="N2043" s="38"/>
      <c r="O2043" s="48">
        <v>2.0499999999999998</v>
      </c>
      <c r="P2043" s="48">
        <f t="shared" si="329"/>
        <v>4.0999999999999996</v>
      </c>
      <c r="Q2043" s="104"/>
      <c r="R2043" s="102">
        <f t="shared" ref="R2043:R2061" si="333">Q2043*1.025</f>
        <v>0</v>
      </c>
      <c r="S2043" s="120" t="s">
        <v>2816</v>
      </c>
      <c r="T2043" s="37"/>
      <c r="V2043" s="37"/>
      <c r="AA2043" s="37"/>
    </row>
    <row r="2044" spans="1:27" s="139" customFormat="1" x14ac:dyDescent="0.25">
      <c r="A2044" s="6">
        <v>169606</v>
      </c>
      <c r="B2044" s="51">
        <v>63805372</v>
      </c>
      <c r="C2044" s="27">
        <v>2</v>
      </c>
      <c r="D2044" s="39"/>
      <c r="E2044" s="20" t="s">
        <v>1406</v>
      </c>
      <c r="F2044" s="22" t="s">
        <v>3998</v>
      </c>
      <c r="G2044" s="53">
        <f>J2044*1.15</f>
        <v>33.924999999999997</v>
      </c>
      <c r="H2044" s="53">
        <f t="shared" si="323"/>
        <v>67.849999999999994</v>
      </c>
      <c r="I2044" s="15" t="s">
        <v>152</v>
      </c>
      <c r="J2044" s="55">
        <v>29.5</v>
      </c>
      <c r="K2044" s="55">
        <f t="shared" si="325"/>
        <v>59</v>
      </c>
      <c r="L2044" s="13">
        <f t="shared" si="326"/>
        <v>221.25</v>
      </c>
      <c r="M2044" s="57">
        <f t="shared" si="324"/>
        <v>442.5</v>
      </c>
      <c r="N2044" s="38"/>
      <c r="O2044" s="48">
        <v>2.0499999999999998</v>
      </c>
      <c r="P2044" s="48">
        <f t="shared" si="329"/>
        <v>4.0999999999999996</v>
      </c>
      <c r="Q2044" s="104"/>
      <c r="R2044" s="102">
        <f t="shared" si="333"/>
        <v>0</v>
      </c>
      <c r="S2044" s="120" t="s">
        <v>2817</v>
      </c>
      <c r="T2044" s="37"/>
      <c r="U2044" s="37"/>
      <c r="V2044" s="37"/>
      <c r="W2044" s="37"/>
      <c r="Z2044" s="131"/>
      <c r="AA2044" s="131"/>
    </row>
    <row r="2045" spans="1:27" s="131" customFormat="1" x14ac:dyDescent="0.25">
      <c r="A2045" s="6">
        <v>177921</v>
      </c>
      <c r="B2045" s="6">
        <v>63805375</v>
      </c>
      <c r="C2045" s="45">
        <v>15</v>
      </c>
      <c r="D2045" s="46"/>
      <c r="E2045" s="33" t="s">
        <v>1857</v>
      </c>
      <c r="F2045" s="47" t="s">
        <v>1858</v>
      </c>
      <c r="G2045" s="73">
        <f t="shared" ref="G2045:G2075" si="334">J2045*1.2</f>
        <v>5.3999999999999995</v>
      </c>
      <c r="H2045" s="71">
        <f t="shared" si="323"/>
        <v>80.999999999999986</v>
      </c>
      <c r="I2045" s="45" t="s">
        <v>974</v>
      </c>
      <c r="J2045" s="26">
        <v>4.5</v>
      </c>
      <c r="K2045" s="55">
        <f t="shared" si="325"/>
        <v>67.5</v>
      </c>
      <c r="L2045" s="13">
        <f t="shared" si="326"/>
        <v>33.75</v>
      </c>
      <c r="M2045" s="57">
        <f t="shared" si="324"/>
        <v>506.25</v>
      </c>
      <c r="N2045" s="38" t="s">
        <v>1917</v>
      </c>
      <c r="O2045" s="48">
        <v>0.246</v>
      </c>
      <c r="P2045" s="48">
        <f t="shared" si="329"/>
        <v>3.69</v>
      </c>
      <c r="Q2045" s="104"/>
      <c r="R2045" s="102">
        <f t="shared" si="333"/>
        <v>0</v>
      </c>
      <c r="S2045" s="120" t="s">
        <v>2751</v>
      </c>
      <c r="T2045" s="37"/>
      <c r="U2045" s="37"/>
      <c r="V2045" s="139"/>
      <c r="W2045" s="139"/>
      <c r="X2045" s="37"/>
      <c r="Y2045" s="37"/>
      <c r="Z2045" s="139"/>
    </row>
    <row r="2046" spans="1:27" s="131" customFormat="1" x14ac:dyDescent="0.25">
      <c r="A2046" s="6">
        <v>132138</v>
      </c>
      <c r="B2046" s="6">
        <v>63805400</v>
      </c>
      <c r="C2046" s="6">
        <v>4</v>
      </c>
      <c r="D2046" s="39"/>
      <c r="E2046" s="30" t="s">
        <v>742</v>
      </c>
      <c r="F2046" s="20" t="s">
        <v>1099</v>
      </c>
      <c r="G2046" s="76">
        <f t="shared" si="334"/>
        <v>201.6</v>
      </c>
      <c r="H2046" s="55">
        <f t="shared" si="323"/>
        <v>806.4</v>
      </c>
      <c r="I2046" s="15" t="s">
        <v>152</v>
      </c>
      <c r="J2046" s="55">
        <v>168</v>
      </c>
      <c r="K2046" s="55">
        <f t="shared" si="325"/>
        <v>672</v>
      </c>
      <c r="L2046" s="56">
        <f t="shared" si="326"/>
        <v>1260</v>
      </c>
      <c r="M2046" s="56">
        <f t="shared" si="324"/>
        <v>5040</v>
      </c>
      <c r="N2046" s="38"/>
      <c r="O2046" s="48"/>
      <c r="P2046" s="48">
        <f t="shared" si="329"/>
        <v>0</v>
      </c>
      <c r="Q2046" s="104"/>
      <c r="R2046" s="102">
        <f t="shared" si="333"/>
        <v>0</v>
      </c>
      <c r="S2046" s="120" t="s">
        <v>2902</v>
      </c>
      <c r="T2046" s="37"/>
      <c r="U2046" s="37"/>
      <c r="V2046" s="37"/>
      <c r="W2046" s="37"/>
      <c r="X2046" s="37"/>
      <c r="Y2046" s="37"/>
      <c r="Z2046" s="37"/>
      <c r="AA2046" s="37"/>
    </row>
    <row r="2047" spans="1:27" s="131" customFormat="1" x14ac:dyDescent="0.25">
      <c r="A2047" s="6">
        <v>132138</v>
      </c>
      <c r="B2047" s="6">
        <v>63805402</v>
      </c>
      <c r="C2047" s="6">
        <v>7</v>
      </c>
      <c r="D2047" s="39"/>
      <c r="E2047" s="30" t="s">
        <v>743</v>
      </c>
      <c r="F2047" s="20" t="s">
        <v>4140</v>
      </c>
      <c r="G2047" s="76">
        <f t="shared" si="334"/>
        <v>115.19999999999999</v>
      </c>
      <c r="H2047" s="55">
        <f t="shared" si="323"/>
        <v>806.39999999999986</v>
      </c>
      <c r="I2047" s="15" t="s">
        <v>152</v>
      </c>
      <c r="J2047" s="55">
        <v>96</v>
      </c>
      <c r="K2047" s="55">
        <f t="shared" si="325"/>
        <v>672</v>
      </c>
      <c r="L2047" s="56">
        <f t="shared" si="326"/>
        <v>720</v>
      </c>
      <c r="M2047" s="56">
        <f t="shared" si="324"/>
        <v>5040</v>
      </c>
      <c r="N2047" s="38"/>
      <c r="O2047" s="48"/>
      <c r="P2047" s="48">
        <f t="shared" si="329"/>
        <v>0</v>
      </c>
      <c r="Q2047" s="104"/>
      <c r="R2047" s="102">
        <f t="shared" si="333"/>
        <v>0</v>
      </c>
      <c r="S2047" s="120" t="s">
        <v>2903</v>
      </c>
      <c r="T2047" s="37"/>
      <c r="U2047" s="37"/>
      <c r="V2047" s="37"/>
      <c r="W2047" s="139"/>
      <c r="X2047" s="40"/>
      <c r="Y2047" s="40"/>
      <c r="Z2047" s="37"/>
      <c r="AA2047" s="37"/>
    </row>
    <row r="2048" spans="1:27" s="131" customFormat="1" x14ac:dyDescent="0.25">
      <c r="A2048" s="6">
        <v>132138</v>
      </c>
      <c r="B2048" s="6">
        <v>63805403</v>
      </c>
      <c r="C2048" s="6">
        <v>2</v>
      </c>
      <c r="D2048" s="39"/>
      <c r="E2048" s="30" t="s">
        <v>744</v>
      </c>
      <c r="F2048" s="20" t="s">
        <v>4142</v>
      </c>
      <c r="G2048" s="76">
        <f t="shared" si="334"/>
        <v>156</v>
      </c>
      <c r="H2048" s="55">
        <f t="shared" si="323"/>
        <v>312</v>
      </c>
      <c r="I2048" s="15" t="s">
        <v>152</v>
      </c>
      <c r="J2048" s="55">
        <v>130</v>
      </c>
      <c r="K2048" s="55">
        <f t="shared" si="325"/>
        <v>260</v>
      </c>
      <c r="L2048" s="56">
        <f t="shared" si="326"/>
        <v>975</v>
      </c>
      <c r="M2048" s="56">
        <f t="shared" si="324"/>
        <v>1950</v>
      </c>
      <c r="N2048" s="38"/>
      <c r="O2048" s="48"/>
      <c r="P2048" s="48">
        <f t="shared" si="329"/>
        <v>0</v>
      </c>
      <c r="Q2048" s="104"/>
      <c r="R2048" s="102">
        <f t="shared" si="333"/>
        <v>0</v>
      </c>
      <c r="S2048" s="120" t="s">
        <v>2904</v>
      </c>
      <c r="T2048" s="37"/>
      <c r="U2048" s="139"/>
      <c r="V2048" s="37"/>
      <c r="W2048" s="40"/>
      <c r="X2048" s="139"/>
      <c r="Y2048" s="139"/>
      <c r="Z2048" s="40"/>
      <c r="AA2048" s="37"/>
    </row>
    <row r="2049" spans="1:27" s="131" customFormat="1" x14ac:dyDescent="0.25">
      <c r="A2049" s="6">
        <v>132138</v>
      </c>
      <c r="B2049" s="6">
        <v>63805404</v>
      </c>
      <c r="C2049" s="6">
        <v>2</v>
      </c>
      <c r="D2049" s="39"/>
      <c r="E2049" s="30" t="s">
        <v>749</v>
      </c>
      <c r="F2049" s="20" t="s">
        <v>1010</v>
      </c>
      <c r="G2049" s="76">
        <f t="shared" si="334"/>
        <v>36</v>
      </c>
      <c r="H2049" s="55">
        <f t="shared" si="323"/>
        <v>72</v>
      </c>
      <c r="I2049" s="15" t="s">
        <v>0</v>
      </c>
      <c r="J2049" s="55">
        <v>30</v>
      </c>
      <c r="K2049" s="55">
        <f t="shared" si="325"/>
        <v>60</v>
      </c>
      <c r="L2049" s="56">
        <f t="shared" si="326"/>
        <v>225</v>
      </c>
      <c r="M2049" s="56">
        <f t="shared" si="324"/>
        <v>450</v>
      </c>
      <c r="N2049" s="38"/>
      <c r="O2049" s="48"/>
      <c r="P2049" s="48">
        <f t="shared" si="329"/>
        <v>0</v>
      </c>
      <c r="Q2049" s="104"/>
      <c r="R2049" s="102">
        <f t="shared" si="333"/>
        <v>0</v>
      </c>
      <c r="S2049" s="120" t="s">
        <v>2954</v>
      </c>
      <c r="T2049" s="37"/>
      <c r="U2049" s="139"/>
      <c r="V2049" s="37"/>
      <c r="W2049" s="37"/>
      <c r="X2049" s="139"/>
      <c r="Y2049" s="139"/>
      <c r="Z2049" s="37"/>
      <c r="AA2049" s="37"/>
    </row>
    <row r="2050" spans="1:27" s="131" customFormat="1" x14ac:dyDescent="0.25">
      <c r="A2050" s="6">
        <v>173614</v>
      </c>
      <c r="B2050" s="6">
        <v>63805406</v>
      </c>
      <c r="C2050" s="6">
        <v>4</v>
      </c>
      <c r="D2050" s="39"/>
      <c r="E2050" s="30" t="s">
        <v>1636</v>
      </c>
      <c r="F2050" s="20" t="s">
        <v>1637</v>
      </c>
      <c r="G2050" s="53">
        <f t="shared" si="334"/>
        <v>7.1999999999999993</v>
      </c>
      <c r="H2050" s="55">
        <f t="shared" ref="H2050:H2113" si="335">C2050*G2050</f>
        <v>28.799999999999997</v>
      </c>
      <c r="I2050" s="15" t="s">
        <v>67</v>
      </c>
      <c r="J2050" s="55">
        <v>6</v>
      </c>
      <c r="K2050" s="55">
        <f t="shared" si="325"/>
        <v>24</v>
      </c>
      <c r="L2050" s="56">
        <f t="shared" si="326"/>
        <v>45</v>
      </c>
      <c r="M2050" s="56">
        <f t="shared" si="324"/>
        <v>180</v>
      </c>
      <c r="N2050" s="38"/>
      <c r="O2050" s="48"/>
      <c r="P2050" s="48">
        <f t="shared" si="329"/>
        <v>0</v>
      </c>
      <c r="Q2050" s="104"/>
      <c r="R2050" s="102">
        <f t="shared" si="333"/>
        <v>0</v>
      </c>
      <c r="S2050" s="120" t="s">
        <v>3125</v>
      </c>
      <c r="T2050" s="37"/>
      <c r="U2050" s="37"/>
      <c r="V2050" s="40"/>
      <c r="W2050" s="37"/>
      <c r="X2050" s="37"/>
      <c r="Y2050" s="37"/>
      <c r="Z2050" s="37"/>
      <c r="AA2050" s="37"/>
    </row>
    <row r="2051" spans="1:27" s="139" customFormat="1" ht="15.75" customHeight="1" x14ac:dyDescent="0.25">
      <c r="A2051" s="6">
        <v>186141</v>
      </c>
      <c r="B2051" s="6">
        <v>63805406</v>
      </c>
      <c r="C2051" s="6">
        <v>4</v>
      </c>
      <c r="D2051" s="39"/>
      <c r="E2051" s="30" t="s">
        <v>1636</v>
      </c>
      <c r="F2051" s="20" t="s">
        <v>1637</v>
      </c>
      <c r="G2051" s="53">
        <f t="shared" si="334"/>
        <v>7.1999999999999993</v>
      </c>
      <c r="H2051" s="53">
        <f t="shared" si="335"/>
        <v>28.799999999999997</v>
      </c>
      <c r="I2051" s="15" t="s">
        <v>974</v>
      </c>
      <c r="J2051" s="55">
        <v>6</v>
      </c>
      <c r="K2051" s="55">
        <f t="shared" si="325"/>
        <v>24</v>
      </c>
      <c r="L2051" s="56">
        <f t="shared" si="326"/>
        <v>45</v>
      </c>
      <c r="M2051" s="56">
        <f t="shared" si="324"/>
        <v>180</v>
      </c>
      <c r="N2051" s="38"/>
      <c r="O2051" s="48">
        <v>0.121</v>
      </c>
      <c r="P2051" s="48">
        <f t="shared" si="329"/>
        <v>0.48399999999999999</v>
      </c>
      <c r="Q2051" s="103"/>
      <c r="R2051" s="102">
        <f t="shared" si="333"/>
        <v>0</v>
      </c>
      <c r="S2051" s="120" t="s">
        <v>3125</v>
      </c>
      <c r="T2051" s="37"/>
      <c r="U2051" s="37"/>
      <c r="V2051" s="202"/>
      <c r="W2051" s="37"/>
      <c r="X2051" s="37"/>
      <c r="Y2051" s="37"/>
      <c r="Z2051" s="37"/>
      <c r="AA2051" s="131"/>
    </row>
    <row r="2052" spans="1:27" s="139" customFormat="1" ht="12.75" customHeight="1" x14ac:dyDescent="0.25">
      <c r="A2052" s="6">
        <v>132138</v>
      </c>
      <c r="B2052" s="6">
        <v>63805413</v>
      </c>
      <c r="C2052" s="6">
        <v>1</v>
      </c>
      <c r="D2052" s="39"/>
      <c r="E2052" s="30" t="s">
        <v>745</v>
      </c>
      <c r="F2052" s="20" t="s">
        <v>4143</v>
      </c>
      <c r="G2052" s="76">
        <f t="shared" si="334"/>
        <v>158.4</v>
      </c>
      <c r="H2052" s="55">
        <f t="shared" si="335"/>
        <v>158.4</v>
      </c>
      <c r="I2052" s="15" t="s">
        <v>152</v>
      </c>
      <c r="J2052" s="55">
        <v>132</v>
      </c>
      <c r="K2052" s="55">
        <f t="shared" si="325"/>
        <v>132</v>
      </c>
      <c r="L2052" s="56">
        <f t="shared" si="326"/>
        <v>990</v>
      </c>
      <c r="M2052" s="56">
        <f t="shared" si="324"/>
        <v>990</v>
      </c>
      <c r="N2052" s="38"/>
      <c r="O2052" s="48"/>
      <c r="P2052" s="48">
        <f t="shared" si="329"/>
        <v>0</v>
      </c>
      <c r="Q2052" s="104"/>
      <c r="R2052" s="102">
        <f t="shared" si="333"/>
        <v>0</v>
      </c>
      <c r="S2052" s="120" t="s">
        <v>2905</v>
      </c>
      <c r="T2052" s="37"/>
      <c r="V2052" s="131"/>
      <c r="W2052" s="37"/>
      <c r="X2052" s="37"/>
      <c r="Y2052" s="37"/>
      <c r="Z2052" s="37"/>
      <c r="AA2052" s="131"/>
    </row>
    <row r="2053" spans="1:27" s="139" customFormat="1" x14ac:dyDescent="0.25">
      <c r="A2053" s="6">
        <v>132138</v>
      </c>
      <c r="B2053" s="6">
        <v>63805414</v>
      </c>
      <c r="C2053" s="6">
        <v>1</v>
      </c>
      <c r="D2053" s="39"/>
      <c r="E2053" s="30" t="s">
        <v>746</v>
      </c>
      <c r="F2053" s="20" t="s">
        <v>1040</v>
      </c>
      <c r="G2053" s="76">
        <f t="shared" si="334"/>
        <v>312</v>
      </c>
      <c r="H2053" s="55">
        <f t="shared" si="335"/>
        <v>312</v>
      </c>
      <c r="I2053" s="15" t="s">
        <v>0</v>
      </c>
      <c r="J2053" s="55">
        <v>260</v>
      </c>
      <c r="K2053" s="55">
        <f t="shared" si="325"/>
        <v>260</v>
      </c>
      <c r="L2053" s="56">
        <f t="shared" si="326"/>
        <v>1950</v>
      </c>
      <c r="M2053" s="56">
        <f t="shared" si="324"/>
        <v>1950</v>
      </c>
      <c r="N2053" s="38"/>
      <c r="O2053" s="48"/>
      <c r="P2053" s="48">
        <f t="shared" si="329"/>
        <v>0</v>
      </c>
      <c r="Q2053" s="104"/>
      <c r="R2053" s="102">
        <f t="shared" si="333"/>
        <v>0</v>
      </c>
      <c r="S2053" s="120" t="s">
        <v>2906</v>
      </c>
      <c r="T2053" s="37"/>
      <c r="U2053" s="37"/>
      <c r="V2053" s="40"/>
      <c r="X2053" s="37"/>
      <c r="Y2053" s="37"/>
      <c r="AA2053" s="37"/>
    </row>
    <row r="2054" spans="1:27" s="139" customFormat="1" x14ac:dyDescent="0.25">
      <c r="A2054" s="6">
        <v>132138</v>
      </c>
      <c r="B2054" s="6">
        <v>63805420</v>
      </c>
      <c r="C2054" s="6">
        <v>1</v>
      </c>
      <c r="D2054" s="39"/>
      <c r="E2054" s="30" t="s">
        <v>750</v>
      </c>
      <c r="F2054" s="20" t="s">
        <v>1588</v>
      </c>
      <c r="G2054" s="76">
        <f t="shared" si="334"/>
        <v>86.399999999999991</v>
      </c>
      <c r="H2054" s="55">
        <f t="shared" si="335"/>
        <v>86.399999999999991</v>
      </c>
      <c r="I2054" s="15" t="s">
        <v>67</v>
      </c>
      <c r="J2054" s="55">
        <v>72</v>
      </c>
      <c r="K2054" s="55">
        <f t="shared" si="325"/>
        <v>72</v>
      </c>
      <c r="L2054" s="56">
        <f t="shared" si="326"/>
        <v>540</v>
      </c>
      <c r="M2054" s="56">
        <f t="shared" ref="M2054:M2117" si="336">C2054*L2054</f>
        <v>540</v>
      </c>
      <c r="N2054" s="38"/>
      <c r="O2054" s="48"/>
      <c r="P2054" s="48">
        <f t="shared" si="329"/>
        <v>0</v>
      </c>
      <c r="Q2054" s="104"/>
      <c r="R2054" s="102">
        <f t="shared" si="333"/>
        <v>0</v>
      </c>
      <c r="S2054" s="120" t="s">
        <v>2997</v>
      </c>
      <c r="T2054" s="37"/>
      <c r="U2054" s="37"/>
      <c r="V2054" s="37"/>
      <c r="W2054" s="37"/>
      <c r="X2054" s="37"/>
      <c r="Y2054" s="37"/>
      <c r="Z2054" s="131"/>
      <c r="AA2054" s="37"/>
    </row>
    <row r="2055" spans="1:27" s="139" customFormat="1" x14ac:dyDescent="0.25">
      <c r="A2055" s="6">
        <v>132138</v>
      </c>
      <c r="B2055" s="6">
        <v>63805443</v>
      </c>
      <c r="C2055" s="6">
        <v>2</v>
      </c>
      <c r="D2055" s="39"/>
      <c r="E2055" s="30" t="s">
        <v>753</v>
      </c>
      <c r="F2055" s="20" t="s">
        <v>1102</v>
      </c>
      <c r="G2055" s="76">
        <f t="shared" si="334"/>
        <v>211.2</v>
      </c>
      <c r="H2055" s="55">
        <f t="shared" si="335"/>
        <v>422.4</v>
      </c>
      <c r="I2055" s="15" t="s">
        <v>152</v>
      </c>
      <c r="J2055" s="55">
        <v>176</v>
      </c>
      <c r="K2055" s="55">
        <f t="shared" si="325"/>
        <v>352</v>
      </c>
      <c r="L2055" s="56">
        <f t="shared" si="326"/>
        <v>1320</v>
      </c>
      <c r="M2055" s="56">
        <f t="shared" si="336"/>
        <v>2640</v>
      </c>
      <c r="N2055" s="38"/>
      <c r="O2055" s="48"/>
      <c r="P2055" s="48">
        <f t="shared" si="329"/>
        <v>0</v>
      </c>
      <c r="Q2055" s="103"/>
      <c r="R2055" s="102">
        <f t="shared" si="333"/>
        <v>0</v>
      </c>
      <c r="S2055" s="120" t="s">
        <v>3064</v>
      </c>
      <c r="T2055" s="37"/>
      <c r="U2055" s="37"/>
      <c r="V2055" s="37"/>
      <c r="W2055" s="131"/>
      <c r="X2055" s="37"/>
      <c r="Y2055" s="37"/>
      <c r="Z2055" s="37"/>
      <c r="AA2055" s="37"/>
    </row>
    <row r="2056" spans="1:27" s="131" customFormat="1" x14ac:dyDescent="0.25">
      <c r="A2056" s="9">
        <v>181461</v>
      </c>
      <c r="B2056" s="9">
        <v>63805455</v>
      </c>
      <c r="C2056" s="9">
        <v>1</v>
      </c>
      <c r="D2056" s="38"/>
      <c r="E2056" s="30" t="s">
        <v>758</v>
      </c>
      <c r="F2056" s="20" t="s">
        <v>4144</v>
      </c>
      <c r="G2056" s="53">
        <f t="shared" si="334"/>
        <v>64.8</v>
      </c>
      <c r="H2056" s="55">
        <f t="shared" si="335"/>
        <v>64.8</v>
      </c>
      <c r="I2056" s="15" t="s">
        <v>152</v>
      </c>
      <c r="J2056" s="55">
        <v>54</v>
      </c>
      <c r="K2056" s="55">
        <f t="shared" si="325"/>
        <v>54</v>
      </c>
      <c r="L2056" s="56">
        <f t="shared" si="326"/>
        <v>405</v>
      </c>
      <c r="M2056" s="56">
        <f t="shared" si="336"/>
        <v>405</v>
      </c>
      <c r="N2056" s="38"/>
      <c r="O2056" s="48">
        <v>11</v>
      </c>
      <c r="P2056" s="48">
        <f t="shared" si="329"/>
        <v>11</v>
      </c>
      <c r="Q2056" s="104"/>
      <c r="R2056" s="102">
        <f t="shared" si="333"/>
        <v>0</v>
      </c>
      <c r="S2056" s="120" t="s">
        <v>3196</v>
      </c>
      <c r="T2056" s="37"/>
      <c r="U2056" s="37"/>
      <c r="W2056" s="139"/>
      <c r="X2056" s="139"/>
      <c r="Y2056" s="139"/>
      <c r="Z2056" s="37"/>
      <c r="AA2056" s="139"/>
    </row>
    <row r="2057" spans="1:27" s="139" customFormat="1" x14ac:dyDescent="0.25">
      <c r="A2057" s="6">
        <v>132138</v>
      </c>
      <c r="B2057" s="6">
        <v>63805463</v>
      </c>
      <c r="C2057" s="6">
        <v>4</v>
      </c>
      <c r="D2057" s="39"/>
      <c r="E2057" s="30" t="s">
        <v>760</v>
      </c>
      <c r="F2057" s="20" t="s">
        <v>4141</v>
      </c>
      <c r="G2057" s="76">
        <f t="shared" si="334"/>
        <v>156</v>
      </c>
      <c r="H2057" s="55">
        <f t="shared" si="335"/>
        <v>624</v>
      </c>
      <c r="I2057" s="15" t="s">
        <v>152</v>
      </c>
      <c r="J2057" s="55">
        <v>130</v>
      </c>
      <c r="K2057" s="55">
        <f t="shared" si="325"/>
        <v>520</v>
      </c>
      <c r="L2057" s="56">
        <f t="shared" si="326"/>
        <v>975</v>
      </c>
      <c r="M2057" s="56">
        <f t="shared" si="336"/>
        <v>3900</v>
      </c>
      <c r="N2057" s="38"/>
      <c r="O2057" s="48"/>
      <c r="P2057" s="48">
        <f t="shared" si="329"/>
        <v>0</v>
      </c>
      <c r="Q2057" s="104"/>
      <c r="R2057" s="102">
        <f t="shared" si="333"/>
        <v>0</v>
      </c>
      <c r="S2057" s="120" t="s">
        <v>3353</v>
      </c>
      <c r="T2057" s="37"/>
      <c r="U2057" s="37"/>
      <c r="V2057" s="37"/>
      <c r="W2057" s="37"/>
      <c r="X2057" s="230"/>
      <c r="Y2057" s="230"/>
      <c r="Z2057" s="37"/>
      <c r="AA2057" s="37"/>
    </row>
    <row r="2058" spans="1:27" s="131" customFormat="1" x14ac:dyDescent="0.25">
      <c r="A2058" s="6">
        <v>132138</v>
      </c>
      <c r="B2058" s="6">
        <v>63805464</v>
      </c>
      <c r="C2058" s="6">
        <v>2</v>
      </c>
      <c r="D2058" s="39"/>
      <c r="E2058" s="30" t="s">
        <v>761</v>
      </c>
      <c r="F2058" s="20" t="s">
        <v>4774</v>
      </c>
      <c r="G2058" s="76">
        <f t="shared" si="334"/>
        <v>78</v>
      </c>
      <c r="H2058" s="55">
        <f t="shared" si="335"/>
        <v>156</v>
      </c>
      <c r="I2058" s="15" t="s">
        <v>152</v>
      </c>
      <c r="J2058" s="55">
        <v>65</v>
      </c>
      <c r="K2058" s="55">
        <f t="shared" ref="K2058:K2121" si="337">C2058*J2058</f>
        <v>130</v>
      </c>
      <c r="L2058" s="56">
        <f t="shared" ref="L2058:L2121" si="338">J2058*7.5</f>
        <v>487.5</v>
      </c>
      <c r="M2058" s="56">
        <f t="shared" si="336"/>
        <v>975</v>
      </c>
      <c r="N2058" s="38"/>
      <c r="O2058" s="48"/>
      <c r="P2058" s="48">
        <f t="shared" si="329"/>
        <v>0</v>
      </c>
      <c r="Q2058" s="104"/>
      <c r="R2058" s="102">
        <f t="shared" si="333"/>
        <v>0</v>
      </c>
      <c r="S2058" s="120" t="s">
        <v>3354</v>
      </c>
      <c r="T2058" s="40"/>
      <c r="W2058" s="139"/>
      <c r="X2058" s="37"/>
      <c r="Y2058" s="37"/>
      <c r="AA2058" s="40"/>
    </row>
    <row r="2059" spans="1:27" s="131" customFormat="1" x14ac:dyDescent="0.25">
      <c r="A2059" s="6">
        <v>132138</v>
      </c>
      <c r="B2059" s="6">
        <v>63805465</v>
      </c>
      <c r="C2059" s="6">
        <v>2</v>
      </c>
      <c r="D2059" s="39"/>
      <c r="E2059" s="30" t="s">
        <v>762</v>
      </c>
      <c r="F2059" s="20" t="s">
        <v>4776</v>
      </c>
      <c r="G2059" s="76">
        <f t="shared" si="334"/>
        <v>92.399999999999991</v>
      </c>
      <c r="H2059" s="55">
        <f t="shared" si="335"/>
        <v>184.79999999999998</v>
      </c>
      <c r="I2059" s="15" t="s">
        <v>152</v>
      </c>
      <c r="J2059" s="55">
        <v>77</v>
      </c>
      <c r="K2059" s="55">
        <f t="shared" si="337"/>
        <v>154</v>
      </c>
      <c r="L2059" s="56">
        <f t="shared" si="338"/>
        <v>577.5</v>
      </c>
      <c r="M2059" s="56">
        <f t="shared" si="336"/>
        <v>1155</v>
      </c>
      <c r="N2059" s="38"/>
      <c r="O2059" s="48"/>
      <c r="P2059" s="48">
        <f t="shared" si="329"/>
        <v>0</v>
      </c>
      <c r="Q2059" s="104"/>
      <c r="R2059" s="102">
        <f t="shared" si="333"/>
        <v>0</v>
      </c>
      <c r="S2059" s="120" t="s">
        <v>3355</v>
      </c>
      <c r="T2059" s="40"/>
      <c r="U2059" s="40"/>
      <c r="V2059" s="139"/>
      <c r="W2059" s="37"/>
      <c r="Z2059" s="37"/>
      <c r="AA2059" s="37"/>
    </row>
    <row r="2060" spans="1:27" s="131" customFormat="1" x14ac:dyDescent="0.25">
      <c r="A2060" s="6">
        <v>132138</v>
      </c>
      <c r="B2060" s="6">
        <v>63805466</v>
      </c>
      <c r="C2060" s="6">
        <v>2</v>
      </c>
      <c r="D2060" s="39"/>
      <c r="E2060" s="30" t="s">
        <v>763</v>
      </c>
      <c r="F2060" s="20" t="s">
        <v>1101</v>
      </c>
      <c r="G2060" s="76">
        <f t="shared" si="334"/>
        <v>81.599999999999994</v>
      </c>
      <c r="H2060" s="55">
        <f t="shared" si="335"/>
        <v>163.19999999999999</v>
      </c>
      <c r="I2060" s="15" t="s">
        <v>152</v>
      </c>
      <c r="J2060" s="55">
        <v>68</v>
      </c>
      <c r="K2060" s="55">
        <f t="shared" si="337"/>
        <v>136</v>
      </c>
      <c r="L2060" s="56">
        <f t="shared" si="338"/>
        <v>510</v>
      </c>
      <c r="M2060" s="56">
        <f t="shared" si="336"/>
        <v>1020</v>
      </c>
      <c r="N2060" s="38"/>
      <c r="O2060" s="48"/>
      <c r="P2060" s="48">
        <f t="shared" si="329"/>
        <v>0</v>
      </c>
      <c r="Q2060" s="104"/>
      <c r="R2060" s="102">
        <f t="shared" si="333"/>
        <v>0</v>
      </c>
      <c r="S2060" s="120" t="s">
        <v>3356</v>
      </c>
      <c r="T2060" s="40"/>
      <c r="U2060" s="139"/>
      <c r="V2060" s="37"/>
      <c r="W2060" s="37"/>
      <c r="X2060" s="37"/>
      <c r="Y2060" s="37"/>
      <c r="AA2060" s="37"/>
    </row>
    <row r="2061" spans="1:27" s="131" customFormat="1" x14ac:dyDescent="0.25">
      <c r="A2061" s="6">
        <v>154722</v>
      </c>
      <c r="B2061" s="6">
        <v>63805467</v>
      </c>
      <c r="C2061" s="6">
        <v>2</v>
      </c>
      <c r="D2061" s="39"/>
      <c r="E2061" s="30" t="s">
        <v>1213</v>
      </c>
      <c r="F2061" s="20" t="s">
        <v>1536</v>
      </c>
      <c r="G2061" s="76">
        <f t="shared" si="334"/>
        <v>45.6</v>
      </c>
      <c r="H2061" s="55">
        <f t="shared" si="335"/>
        <v>91.2</v>
      </c>
      <c r="I2061" s="15" t="s">
        <v>152</v>
      </c>
      <c r="J2061" s="55">
        <v>38</v>
      </c>
      <c r="K2061" s="55">
        <f t="shared" si="337"/>
        <v>76</v>
      </c>
      <c r="L2061" s="56">
        <f t="shared" si="338"/>
        <v>285</v>
      </c>
      <c r="M2061" s="56">
        <f t="shared" si="336"/>
        <v>570</v>
      </c>
      <c r="N2061" s="38"/>
      <c r="O2061" s="48"/>
      <c r="P2061" s="48">
        <f t="shared" si="329"/>
        <v>0</v>
      </c>
      <c r="Q2061" s="104"/>
      <c r="R2061" s="102">
        <f t="shared" si="333"/>
        <v>0</v>
      </c>
      <c r="S2061" s="120" t="s">
        <v>2752</v>
      </c>
      <c r="T2061" s="37"/>
      <c r="U2061" s="37"/>
      <c r="V2061" s="139"/>
      <c r="X2061" s="37"/>
      <c r="Y2061" s="37"/>
      <c r="Z2061" s="37"/>
    </row>
    <row r="2062" spans="1:27" s="131" customFormat="1" x14ac:dyDescent="0.25">
      <c r="A2062" s="134">
        <v>600008131</v>
      </c>
      <c r="B2062" s="134">
        <v>63805492</v>
      </c>
      <c r="C2062" s="134">
        <v>1</v>
      </c>
      <c r="D2062" s="122"/>
      <c r="E2062" s="270" t="s">
        <v>4346</v>
      </c>
      <c r="F2062" s="124" t="s">
        <v>4347</v>
      </c>
      <c r="G2062" s="125">
        <f t="shared" si="334"/>
        <v>58.8</v>
      </c>
      <c r="H2062" s="125">
        <f t="shared" si="335"/>
        <v>58.8</v>
      </c>
      <c r="I2062" s="166" t="s">
        <v>974</v>
      </c>
      <c r="J2062" s="162">
        <v>49</v>
      </c>
      <c r="K2062" s="162">
        <f t="shared" si="337"/>
        <v>49</v>
      </c>
      <c r="L2062" s="167">
        <f t="shared" si="338"/>
        <v>367.5</v>
      </c>
      <c r="M2062" s="167">
        <f t="shared" si="336"/>
        <v>367.5</v>
      </c>
      <c r="N2062" s="122" t="s">
        <v>2028</v>
      </c>
      <c r="O2062" s="130">
        <v>7</v>
      </c>
      <c r="P2062" s="130">
        <f t="shared" si="329"/>
        <v>7</v>
      </c>
      <c r="Q2062" s="188"/>
      <c r="R2062" s="139"/>
      <c r="V2062" s="37"/>
      <c r="W2062" s="37"/>
      <c r="X2062" s="37"/>
      <c r="Y2062" s="37"/>
      <c r="Z2062" s="37"/>
    </row>
    <row r="2063" spans="1:27" s="139" customFormat="1" x14ac:dyDescent="0.25">
      <c r="A2063" s="6">
        <v>132138</v>
      </c>
      <c r="B2063" s="6">
        <v>63805502</v>
      </c>
      <c r="C2063" s="6">
        <v>2</v>
      </c>
      <c r="D2063" s="39"/>
      <c r="E2063" s="30" t="s">
        <v>755</v>
      </c>
      <c r="F2063" s="20" t="s">
        <v>1865</v>
      </c>
      <c r="G2063" s="76">
        <f t="shared" si="334"/>
        <v>96.6</v>
      </c>
      <c r="H2063" s="55">
        <f t="shared" si="335"/>
        <v>193.2</v>
      </c>
      <c r="I2063" s="15" t="s">
        <v>152</v>
      </c>
      <c r="J2063" s="55">
        <v>80.5</v>
      </c>
      <c r="K2063" s="55">
        <f t="shared" si="337"/>
        <v>161</v>
      </c>
      <c r="L2063" s="56">
        <f t="shared" si="338"/>
        <v>603.75</v>
      </c>
      <c r="M2063" s="56">
        <f t="shared" si="336"/>
        <v>1207.5</v>
      </c>
      <c r="N2063" s="38"/>
      <c r="O2063" s="48"/>
      <c r="P2063" s="48">
        <f t="shared" si="329"/>
        <v>0</v>
      </c>
      <c r="Q2063" s="104"/>
      <c r="R2063" s="102">
        <f t="shared" ref="R2063:R2081" si="339">Q2063*1.025</f>
        <v>0</v>
      </c>
      <c r="S2063" s="120" t="s">
        <v>3094</v>
      </c>
      <c r="T2063" s="37"/>
      <c r="U2063" s="37"/>
      <c r="W2063" s="37"/>
      <c r="X2063" s="37"/>
      <c r="Y2063" s="37"/>
      <c r="Z2063" s="37"/>
    </row>
    <row r="2064" spans="1:27" s="131" customFormat="1" x14ac:dyDescent="0.25">
      <c r="A2064" s="6">
        <v>132138</v>
      </c>
      <c r="B2064" s="6">
        <v>63805503</v>
      </c>
      <c r="C2064" s="6">
        <v>4</v>
      </c>
      <c r="D2064" s="39"/>
      <c r="E2064" s="30" t="s">
        <v>754</v>
      </c>
      <c r="F2064" s="20" t="s">
        <v>1030</v>
      </c>
      <c r="G2064" s="76">
        <f t="shared" si="334"/>
        <v>181.92</v>
      </c>
      <c r="H2064" s="55">
        <f t="shared" si="335"/>
        <v>727.68</v>
      </c>
      <c r="I2064" s="15" t="s">
        <v>152</v>
      </c>
      <c r="J2064" s="55">
        <v>151.6</v>
      </c>
      <c r="K2064" s="55">
        <f t="shared" si="337"/>
        <v>606.4</v>
      </c>
      <c r="L2064" s="56">
        <f t="shared" si="338"/>
        <v>1137</v>
      </c>
      <c r="M2064" s="56">
        <f t="shared" si="336"/>
        <v>4548</v>
      </c>
      <c r="N2064" s="38"/>
      <c r="O2064" s="48"/>
      <c r="P2064" s="48">
        <f t="shared" si="329"/>
        <v>0</v>
      </c>
      <c r="Q2064" s="104"/>
      <c r="R2064" s="102">
        <f t="shared" si="339"/>
        <v>0</v>
      </c>
      <c r="S2064" s="120" t="s">
        <v>3093</v>
      </c>
      <c r="T2064" s="37"/>
      <c r="U2064" s="37"/>
      <c r="W2064" s="37"/>
      <c r="X2064" s="40"/>
      <c r="Y2064" s="40"/>
      <c r="Z2064" s="37"/>
      <c r="AA2064" s="139"/>
    </row>
    <row r="2065" spans="1:27" s="131" customFormat="1" x14ac:dyDescent="0.25">
      <c r="A2065" s="6">
        <v>132138</v>
      </c>
      <c r="B2065" s="6">
        <v>63805511</v>
      </c>
      <c r="C2065" s="6">
        <v>8</v>
      </c>
      <c r="D2065" s="39"/>
      <c r="E2065" s="30" t="s">
        <v>759</v>
      </c>
      <c r="F2065" s="20" t="s">
        <v>4008</v>
      </c>
      <c r="G2065" s="76">
        <f t="shared" si="334"/>
        <v>4.68</v>
      </c>
      <c r="H2065" s="55">
        <f t="shared" si="335"/>
        <v>37.44</v>
      </c>
      <c r="I2065" s="15" t="s">
        <v>67</v>
      </c>
      <c r="J2065" s="55">
        <v>3.9</v>
      </c>
      <c r="K2065" s="55">
        <f t="shared" si="337"/>
        <v>31.2</v>
      </c>
      <c r="L2065" s="56">
        <f t="shared" si="338"/>
        <v>29.25</v>
      </c>
      <c r="M2065" s="56">
        <f t="shared" si="336"/>
        <v>234</v>
      </c>
      <c r="N2065" s="38"/>
      <c r="O2065" s="48">
        <v>5.8000000000000003E-2</v>
      </c>
      <c r="P2065" s="48">
        <f t="shared" si="329"/>
        <v>0.46400000000000002</v>
      </c>
      <c r="Q2065" s="103"/>
      <c r="R2065" s="102">
        <f t="shared" si="339"/>
        <v>0</v>
      </c>
      <c r="S2065" s="120" t="s">
        <v>3202</v>
      </c>
      <c r="T2065" s="37"/>
      <c r="U2065" s="40"/>
      <c r="V2065" s="139"/>
      <c r="W2065" s="37"/>
      <c r="X2065" s="37"/>
      <c r="Y2065" s="37"/>
      <c r="Z2065" s="139"/>
      <c r="AA2065" s="37"/>
    </row>
    <row r="2066" spans="1:27" s="131" customFormat="1" x14ac:dyDescent="0.25">
      <c r="A2066" s="6">
        <v>132138</v>
      </c>
      <c r="B2066" s="6">
        <v>63805512</v>
      </c>
      <c r="C2066" s="6">
        <v>1</v>
      </c>
      <c r="D2066" s="39"/>
      <c r="E2066" s="30" t="s">
        <v>757</v>
      </c>
      <c r="F2066" s="20" t="s">
        <v>1018</v>
      </c>
      <c r="G2066" s="76">
        <f t="shared" si="334"/>
        <v>69.599999999999994</v>
      </c>
      <c r="H2066" s="55">
        <f t="shared" si="335"/>
        <v>69.599999999999994</v>
      </c>
      <c r="I2066" s="15" t="s">
        <v>0</v>
      </c>
      <c r="J2066" s="55">
        <v>58</v>
      </c>
      <c r="K2066" s="55">
        <f t="shared" si="337"/>
        <v>58</v>
      </c>
      <c r="L2066" s="56">
        <f t="shared" si="338"/>
        <v>435</v>
      </c>
      <c r="M2066" s="56">
        <f t="shared" si="336"/>
        <v>435</v>
      </c>
      <c r="N2066" s="38"/>
      <c r="O2066" s="48"/>
      <c r="P2066" s="48">
        <f t="shared" si="329"/>
        <v>0</v>
      </c>
      <c r="Q2066" s="103"/>
      <c r="R2066" s="102">
        <f t="shared" si="339"/>
        <v>0</v>
      </c>
      <c r="S2066" s="120" t="s">
        <v>3139</v>
      </c>
      <c r="T2066" s="37"/>
      <c r="U2066" s="37"/>
      <c r="V2066" s="139"/>
      <c r="W2066" s="37"/>
      <c r="X2066" s="37"/>
      <c r="Y2066" s="37"/>
      <c r="AA2066" s="37"/>
    </row>
    <row r="2067" spans="1:27" s="131" customFormat="1" x14ac:dyDescent="0.25">
      <c r="A2067" s="6">
        <v>133468</v>
      </c>
      <c r="B2067" s="6">
        <v>63805516</v>
      </c>
      <c r="C2067" s="6">
        <v>4</v>
      </c>
      <c r="D2067" s="39"/>
      <c r="E2067" s="30" t="s">
        <v>774</v>
      </c>
      <c r="F2067" s="20" t="s">
        <v>1064</v>
      </c>
      <c r="G2067" s="76">
        <f t="shared" si="334"/>
        <v>5.0999999999999996</v>
      </c>
      <c r="H2067" s="55">
        <f t="shared" si="335"/>
        <v>20.399999999999999</v>
      </c>
      <c r="I2067" s="15" t="s">
        <v>67</v>
      </c>
      <c r="J2067" s="55">
        <v>4.25</v>
      </c>
      <c r="K2067" s="55">
        <f t="shared" si="337"/>
        <v>17</v>
      </c>
      <c r="L2067" s="56">
        <f t="shared" si="338"/>
        <v>31.875</v>
      </c>
      <c r="M2067" s="56">
        <f t="shared" si="336"/>
        <v>127.5</v>
      </c>
      <c r="N2067" s="105" t="s">
        <v>1974</v>
      </c>
      <c r="O2067" s="48"/>
      <c r="P2067" s="48">
        <f t="shared" si="329"/>
        <v>0</v>
      </c>
      <c r="Q2067" s="104"/>
      <c r="R2067" s="102">
        <f t="shared" si="339"/>
        <v>0</v>
      </c>
      <c r="S2067" s="120" t="s">
        <v>2292</v>
      </c>
      <c r="T2067" s="37"/>
      <c r="U2067" s="37"/>
      <c r="W2067" s="37"/>
      <c r="X2067" s="37"/>
      <c r="Y2067" s="37"/>
      <c r="Z2067" s="139"/>
      <c r="AA2067" s="37"/>
    </row>
    <row r="2068" spans="1:27" s="139" customFormat="1" x14ac:dyDescent="0.25">
      <c r="A2068" s="6">
        <v>131432</v>
      </c>
      <c r="B2068" s="6">
        <v>63805529</v>
      </c>
      <c r="C2068" s="6">
        <v>2</v>
      </c>
      <c r="D2068" s="39"/>
      <c r="E2068" s="30" t="s">
        <v>741</v>
      </c>
      <c r="F2068" s="20" t="s">
        <v>4769</v>
      </c>
      <c r="G2068" s="70">
        <f t="shared" si="334"/>
        <v>42.6</v>
      </c>
      <c r="H2068" s="55">
        <f t="shared" si="335"/>
        <v>85.2</v>
      </c>
      <c r="I2068" s="15" t="s">
        <v>152</v>
      </c>
      <c r="J2068" s="55">
        <v>35.5</v>
      </c>
      <c r="K2068" s="55">
        <f t="shared" si="337"/>
        <v>71</v>
      </c>
      <c r="L2068" s="56">
        <f t="shared" si="338"/>
        <v>266.25</v>
      </c>
      <c r="M2068" s="56">
        <f t="shared" si="336"/>
        <v>532.5</v>
      </c>
      <c r="N2068" s="38"/>
      <c r="O2068" s="48"/>
      <c r="P2068" s="48">
        <f t="shared" si="329"/>
        <v>0</v>
      </c>
      <c r="Q2068" s="104"/>
      <c r="R2068" s="102">
        <f t="shared" si="339"/>
        <v>0</v>
      </c>
      <c r="S2068" s="120" t="s">
        <v>3227</v>
      </c>
      <c r="T2068" s="37"/>
      <c r="U2068" s="131"/>
      <c r="X2068" s="37"/>
      <c r="Y2068" s="37"/>
      <c r="Z2068" s="37"/>
    </row>
    <row r="2069" spans="1:27" s="131" customFormat="1" x14ac:dyDescent="0.25">
      <c r="A2069" s="6">
        <v>132138</v>
      </c>
      <c r="B2069" s="6">
        <v>63805531</v>
      </c>
      <c r="C2069" s="6">
        <v>1</v>
      </c>
      <c r="D2069" s="39"/>
      <c r="E2069" s="30" t="s">
        <v>747</v>
      </c>
      <c r="F2069" s="20" t="s">
        <v>1103</v>
      </c>
      <c r="G2069" s="76">
        <f t="shared" si="334"/>
        <v>45.6</v>
      </c>
      <c r="H2069" s="55">
        <f t="shared" si="335"/>
        <v>45.6</v>
      </c>
      <c r="I2069" s="15" t="s">
        <v>0</v>
      </c>
      <c r="J2069" s="55">
        <v>38</v>
      </c>
      <c r="K2069" s="55">
        <f t="shared" si="337"/>
        <v>38</v>
      </c>
      <c r="L2069" s="56">
        <f t="shared" si="338"/>
        <v>285</v>
      </c>
      <c r="M2069" s="56">
        <f t="shared" si="336"/>
        <v>285</v>
      </c>
      <c r="N2069" s="38"/>
      <c r="O2069" s="48"/>
      <c r="P2069" s="48">
        <f t="shared" si="329"/>
        <v>0</v>
      </c>
      <c r="Q2069" s="104"/>
      <c r="R2069" s="102">
        <f t="shared" si="339"/>
        <v>0</v>
      </c>
      <c r="S2069" s="120" t="s">
        <v>2907</v>
      </c>
      <c r="T2069" s="37"/>
      <c r="U2069" s="37"/>
      <c r="W2069" s="230"/>
      <c r="X2069" s="40"/>
      <c r="Y2069" s="40"/>
      <c r="Z2069" s="139"/>
    </row>
    <row r="2070" spans="1:27" s="131" customFormat="1" x14ac:dyDescent="0.25">
      <c r="A2070" s="6">
        <v>132138</v>
      </c>
      <c r="B2070" s="6">
        <v>63805532</v>
      </c>
      <c r="C2070" s="6">
        <v>1</v>
      </c>
      <c r="D2070" s="39"/>
      <c r="E2070" s="30" t="s">
        <v>748</v>
      </c>
      <c r="F2070" s="20" t="s">
        <v>4292</v>
      </c>
      <c r="G2070" s="76">
        <f t="shared" si="334"/>
        <v>33.6</v>
      </c>
      <c r="H2070" s="55">
        <f t="shared" si="335"/>
        <v>33.6</v>
      </c>
      <c r="I2070" s="15" t="s">
        <v>0</v>
      </c>
      <c r="J2070" s="55">
        <v>28</v>
      </c>
      <c r="K2070" s="55">
        <f t="shared" si="337"/>
        <v>28</v>
      </c>
      <c r="L2070" s="56">
        <f t="shared" si="338"/>
        <v>210</v>
      </c>
      <c r="M2070" s="56">
        <f t="shared" si="336"/>
        <v>210</v>
      </c>
      <c r="N2070" s="38"/>
      <c r="O2070" s="48"/>
      <c r="P2070" s="48">
        <f t="shared" si="329"/>
        <v>0</v>
      </c>
      <c r="Q2070" s="104"/>
      <c r="R2070" s="102">
        <f t="shared" si="339"/>
        <v>0</v>
      </c>
      <c r="S2070" s="120" t="s">
        <v>2908</v>
      </c>
      <c r="T2070" s="37"/>
      <c r="U2070" s="37"/>
      <c r="W2070" s="37"/>
      <c r="X2070" s="37"/>
      <c r="Y2070" s="37"/>
      <c r="Z2070" s="37"/>
      <c r="AA2070" s="37"/>
    </row>
    <row r="2071" spans="1:27" s="131" customFormat="1" x14ac:dyDescent="0.25">
      <c r="A2071" s="6">
        <v>133468</v>
      </c>
      <c r="B2071" s="6">
        <v>63805533</v>
      </c>
      <c r="C2071" s="6">
        <v>2</v>
      </c>
      <c r="D2071" s="39"/>
      <c r="E2071" s="30" t="s">
        <v>780</v>
      </c>
      <c r="F2071" s="20" t="s">
        <v>1786</v>
      </c>
      <c r="G2071" s="70">
        <f t="shared" si="334"/>
        <v>32.4</v>
      </c>
      <c r="H2071" s="55">
        <f t="shared" si="335"/>
        <v>64.8</v>
      </c>
      <c r="I2071" s="15" t="s">
        <v>152</v>
      </c>
      <c r="J2071" s="55">
        <v>27</v>
      </c>
      <c r="K2071" s="55">
        <f t="shared" si="337"/>
        <v>54</v>
      </c>
      <c r="L2071" s="56">
        <f t="shared" si="338"/>
        <v>202.5</v>
      </c>
      <c r="M2071" s="56">
        <f t="shared" si="336"/>
        <v>405</v>
      </c>
      <c r="N2071" s="105" t="s">
        <v>2031</v>
      </c>
      <c r="O2071" s="48"/>
      <c r="P2071" s="48">
        <f t="shared" si="329"/>
        <v>0</v>
      </c>
      <c r="Q2071" s="104"/>
      <c r="R2071" s="102">
        <f t="shared" si="339"/>
        <v>0</v>
      </c>
      <c r="S2071" s="120" t="s">
        <v>2427</v>
      </c>
      <c r="T2071" s="37"/>
      <c r="W2071" s="139"/>
      <c r="X2071" s="37"/>
      <c r="Y2071" s="37"/>
      <c r="Z2071" s="37"/>
      <c r="AA2071" s="37"/>
    </row>
    <row r="2072" spans="1:27" s="131" customFormat="1" x14ac:dyDescent="0.25">
      <c r="A2072" s="6">
        <v>133468</v>
      </c>
      <c r="B2072" s="6">
        <v>63805534</v>
      </c>
      <c r="C2072" s="6">
        <v>2</v>
      </c>
      <c r="D2072" s="39"/>
      <c r="E2072" s="30" t="s">
        <v>781</v>
      </c>
      <c r="F2072" s="20" t="s">
        <v>2056</v>
      </c>
      <c r="G2072" s="70">
        <f t="shared" si="334"/>
        <v>11.196</v>
      </c>
      <c r="H2072" s="55">
        <f t="shared" si="335"/>
        <v>22.391999999999999</v>
      </c>
      <c r="I2072" s="15" t="s">
        <v>67</v>
      </c>
      <c r="J2072" s="55">
        <v>9.33</v>
      </c>
      <c r="K2072" s="55">
        <f t="shared" si="337"/>
        <v>18.66</v>
      </c>
      <c r="L2072" s="56">
        <f t="shared" si="338"/>
        <v>69.974999999999994</v>
      </c>
      <c r="M2072" s="56">
        <f t="shared" si="336"/>
        <v>139.94999999999999</v>
      </c>
      <c r="N2072" s="105" t="s">
        <v>2037</v>
      </c>
      <c r="O2072" s="48"/>
      <c r="P2072" s="48">
        <f t="shared" si="329"/>
        <v>0</v>
      </c>
      <c r="Q2072" s="104"/>
      <c r="R2072" s="102">
        <f t="shared" si="339"/>
        <v>0</v>
      </c>
      <c r="S2072" s="120" t="s">
        <v>2428</v>
      </c>
      <c r="T2072" s="37"/>
      <c r="W2072" s="37"/>
      <c r="X2072" s="139"/>
      <c r="Y2072" s="139"/>
      <c r="Z2072" s="37"/>
      <c r="AA2072" s="37"/>
    </row>
    <row r="2073" spans="1:27" s="131" customFormat="1" x14ac:dyDescent="0.25">
      <c r="A2073" s="6">
        <v>153318</v>
      </c>
      <c r="B2073" s="6">
        <v>63805534</v>
      </c>
      <c r="C2073" s="6">
        <v>2</v>
      </c>
      <c r="D2073" s="39"/>
      <c r="E2073" s="30" t="s">
        <v>1253</v>
      </c>
      <c r="F2073" s="20" t="s">
        <v>2057</v>
      </c>
      <c r="G2073" s="70">
        <f t="shared" si="334"/>
        <v>11.196</v>
      </c>
      <c r="H2073" s="55">
        <f t="shared" si="335"/>
        <v>22.391999999999999</v>
      </c>
      <c r="I2073" s="15" t="s">
        <v>67</v>
      </c>
      <c r="J2073" s="55">
        <v>9.33</v>
      </c>
      <c r="K2073" s="55">
        <f t="shared" si="337"/>
        <v>18.66</v>
      </c>
      <c r="L2073" s="56">
        <f t="shared" si="338"/>
        <v>69.974999999999994</v>
      </c>
      <c r="M2073" s="56">
        <f t="shared" si="336"/>
        <v>139.94999999999999</v>
      </c>
      <c r="N2073" s="105" t="s">
        <v>2037</v>
      </c>
      <c r="O2073" s="48"/>
      <c r="P2073" s="48">
        <f t="shared" si="329"/>
        <v>0</v>
      </c>
      <c r="Q2073" s="104"/>
      <c r="R2073" s="102">
        <f t="shared" si="339"/>
        <v>0</v>
      </c>
      <c r="S2073" s="120" t="s">
        <v>2429</v>
      </c>
      <c r="T2073" s="37"/>
      <c r="U2073" s="37"/>
      <c r="W2073" s="37"/>
      <c r="X2073" s="37"/>
      <c r="Y2073" s="37"/>
      <c r="Z2073" s="37"/>
      <c r="AA2073" s="37"/>
    </row>
    <row r="2074" spans="1:27" s="131" customFormat="1" x14ac:dyDescent="0.25">
      <c r="A2074" s="6">
        <v>133468</v>
      </c>
      <c r="B2074" s="6">
        <v>63805540</v>
      </c>
      <c r="C2074" s="6">
        <v>2</v>
      </c>
      <c r="D2074" s="39"/>
      <c r="E2074" s="30" t="s">
        <v>785</v>
      </c>
      <c r="F2074" s="20" t="s">
        <v>1100</v>
      </c>
      <c r="G2074" s="70">
        <f t="shared" si="334"/>
        <v>147.6</v>
      </c>
      <c r="H2074" s="55">
        <f t="shared" si="335"/>
        <v>295.2</v>
      </c>
      <c r="I2074" s="15" t="s">
        <v>152</v>
      </c>
      <c r="J2074" s="55">
        <v>123</v>
      </c>
      <c r="K2074" s="55">
        <f t="shared" si="337"/>
        <v>246</v>
      </c>
      <c r="L2074" s="56">
        <f t="shared" si="338"/>
        <v>922.5</v>
      </c>
      <c r="M2074" s="56">
        <f t="shared" si="336"/>
        <v>1845</v>
      </c>
      <c r="N2074" s="38"/>
      <c r="O2074" s="48"/>
      <c r="P2074" s="48">
        <f t="shared" si="329"/>
        <v>0</v>
      </c>
      <c r="Q2074" s="103"/>
      <c r="R2074" s="102">
        <f t="shared" si="339"/>
        <v>0</v>
      </c>
      <c r="S2074" s="120" t="s">
        <v>2614</v>
      </c>
      <c r="T2074" s="37"/>
      <c r="U2074" s="202"/>
      <c r="V2074" s="37"/>
      <c r="W2074" s="37"/>
      <c r="X2074" s="37"/>
      <c r="Y2074" s="37"/>
      <c r="Z2074" s="139"/>
      <c r="AA2074" s="37"/>
    </row>
    <row r="2075" spans="1:27" s="131" customFormat="1" x14ac:dyDescent="0.25">
      <c r="A2075" s="6">
        <v>133468</v>
      </c>
      <c r="B2075" s="6">
        <v>63805541</v>
      </c>
      <c r="C2075" s="6">
        <v>2</v>
      </c>
      <c r="D2075" s="39"/>
      <c r="E2075" s="30" t="s">
        <v>783</v>
      </c>
      <c r="F2075" s="20" t="s">
        <v>3994</v>
      </c>
      <c r="G2075" s="70">
        <f t="shared" si="334"/>
        <v>72</v>
      </c>
      <c r="H2075" s="55">
        <f t="shared" si="335"/>
        <v>144</v>
      </c>
      <c r="I2075" s="15" t="s">
        <v>152</v>
      </c>
      <c r="J2075" s="55">
        <v>60</v>
      </c>
      <c r="K2075" s="55">
        <f t="shared" si="337"/>
        <v>120</v>
      </c>
      <c r="L2075" s="56">
        <f t="shared" si="338"/>
        <v>450</v>
      </c>
      <c r="M2075" s="56">
        <f t="shared" si="336"/>
        <v>900</v>
      </c>
      <c r="N2075" s="38"/>
      <c r="O2075" s="48">
        <v>16</v>
      </c>
      <c r="P2075" s="48">
        <f t="shared" si="329"/>
        <v>32</v>
      </c>
      <c r="Q2075" s="104"/>
      <c r="R2075" s="102">
        <f t="shared" si="339"/>
        <v>0</v>
      </c>
      <c r="S2075" s="120" t="s">
        <v>2612</v>
      </c>
      <c r="T2075" s="37"/>
      <c r="U2075" s="139"/>
      <c r="V2075" s="37"/>
      <c r="W2075" s="37"/>
      <c r="X2075" s="37"/>
      <c r="Y2075" s="37"/>
      <c r="Z2075" s="37"/>
      <c r="AA2075" s="40"/>
    </row>
    <row r="2076" spans="1:27" s="139" customFormat="1" x14ac:dyDescent="0.25">
      <c r="A2076" s="6">
        <v>50</v>
      </c>
      <c r="B2076" s="6">
        <v>63805542</v>
      </c>
      <c r="C2076" s="6">
        <v>1</v>
      </c>
      <c r="D2076" s="39"/>
      <c r="E2076" s="30" t="s">
        <v>782</v>
      </c>
      <c r="F2076" s="20" t="s">
        <v>4013</v>
      </c>
      <c r="G2076" s="55">
        <f>J2076*1.15</f>
        <v>6.6124999999999998</v>
      </c>
      <c r="H2076" s="55">
        <f t="shared" si="335"/>
        <v>6.6124999999999998</v>
      </c>
      <c r="I2076" s="15" t="s">
        <v>974</v>
      </c>
      <c r="J2076" s="55">
        <v>5.75</v>
      </c>
      <c r="K2076" s="55">
        <f t="shared" si="337"/>
        <v>5.75</v>
      </c>
      <c r="L2076" s="56">
        <f t="shared" si="338"/>
        <v>43.125</v>
      </c>
      <c r="M2076" s="56">
        <f t="shared" si="336"/>
        <v>43.125</v>
      </c>
      <c r="N2076" s="105" t="s">
        <v>1974</v>
      </c>
      <c r="O2076" s="48">
        <v>0.50600000000000001</v>
      </c>
      <c r="P2076" s="48">
        <f t="shared" si="329"/>
        <v>0.50600000000000001</v>
      </c>
      <c r="Q2076" s="104"/>
      <c r="R2076" s="102">
        <f t="shared" si="339"/>
        <v>0</v>
      </c>
      <c r="S2076" s="120" t="s">
        <v>2430</v>
      </c>
      <c r="T2076" s="37"/>
      <c r="U2076" s="37"/>
      <c r="V2076" s="37"/>
      <c r="W2076" s="37"/>
      <c r="X2076" s="37"/>
      <c r="Y2076" s="37"/>
      <c r="Z2076" s="37"/>
      <c r="AA2076" s="40"/>
    </row>
    <row r="2077" spans="1:27" s="131" customFormat="1" x14ac:dyDescent="0.25">
      <c r="A2077" s="6">
        <v>133468</v>
      </c>
      <c r="B2077" s="6">
        <v>63805542</v>
      </c>
      <c r="C2077" s="6">
        <v>2</v>
      </c>
      <c r="D2077" s="39"/>
      <c r="E2077" s="30" t="s">
        <v>782</v>
      </c>
      <c r="F2077" s="20" t="s">
        <v>4013</v>
      </c>
      <c r="G2077" s="70">
        <f t="shared" ref="G2077:G2083" si="340">J2077*1.2</f>
        <v>14.399999999999999</v>
      </c>
      <c r="H2077" s="55">
        <f t="shared" si="335"/>
        <v>28.799999999999997</v>
      </c>
      <c r="I2077" s="15" t="s">
        <v>0</v>
      </c>
      <c r="J2077" s="55">
        <v>12</v>
      </c>
      <c r="K2077" s="55">
        <f t="shared" si="337"/>
        <v>24</v>
      </c>
      <c r="L2077" s="56">
        <f t="shared" si="338"/>
        <v>90</v>
      </c>
      <c r="M2077" s="56">
        <f t="shared" si="336"/>
        <v>180</v>
      </c>
      <c r="N2077" s="105" t="s">
        <v>1974</v>
      </c>
      <c r="O2077" s="48">
        <v>0.50600000000000001</v>
      </c>
      <c r="P2077" s="48">
        <f t="shared" si="329"/>
        <v>1.012</v>
      </c>
      <c r="Q2077" s="104"/>
      <c r="R2077" s="102">
        <f t="shared" si="339"/>
        <v>0</v>
      </c>
      <c r="S2077" s="120" t="s">
        <v>2430</v>
      </c>
      <c r="T2077" s="37"/>
      <c r="U2077" s="37"/>
      <c r="W2077" s="37"/>
      <c r="X2077" s="37"/>
      <c r="Y2077" s="37"/>
      <c r="Z2077" s="37"/>
      <c r="AA2077" s="37"/>
    </row>
    <row r="2078" spans="1:27" s="131" customFormat="1" x14ac:dyDescent="0.25">
      <c r="A2078" s="6">
        <v>133468</v>
      </c>
      <c r="B2078" s="6">
        <v>63805544</v>
      </c>
      <c r="C2078" s="6">
        <v>2</v>
      </c>
      <c r="D2078" s="39"/>
      <c r="E2078" s="30" t="s">
        <v>770</v>
      </c>
      <c r="F2078" s="20" t="s">
        <v>1403</v>
      </c>
      <c r="G2078" s="76">
        <f t="shared" si="340"/>
        <v>90</v>
      </c>
      <c r="H2078" s="55">
        <f t="shared" si="335"/>
        <v>180</v>
      </c>
      <c r="I2078" s="15" t="s">
        <v>0</v>
      </c>
      <c r="J2078" s="55">
        <v>75</v>
      </c>
      <c r="K2078" s="55">
        <f t="shared" si="337"/>
        <v>150</v>
      </c>
      <c r="L2078" s="56">
        <f t="shared" si="338"/>
        <v>562.5</v>
      </c>
      <c r="M2078" s="56">
        <f t="shared" si="336"/>
        <v>1125</v>
      </c>
      <c r="N2078" s="105"/>
      <c r="O2078" s="48">
        <v>10.327999999999999</v>
      </c>
      <c r="P2078" s="48">
        <f t="shared" si="329"/>
        <v>20.655999999999999</v>
      </c>
      <c r="Q2078" s="103"/>
      <c r="R2078" s="102">
        <f t="shared" si="339"/>
        <v>0</v>
      </c>
      <c r="S2078" s="120" t="s">
        <v>2288</v>
      </c>
      <c r="T2078" s="37"/>
      <c r="U2078" s="37"/>
      <c r="W2078" s="37"/>
      <c r="X2078" s="37"/>
      <c r="Y2078" s="37"/>
      <c r="Z2078" s="139"/>
      <c r="AA2078" s="37"/>
    </row>
    <row r="2079" spans="1:27" s="131" customFormat="1" x14ac:dyDescent="0.25">
      <c r="A2079" s="6">
        <v>133468</v>
      </c>
      <c r="B2079" s="6">
        <v>63805545</v>
      </c>
      <c r="C2079" s="6">
        <v>2</v>
      </c>
      <c r="D2079" s="39"/>
      <c r="E2079" s="30" t="s">
        <v>772</v>
      </c>
      <c r="F2079" s="20" t="s">
        <v>1403</v>
      </c>
      <c r="G2079" s="76">
        <f t="shared" si="340"/>
        <v>90</v>
      </c>
      <c r="H2079" s="55">
        <f t="shared" si="335"/>
        <v>180</v>
      </c>
      <c r="I2079" s="15" t="s">
        <v>0</v>
      </c>
      <c r="J2079" s="55">
        <v>75</v>
      </c>
      <c r="K2079" s="55">
        <f t="shared" si="337"/>
        <v>150</v>
      </c>
      <c r="L2079" s="56">
        <f t="shared" si="338"/>
        <v>562.5</v>
      </c>
      <c r="M2079" s="56">
        <f t="shared" si="336"/>
        <v>1125</v>
      </c>
      <c r="N2079" s="105"/>
      <c r="O2079" s="48">
        <v>10.327999999999999</v>
      </c>
      <c r="P2079" s="48">
        <f t="shared" ref="P2079:P2142" si="341">O2079*C2079</f>
        <v>20.655999999999999</v>
      </c>
      <c r="Q2079" s="104"/>
      <c r="R2079" s="102">
        <f t="shared" si="339"/>
        <v>0</v>
      </c>
      <c r="S2079" s="120" t="s">
        <v>2290</v>
      </c>
      <c r="T2079" s="37"/>
      <c r="U2079" s="37"/>
      <c r="W2079" s="37"/>
      <c r="X2079" s="40"/>
      <c r="Y2079" s="40"/>
      <c r="Z2079" s="139"/>
      <c r="AA2079" s="37"/>
    </row>
    <row r="2080" spans="1:27" s="131" customFormat="1" x14ac:dyDescent="0.25">
      <c r="A2080" s="6">
        <v>133468</v>
      </c>
      <c r="B2080" s="6">
        <v>63805546</v>
      </c>
      <c r="C2080" s="6">
        <v>8</v>
      </c>
      <c r="D2080" s="39"/>
      <c r="E2080" s="30" t="s">
        <v>771</v>
      </c>
      <c r="F2080" s="20" t="s">
        <v>4136</v>
      </c>
      <c r="G2080" s="76">
        <f t="shared" si="340"/>
        <v>54</v>
      </c>
      <c r="H2080" s="55">
        <f t="shared" si="335"/>
        <v>432</v>
      </c>
      <c r="I2080" s="15" t="s">
        <v>0</v>
      </c>
      <c r="J2080" s="55">
        <v>45</v>
      </c>
      <c r="K2080" s="55">
        <f t="shared" si="337"/>
        <v>360</v>
      </c>
      <c r="L2080" s="56">
        <f t="shared" si="338"/>
        <v>337.5</v>
      </c>
      <c r="M2080" s="56">
        <f t="shared" si="336"/>
        <v>2700</v>
      </c>
      <c r="N2080" s="105"/>
      <c r="O2080" s="48"/>
      <c r="P2080" s="48">
        <f t="shared" si="341"/>
        <v>0</v>
      </c>
      <c r="Q2080" s="103"/>
      <c r="R2080" s="102">
        <f t="shared" si="339"/>
        <v>0</v>
      </c>
      <c r="S2080" s="120" t="s">
        <v>2289</v>
      </c>
      <c r="T2080" s="37"/>
      <c r="U2080" s="37"/>
      <c r="W2080" s="37"/>
      <c r="X2080" s="37"/>
      <c r="Y2080" s="37"/>
      <c r="Z2080" s="37"/>
      <c r="AA2080" s="37"/>
    </row>
    <row r="2081" spans="1:27" s="131" customFormat="1" x14ac:dyDescent="0.25">
      <c r="A2081" s="6">
        <v>133468</v>
      </c>
      <c r="B2081" s="6">
        <v>63805548</v>
      </c>
      <c r="C2081" s="6">
        <v>4</v>
      </c>
      <c r="D2081" s="39"/>
      <c r="E2081" s="30" t="s">
        <v>773</v>
      </c>
      <c r="F2081" s="20" t="s">
        <v>1367</v>
      </c>
      <c r="G2081" s="76">
        <f t="shared" si="340"/>
        <v>26.4</v>
      </c>
      <c r="H2081" s="55">
        <f t="shared" si="335"/>
        <v>105.6</v>
      </c>
      <c r="I2081" s="15" t="s">
        <v>0</v>
      </c>
      <c r="J2081" s="55">
        <v>22</v>
      </c>
      <c r="K2081" s="55">
        <f t="shared" si="337"/>
        <v>88</v>
      </c>
      <c r="L2081" s="56">
        <f t="shared" si="338"/>
        <v>165</v>
      </c>
      <c r="M2081" s="56">
        <f t="shared" si="336"/>
        <v>660</v>
      </c>
      <c r="N2081" s="105"/>
      <c r="O2081" s="48"/>
      <c r="P2081" s="48">
        <f t="shared" si="341"/>
        <v>0</v>
      </c>
      <c r="Q2081" s="104"/>
      <c r="R2081" s="102">
        <f t="shared" si="339"/>
        <v>0</v>
      </c>
      <c r="S2081" s="120" t="s">
        <v>2291</v>
      </c>
      <c r="T2081" s="37"/>
      <c r="U2081" s="37"/>
      <c r="V2081" s="139"/>
      <c r="W2081" s="37"/>
      <c r="X2081" s="37"/>
      <c r="Y2081" s="37"/>
      <c r="AA2081" s="139"/>
    </row>
    <row r="2082" spans="1:27" s="131" customFormat="1" x14ac:dyDescent="0.25">
      <c r="A2082" s="280">
        <v>210121</v>
      </c>
      <c r="B2082" s="134">
        <v>63805548</v>
      </c>
      <c r="C2082" s="134">
        <v>2</v>
      </c>
      <c r="D2082" s="161"/>
      <c r="E2082" s="123" t="s">
        <v>773</v>
      </c>
      <c r="F2082" s="124" t="s">
        <v>1367</v>
      </c>
      <c r="G2082" s="187">
        <f t="shared" si="340"/>
        <v>26.4</v>
      </c>
      <c r="H2082" s="220">
        <f t="shared" si="335"/>
        <v>52.8</v>
      </c>
      <c r="I2082" s="166" t="s">
        <v>0</v>
      </c>
      <c r="J2082" s="162">
        <v>22</v>
      </c>
      <c r="K2082" s="162">
        <f t="shared" si="337"/>
        <v>44</v>
      </c>
      <c r="L2082" s="167">
        <f t="shared" si="338"/>
        <v>165</v>
      </c>
      <c r="M2082" s="167">
        <f t="shared" si="336"/>
        <v>330</v>
      </c>
      <c r="N2082" s="122" t="s">
        <v>2028</v>
      </c>
      <c r="O2082" s="130">
        <v>0.53200000000000003</v>
      </c>
      <c r="P2082" s="130">
        <f t="shared" si="341"/>
        <v>1.0640000000000001</v>
      </c>
      <c r="Q2082" s="188"/>
      <c r="R2082" s="202"/>
      <c r="S2082" s="202"/>
      <c r="T2082" s="202"/>
      <c r="U2082" s="37"/>
      <c r="V2082" s="139"/>
      <c r="W2082" s="40"/>
      <c r="X2082" s="37"/>
      <c r="Y2082" s="37"/>
      <c r="Z2082" s="37"/>
      <c r="AA2082" s="37"/>
    </row>
    <row r="2083" spans="1:27" s="131" customFormat="1" x14ac:dyDescent="0.25">
      <c r="A2083" s="6">
        <v>133468</v>
      </c>
      <c r="B2083" s="6">
        <v>63805550</v>
      </c>
      <c r="C2083" s="6">
        <v>1</v>
      </c>
      <c r="D2083" s="39"/>
      <c r="E2083" s="30" t="s">
        <v>775</v>
      </c>
      <c r="F2083" s="20" t="s">
        <v>1143</v>
      </c>
      <c r="G2083" s="70">
        <f t="shared" si="340"/>
        <v>31.2</v>
      </c>
      <c r="H2083" s="55">
        <f t="shared" si="335"/>
        <v>31.2</v>
      </c>
      <c r="I2083" s="15" t="s">
        <v>0</v>
      </c>
      <c r="J2083" s="55">
        <v>26</v>
      </c>
      <c r="K2083" s="55">
        <f t="shared" si="337"/>
        <v>26</v>
      </c>
      <c r="L2083" s="56">
        <f t="shared" si="338"/>
        <v>195</v>
      </c>
      <c r="M2083" s="56">
        <f t="shared" si="336"/>
        <v>195</v>
      </c>
      <c r="N2083" s="105" t="s">
        <v>2031</v>
      </c>
      <c r="O2083" s="48"/>
      <c r="P2083" s="48">
        <f t="shared" si="341"/>
        <v>0</v>
      </c>
      <c r="Q2083" s="103"/>
      <c r="R2083" s="102">
        <f>Q2083*1.025</f>
        <v>0</v>
      </c>
      <c r="S2083" s="120" t="s">
        <v>2391</v>
      </c>
      <c r="T2083" s="37"/>
      <c r="U2083" s="37"/>
      <c r="W2083" s="37"/>
      <c r="X2083" s="37"/>
      <c r="Y2083" s="37"/>
      <c r="Z2083" s="37"/>
      <c r="AA2083" s="139"/>
    </row>
    <row r="2084" spans="1:27" s="139" customFormat="1" x14ac:dyDescent="0.25">
      <c r="A2084" s="197">
        <v>234659</v>
      </c>
      <c r="B2084" s="134">
        <v>63805550</v>
      </c>
      <c r="C2084" s="134">
        <v>1</v>
      </c>
      <c r="D2084" s="161"/>
      <c r="E2084" s="123" t="s">
        <v>4081</v>
      </c>
      <c r="F2084" s="124" t="s">
        <v>1143</v>
      </c>
      <c r="G2084" s="168">
        <f>J2084*1.2+O2084*2.5</f>
        <v>34.295000000000002</v>
      </c>
      <c r="H2084" s="125">
        <f t="shared" si="335"/>
        <v>34.295000000000002</v>
      </c>
      <c r="I2084" s="163" t="s">
        <v>0</v>
      </c>
      <c r="J2084" s="164">
        <v>26</v>
      </c>
      <c r="K2084" s="164">
        <f t="shared" si="337"/>
        <v>26</v>
      </c>
      <c r="L2084" s="165">
        <f t="shared" si="338"/>
        <v>195</v>
      </c>
      <c r="M2084" s="165">
        <f t="shared" si="336"/>
        <v>195</v>
      </c>
      <c r="N2084" s="129" t="s">
        <v>1973</v>
      </c>
      <c r="O2084" s="130">
        <v>1.238</v>
      </c>
      <c r="P2084" s="130">
        <f t="shared" si="341"/>
        <v>1.238</v>
      </c>
      <c r="Q2084" s="274"/>
      <c r="R2084" s="131"/>
      <c r="T2084" s="131"/>
      <c r="U2084" s="131"/>
      <c r="W2084" s="131"/>
      <c r="X2084" s="37"/>
      <c r="Y2084" s="37"/>
      <c r="Z2084" s="37"/>
      <c r="AA2084" s="37"/>
    </row>
    <row r="2085" spans="1:27" s="131" customFormat="1" x14ac:dyDescent="0.25">
      <c r="A2085" s="197">
        <v>234659</v>
      </c>
      <c r="B2085" s="134">
        <v>63805550</v>
      </c>
      <c r="C2085" s="134">
        <v>1</v>
      </c>
      <c r="D2085" s="161"/>
      <c r="E2085" s="123" t="s">
        <v>4081</v>
      </c>
      <c r="F2085" s="124" t="s">
        <v>1143</v>
      </c>
      <c r="G2085" s="168">
        <f>J2085*1.2+O2085*2.5</f>
        <v>34.295000000000002</v>
      </c>
      <c r="H2085" s="125">
        <f t="shared" si="335"/>
        <v>34.295000000000002</v>
      </c>
      <c r="I2085" s="163" t="s">
        <v>0</v>
      </c>
      <c r="J2085" s="164">
        <v>26</v>
      </c>
      <c r="K2085" s="164">
        <f t="shared" si="337"/>
        <v>26</v>
      </c>
      <c r="L2085" s="165">
        <f t="shared" si="338"/>
        <v>195</v>
      </c>
      <c r="M2085" s="165">
        <f t="shared" si="336"/>
        <v>195</v>
      </c>
      <c r="N2085" s="129" t="s">
        <v>1973</v>
      </c>
      <c r="O2085" s="130">
        <v>1.238</v>
      </c>
      <c r="P2085" s="130">
        <f t="shared" si="341"/>
        <v>1.238</v>
      </c>
      <c r="Q2085" s="274"/>
      <c r="S2085" s="139"/>
      <c r="V2085" s="139"/>
      <c r="W2085" s="37"/>
      <c r="X2085" s="139"/>
      <c r="Y2085" s="139"/>
      <c r="AA2085" s="37"/>
    </row>
    <row r="2086" spans="1:27" s="131" customFormat="1" x14ac:dyDescent="0.25">
      <c r="A2086" s="134">
        <v>275724</v>
      </c>
      <c r="B2086" s="197">
        <v>63805550</v>
      </c>
      <c r="C2086" s="197">
        <v>1</v>
      </c>
      <c r="D2086" s="206">
        <v>1356352</v>
      </c>
      <c r="E2086" s="232" t="s">
        <v>4081</v>
      </c>
      <c r="F2086" s="210" t="s">
        <v>1143</v>
      </c>
      <c r="G2086" s="307">
        <f>J2086*1.2+O2086*2.5</f>
        <v>34.295000000000002</v>
      </c>
      <c r="H2086" s="307">
        <f t="shared" si="335"/>
        <v>34.295000000000002</v>
      </c>
      <c r="I2086" s="163" t="s">
        <v>0</v>
      </c>
      <c r="J2086" s="164">
        <v>26</v>
      </c>
      <c r="K2086" s="164">
        <f t="shared" si="337"/>
        <v>26</v>
      </c>
      <c r="L2086" s="165">
        <f t="shared" si="338"/>
        <v>195</v>
      </c>
      <c r="M2086" s="165">
        <f t="shared" si="336"/>
        <v>195</v>
      </c>
      <c r="N2086" s="129" t="s">
        <v>1973</v>
      </c>
      <c r="O2086" s="130">
        <v>1.238</v>
      </c>
      <c r="P2086" s="130">
        <f t="shared" si="341"/>
        <v>1.238</v>
      </c>
      <c r="Q2086" s="274"/>
      <c r="T2086" s="139"/>
      <c r="V2086" s="139"/>
      <c r="W2086" s="37"/>
      <c r="Z2086" s="37"/>
      <c r="AA2086" s="37"/>
    </row>
    <row r="2087" spans="1:27" s="131" customFormat="1" x14ac:dyDescent="0.25">
      <c r="A2087" s="6">
        <v>133468</v>
      </c>
      <c r="B2087" s="6">
        <v>63805551</v>
      </c>
      <c r="C2087" s="6">
        <v>1</v>
      </c>
      <c r="D2087" s="39"/>
      <c r="E2087" s="30" t="s">
        <v>777</v>
      </c>
      <c r="F2087" s="20" t="s">
        <v>2055</v>
      </c>
      <c r="G2087" s="70">
        <f t="shared" ref="G2087:G2108" si="342">J2087*1.2</f>
        <v>54</v>
      </c>
      <c r="H2087" s="55">
        <f t="shared" si="335"/>
        <v>54</v>
      </c>
      <c r="I2087" s="15" t="s">
        <v>67</v>
      </c>
      <c r="J2087" s="55">
        <v>45</v>
      </c>
      <c r="K2087" s="55">
        <f t="shared" si="337"/>
        <v>45</v>
      </c>
      <c r="L2087" s="56">
        <f t="shared" si="338"/>
        <v>337.5</v>
      </c>
      <c r="M2087" s="56">
        <f t="shared" si="336"/>
        <v>337.5</v>
      </c>
      <c r="N2087" s="105" t="s">
        <v>2028</v>
      </c>
      <c r="O2087" s="48"/>
      <c r="P2087" s="48">
        <f t="shared" si="341"/>
        <v>0</v>
      </c>
      <c r="Q2087" s="104"/>
      <c r="R2087" s="102">
        <f t="shared" ref="R2087:R2099" si="343">Q2087*1.025</f>
        <v>0</v>
      </c>
      <c r="S2087" s="120" t="s">
        <v>2424</v>
      </c>
      <c r="T2087" s="37"/>
      <c r="V2087" s="139"/>
      <c r="W2087" s="37"/>
      <c r="X2087" s="37"/>
      <c r="Y2087" s="37"/>
      <c r="Z2087" s="37"/>
      <c r="AA2087" s="139"/>
    </row>
    <row r="2088" spans="1:27" s="131" customFormat="1" x14ac:dyDescent="0.25">
      <c r="A2088" s="6">
        <v>133468</v>
      </c>
      <c r="B2088" s="6">
        <v>63805556</v>
      </c>
      <c r="C2088" s="6">
        <v>1</v>
      </c>
      <c r="D2088" s="39"/>
      <c r="E2088" s="30" t="s">
        <v>776</v>
      </c>
      <c r="F2088" s="20" t="s">
        <v>1195</v>
      </c>
      <c r="G2088" s="70">
        <f t="shared" si="342"/>
        <v>552</v>
      </c>
      <c r="H2088" s="55">
        <f t="shared" si="335"/>
        <v>552</v>
      </c>
      <c r="I2088" s="15" t="s">
        <v>0</v>
      </c>
      <c r="J2088" s="55">
        <v>460</v>
      </c>
      <c r="K2088" s="55">
        <f t="shared" si="337"/>
        <v>460</v>
      </c>
      <c r="L2088" s="56">
        <f t="shared" si="338"/>
        <v>3450</v>
      </c>
      <c r="M2088" s="56">
        <f t="shared" si="336"/>
        <v>3450</v>
      </c>
      <c r="N2088" s="105"/>
      <c r="O2088" s="106"/>
      <c r="P2088" s="106">
        <f t="shared" si="341"/>
        <v>0</v>
      </c>
      <c r="Q2088" s="104"/>
      <c r="R2088" s="102">
        <f t="shared" si="343"/>
        <v>0</v>
      </c>
      <c r="S2088" s="120" t="s">
        <v>2423</v>
      </c>
      <c r="T2088" s="37"/>
      <c r="U2088" s="37"/>
      <c r="V2088" s="37"/>
      <c r="W2088" s="37"/>
      <c r="X2088" s="37"/>
      <c r="Y2088" s="37"/>
      <c r="Z2088" s="139"/>
      <c r="AA2088" s="37"/>
    </row>
    <row r="2089" spans="1:27" s="131" customFormat="1" x14ac:dyDescent="0.25">
      <c r="A2089" s="6">
        <v>133468</v>
      </c>
      <c r="B2089" s="51">
        <v>63805558</v>
      </c>
      <c r="C2089" s="27">
        <v>1</v>
      </c>
      <c r="D2089" s="39"/>
      <c r="E2089" s="30" t="s">
        <v>778</v>
      </c>
      <c r="F2089" s="24" t="s">
        <v>1566</v>
      </c>
      <c r="G2089" s="70">
        <f t="shared" si="342"/>
        <v>41.4</v>
      </c>
      <c r="H2089" s="55">
        <f t="shared" si="335"/>
        <v>41.4</v>
      </c>
      <c r="I2089" s="15" t="s">
        <v>67</v>
      </c>
      <c r="J2089" s="55">
        <v>34.5</v>
      </c>
      <c r="K2089" s="55">
        <f t="shared" si="337"/>
        <v>34.5</v>
      </c>
      <c r="L2089" s="13">
        <f t="shared" si="338"/>
        <v>258.75</v>
      </c>
      <c r="M2089" s="57">
        <f t="shared" si="336"/>
        <v>258.75</v>
      </c>
      <c r="N2089" s="105" t="s">
        <v>2037</v>
      </c>
      <c r="O2089" s="130"/>
      <c r="P2089" s="48">
        <f t="shared" si="341"/>
        <v>0</v>
      </c>
      <c r="Q2089" s="104"/>
      <c r="R2089" s="102">
        <f t="shared" si="343"/>
        <v>0</v>
      </c>
      <c r="S2089" s="120" t="s">
        <v>2425</v>
      </c>
      <c r="T2089" s="37"/>
      <c r="V2089" s="37"/>
      <c r="W2089" s="37"/>
      <c r="X2089" s="37"/>
      <c r="Y2089" s="37"/>
      <c r="Z2089" s="37"/>
      <c r="AA2089" s="37"/>
    </row>
    <row r="2090" spans="1:27" s="131" customFormat="1" x14ac:dyDescent="0.25">
      <c r="A2090" s="6">
        <v>133468</v>
      </c>
      <c r="B2090" s="6">
        <v>63805567</v>
      </c>
      <c r="C2090" s="6">
        <v>16</v>
      </c>
      <c r="D2090" s="39"/>
      <c r="E2090" s="30" t="s">
        <v>784</v>
      </c>
      <c r="F2090" s="20" t="s">
        <v>4006</v>
      </c>
      <c r="G2090" s="70">
        <f t="shared" si="342"/>
        <v>3</v>
      </c>
      <c r="H2090" s="55">
        <f t="shared" si="335"/>
        <v>48</v>
      </c>
      <c r="I2090" s="15" t="s">
        <v>67</v>
      </c>
      <c r="J2090" s="55">
        <v>2.5</v>
      </c>
      <c r="K2090" s="55">
        <f t="shared" si="337"/>
        <v>40</v>
      </c>
      <c r="L2090" s="56">
        <f t="shared" si="338"/>
        <v>18.75</v>
      </c>
      <c r="M2090" s="56">
        <f t="shared" si="336"/>
        <v>300</v>
      </c>
      <c r="N2090" s="38"/>
      <c r="O2090" s="48">
        <v>5.2999999999999999E-2</v>
      </c>
      <c r="P2090" s="48">
        <f t="shared" si="341"/>
        <v>0.84799999999999998</v>
      </c>
      <c r="Q2090" s="103"/>
      <c r="R2090" s="102">
        <f t="shared" si="343"/>
        <v>0</v>
      </c>
      <c r="S2090" s="120" t="s">
        <v>2613</v>
      </c>
      <c r="T2090" s="37"/>
      <c r="U2090" s="202"/>
      <c r="V2090" s="37"/>
      <c r="W2090" s="37"/>
      <c r="X2090" s="37"/>
      <c r="Y2090" s="37"/>
      <c r="Z2090" s="37"/>
      <c r="AA2090" s="139"/>
    </row>
    <row r="2091" spans="1:27" s="131" customFormat="1" x14ac:dyDescent="0.25">
      <c r="A2091" s="6">
        <v>133468</v>
      </c>
      <c r="B2091" s="6">
        <v>63805571</v>
      </c>
      <c r="C2091" s="6">
        <v>2</v>
      </c>
      <c r="D2091" s="39"/>
      <c r="E2091" s="30" t="s">
        <v>779</v>
      </c>
      <c r="F2091" s="20" t="s">
        <v>1366</v>
      </c>
      <c r="G2091" s="70">
        <f t="shared" si="342"/>
        <v>24</v>
      </c>
      <c r="H2091" s="55">
        <f t="shared" si="335"/>
        <v>48</v>
      </c>
      <c r="I2091" s="15" t="s">
        <v>0</v>
      </c>
      <c r="J2091" s="55">
        <v>20</v>
      </c>
      <c r="K2091" s="55">
        <f t="shared" si="337"/>
        <v>40</v>
      </c>
      <c r="L2091" s="56">
        <f t="shared" si="338"/>
        <v>150</v>
      </c>
      <c r="M2091" s="56">
        <f t="shared" si="336"/>
        <v>300</v>
      </c>
      <c r="N2091" s="105" t="s">
        <v>2031</v>
      </c>
      <c r="O2091" s="48"/>
      <c r="P2091" s="48">
        <f t="shared" si="341"/>
        <v>0</v>
      </c>
      <c r="Q2091" s="103"/>
      <c r="R2091" s="102">
        <f t="shared" si="343"/>
        <v>0</v>
      </c>
      <c r="S2091" s="120" t="s">
        <v>2426</v>
      </c>
      <c r="T2091" s="37"/>
      <c r="W2091" s="40"/>
      <c r="X2091" s="37"/>
      <c r="Y2091" s="37"/>
      <c r="Z2091" s="37"/>
      <c r="AA2091" s="37"/>
    </row>
    <row r="2092" spans="1:27" s="131" customFormat="1" x14ac:dyDescent="0.25">
      <c r="A2092" s="39">
        <v>133468</v>
      </c>
      <c r="B2092" s="39">
        <v>63805572</v>
      </c>
      <c r="C2092" s="6">
        <v>2</v>
      </c>
      <c r="D2092" s="39"/>
      <c r="E2092" s="30" t="s">
        <v>790</v>
      </c>
      <c r="F2092" s="20" t="s">
        <v>4919</v>
      </c>
      <c r="G2092" s="76">
        <f t="shared" si="342"/>
        <v>102</v>
      </c>
      <c r="H2092" s="55">
        <f t="shared" si="335"/>
        <v>204</v>
      </c>
      <c r="I2092" s="15" t="s">
        <v>0</v>
      </c>
      <c r="J2092" s="55">
        <v>85</v>
      </c>
      <c r="K2092" s="55">
        <f t="shared" si="337"/>
        <v>170</v>
      </c>
      <c r="L2092" s="56">
        <f t="shared" si="338"/>
        <v>637.5</v>
      </c>
      <c r="M2092" s="56">
        <f t="shared" si="336"/>
        <v>1275</v>
      </c>
      <c r="N2092" s="38"/>
      <c r="O2092" s="48"/>
      <c r="P2092" s="48">
        <f t="shared" si="341"/>
        <v>0</v>
      </c>
      <c r="Q2092" s="104"/>
      <c r="R2092" s="102">
        <f t="shared" si="343"/>
        <v>0</v>
      </c>
      <c r="S2092" s="120" t="s">
        <v>2753</v>
      </c>
      <c r="T2092" s="37"/>
      <c r="U2092" s="37"/>
      <c r="W2092" s="37"/>
      <c r="X2092" s="37"/>
      <c r="Y2092" s="37"/>
      <c r="Z2092" s="139"/>
      <c r="AA2092" s="37"/>
    </row>
    <row r="2093" spans="1:27" s="131" customFormat="1" x14ac:dyDescent="0.25">
      <c r="A2093" s="6">
        <v>169027</v>
      </c>
      <c r="B2093" s="6">
        <v>63805572</v>
      </c>
      <c r="C2093" s="6">
        <v>2</v>
      </c>
      <c r="D2093" s="39"/>
      <c r="E2093" s="30" t="s">
        <v>790</v>
      </c>
      <c r="F2093" s="20" t="s">
        <v>4919</v>
      </c>
      <c r="G2093" s="76">
        <f t="shared" si="342"/>
        <v>102</v>
      </c>
      <c r="H2093" s="55">
        <f t="shared" si="335"/>
        <v>204</v>
      </c>
      <c r="I2093" s="15" t="s">
        <v>974</v>
      </c>
      <c r="J2093" s="55">
        <v>85</v>
      </c>
      <c r="K2093" s="55">
        <f t="shared" si="337"/>
        <v>170</v>
      </c>
      <c r="L2093" s="56">
        <f t="shared" si="338"/>
        <v>637.5</v>
      </c>
      <c r="M2093" s="56">
        <f t="shared" si="336"/>
        <v>1275</v>
      </c>
      <c r="N2093" s="38"/>
      <c r="O2093" s="48"/>
      <c r="P2093" s="48">
        <f t="shared" si="341"/>
        <v>0</v>
      </c>
      <c r="Q2093" s="104"/>
      <c r="R2093" s="102">
        <f t="shared" si="343"/>
        <v>0</v>
      </c>
      <c r="S2093" s="120" t="s">
        <v>2753</v>
      </c>
      <c r="T2093" s="37"/>
      <c r="U2093" s="139"/>
      <c r="V2093" s="37"/>
      <c r="W2093" s="37"/>
      <c r="X2093" s="37"/>
      <c r="Y2093" s="37"/>
      <c r="Z2093" s="37"/>
      <c r="AA2093" s="37"/>
    </row>
    <row r="2094" spans="1:27" s="131" customFormat="1" x14ac:dyDescent="0.25">
      <c r="A2094" s="39">
        <v>133468</v>
      </c>
      <c r="B2094" s="39">
        <v>63805576</v>
      </c>
      <c r="C2094" s="6">
        <v>2</v>
      </c>
      <c r="D2094" s="39"/>
      <c r="E2094" s="30" t="s">
        <v>791</v>
      </c>
      <c r="F2094" s="20" t="s">
        <v>4536</v>
      </c>
      <c r="G2094" s="76">
        <f t="shared" si="342"/>
        <v>204</v>
      </c>
      <c r="H2094" s="55">
        <f t="shared" si="335"/>
        <v>408</v>
      </c>
      <c r="I2094" s="15" t="s">
        <v>0</v>
      </c>
      <c r="J2094" s="55">
        <v>170</v>
      </c>
      <c r="K2094" s="55">
        <f t="shared" si="337"/>
        <v>340</v>
      </c>
      <c r="L2094" s="56">
        <f t="shared" si="338"/>
        <v>1275</v>
      </c>
      <c r="M2094" s="56">
        <f t="shared" si="336"/>
        <v>2550</v>
      </c>
      <c r="N2094" s="38"/>
      <c r="O2094" s="48">
        <v>23.15</v>
      </c>
      <c r="P2094" s="48">
        <f t="shared" si="341"/>
        <v>46.3</v>
      </c>
      <c r="Q2094" s="104"/>
      <c r="R2094" s="102">
        <f t="shared" si="343"/>
        <v>0</v>
      </c>
      <c r="S2094" s="120" t="s">
        <v>2754</v>
      </c>
      <c r="T2094" s="37"/>
      <c r="U2094" s="37"/>
      <c r="V2094" s="139"/>
      <c r="W2094" s="37"/>
      <c r="X2094" s="37"/>
      <c r="Y2094" s="37"/>
      <c r="Z2094" s="139"/>
      <c r="AA2094" s="37"/>
    </row>
    <row r="2095" spans="1:27" s="131" customFormat="1" ht="14.25" customHeight="1" x14ac:dyDescent="0.25">
      <c r="A2095" s="39">
        <v>133468</v>
      </c>
      <c r="B2095" s="39">
        <v>63805577</v>
      </c>
      <c r="C2095" s="6">
        <v>2</v>
      </c>
      <c r="D2095" s="39"/>
      <c r="E2095" s="30" t="s">
        <v>792</v>
      </c>
      <c r="F2095" s="20" t="s">
        <v>4554</v>
      </c>
      <c r="G2095" s="76">
        <f t="shared" si="342"/>
        <v>204</v>
      </c>
      <c r="H2095" s="55">
        <f t="shared" si="335"/>
        <v>408</v>
      </c>
      <c r="I2095" s="15" t="s">
        <v>0</v>
      </c>
      <c r="J2095" s="55">
        <v>170</v>
      </c>
      <c r="K2095" s="55">
        <f t="shared" si="337"/>
        <v>340</v>
      </c>
      <c r="L2095" s="56">
        <f t="shared" si="338"/>
        <v>1275</v>
      </c>
      <c r="M2095" s="56">
        <f t="shared" si="336"/>
        <v>2550</v>
      </c>
      <c r="N2095" s="38"/>
      <c r="O2095" s="48">
        <v>23.15</v>
      </c>
      <c r="P2095" s="48">
        <f t="shared" si="341"/>
        <v>46.3</v>
      </c>
      <c r="Q2095" s="103"/>
      <c r="R2095" s="102">
        <f t="shared" si="343"/>
        <v>0</v>
      </c>
      <c r="S2095" s="120" t="s">
        <v>2755</v>
      </c>
      <c r="T2095" s="37"/>
      <c r="V2095" s="37"/>
      <c r="W2095" s="37"/>
      <c r="X2095" s="37"/>
      <c r="Y2095" s="37"/>
      <c r="Z2095" s="37"/>
      <c r="AA2095" s="37"/>
    </row>
    <row r="2096" spans="1:27" s="131" customFormat="1" x14ac:dyDescent="0.25">
      <c r="A2096" s="6">
        <v>133472</v>
      </c>
      <c r="B2096" s="6">
        <v>63805582</v>
      </c>
      <c r="C2096" s="6">
        <v>20</v>
      </c>
      <c r="D2096" s="39"/>
      <c r="E2096" s="30" t="s">
        <v>764</v>
      </c>
      <c r="F2096" s="20" t="s">
        <v>1549</v>
      </c>
      <c r="G2096" s="76">
        <f t="shared" si="342"/>
        <v>25.92</v>
      </c>
      <c r="H2096" s="55">
        <f t="shared" si="335"/>
        <v>518.40000000000009</v>
      </c>
      <c r="I2096" s="15" t="s">
        <v>152</v>
      </c>
      <c r="J2096" s="55">
        <v>21.6</v>
      </c>
      <c r="K2096" s="55">
        <f t="shared" si="337"/>
        <v>432</v>
      </c>
      <c r="L2096" s="56">
        <f t="shared" si="338"/>
        <v>162</v>
      </c>
      <c r="M2096" s="56">
        <f t="shared" si="336"/>
        <v>3240</v>
      </c>
      <c r="N2096" s="38" t="s">
        <v>2028</v>
      </c>
      <c r="O2096" s="48">
        <v>0.72799999999999998</v>
      </c>
      <c r="P2096" s="48">
        <f t="shared" si="341"/>
        <v>14.559999999999999</v>
      </c>
      <c r="Q2096" s="104"/>
      <c r="R2096" s="102">
        <f t="shared" si="343"/>
        <v>0</v>
      </c>
      <c r="S2096" s="120" t="s">
        <v>2812</v>
      </c>
      <c r="T2096" s="37"/>
      <c r="U2096" s="139"/>
      <c r="V2096" s="40"/>
      <c r="W2096" s="37"/>
      <c r="X2096" s="37"/>
      <c r="Y2096" s="37"/>
      <c r="AA2096" s="37"/>
    </row>
    <row r="2097" spans="1:27" s="139" customFormat="1" x14ac:dyDescent="0.25">
      <c r="A2097" s="6">
        <v>176703</v>
      </c>
      <c r="B2097" s="6">
        <v>63805582</v>
      </c>
      <c r="C2097" s="6">
        <v>22</v>
      </c>
      <c r="D2097" s="39"/>
      <c r="E2097" s="30" t="s">
        <v>764</v>
      </c>
      <c r="F2097" s="20" t="s">
        <v>1549</v>
      </c>
      <c r="G2097" s="76">
        <f t="shared" si="342"/>
        <v>25.92</v>
      </c>
      <c r="H2097" s="55">
        <f t="shared" si="335"/>
        <v>570.24</v>
      </c>
      <c r="I2097" s="15" t="s">
        <v>974</v>
      </c>
      <c r="J2097" s="55">
        <v>21.6</v>
      </c>
      <c r="K2097" s="55">
        <f t="shared" si="337"/>
        <v>475.20000000000005</v>
      </c>
      <c r="L2097" s="56">
        <f t="shared" si="338"/>
        <v>162</v>
      </c>
      <c r="M2097" s="56">
        <f t="shared" si="336"/>
        <v>3564</v>
      </c>
      <c r="N2097" s="38" t="s">
        <v>2028</v>
      </c>
      <c r="O2097" s="48">
        <v>0.72799999999999998</v>
      </c>
      <c r="P2097" s="48">
        <f t="shared" si="341"/>
        <v>16.015999999999998</v>
      </c>
      <c r="Q2097" s="104"/>
      <c r="R2097" s="102">
        <f t="shared" si="343"/>
        <v>0</v>
      </c>
      <c r="S2097" s="120" t="s">
        <v>2812</v>
      </c>
      <c r="T2097" s="37"/>
      <c r="U2097" s="37"/>
      <c r="X2097" s="37"/>
      <c r="Y2097" s="37"/>
      <c r="Z2097" s="131"/>
      <c r="AA2097" s="37"/>
    </row>
    <row r="2098" spans="1:27" s="139" customFormat="1" x14ac:dyDescent="0.25">
      <c r="A2098" s="6">
        <v>183112</v>
      </c>
      <c r="B2098" s="6">
        <v>63805582</v>
      </c>
      <c r="C2098" s="6">
        <v>14</v>
      </c>
      <c r="D2098" s="39"/>
      <c r="E2098" s="30" t="s">
        <v>764</v>
      </c>
      <c r="F2098" s="20" t="s">
        <v>1549</v>
      </c>
      <c r="G2098" s="76">
        <f t="shared" si="342"/>
        <v>25.92</v>
      </c>
      <c r="H2098" s="55">
        <f t="shared" si="335"/>
        <v>362.88</v>
      </c>
      <c r="I2098" s="15" t="s">
        <v>974</v>
      </c>
      <c r="J2098" s="55">
        <v>21.6</v>
      </c>
      <c r="K2098" s="55">
        <f t="shared" si="337"/>
        <v>302.40000000000003</v>
      </c>
      <c r="L2098" s="56">
        <f t="shared" si="338"/>
        <v>162</v>
      </c>
      <c r="M2098" s="56">
        <f t="shared" si="336"/>
        <v>2268</v>
      </c>
      <c r="N2098" s="38" t="s">
        <v>2028</v>
      </c>
      <c r="O2098" s="48">
        <v>0.73</v>
      </c>
      <c r="P2098" s="48">
        <f t="shared" si="341"/>
        <v>10.219999999999999</v>
      </c>
      <c r="Q2098" s="104"/>
      <c r="R2098" s="102">
        <f t="shared" si="343"/>
        <v>0</v>
      </c>
      <c r="S2098" s="120" t="s">
        <v>2812</v>
      </c>
      <c r="T2098" s="37"/>
      <c r="U2098" s="37"/>
      <c r="V2098" s="400"/>
      <c r="W2098" s="202"/>
      <c r="X2098" s="37"/>
      <c r="Y2098" s="37"/>
      <c r="Z2098" s="37"/>
      <c r="AA2098" s="37"/>
    </row>
    <row r="2099" spans="1:27" s="131" customFormat="1" x14ac:dyDescent="0.25">
      <c r="A2099" s="6">
        <v>186141</v>
      </c>
      <c r="B2099" s="6">
        <v>63805582</v>
      </c>
      <c r="C2099" s="6">
        <v>10</v>
      </c>
      <c r="D2099" s="39"/>
      <c r="E2099" s="30" t="s">
        <v>764</v>
      </c>
      <c r="F2099" s="20" t="s">
        <v>1549</v>
      </c>
      <c r="G2099" s="76">
        <f t="shared" si="342"/>
        <v>25.92</v>
      </c>
      <c r="H2099" s="53">
        <f t="shared" si="335"/>
        <v>259.20000000000005</v>
      </c>
      <c r="I2099" s="15" t="s">
        <v>974</v>
      </c>
      <c r="J2099" s="55">
        <v>21.6</v>
      </c>
      <c r="K2099" s="55">
        <f t="shared" si="337"/>
        <v>216</v>
      </c>
      <c r="L2099" s="56">
        <f t="shared" si="338"/>
        <v>162</v>
      </c>
      <c r="M2099" s="56">
        <f t="shared" si="336"/>
        <v>1620</v>
      </c>
      <c r="N2099" s="38" t="s">
        <v>2028</v>
      </c>
      <c r="O2099" s="48">
        <v>0.72799999999999998</v>
      </c>
      <c r="P2099" s="48">
        <f t="shared" si="341"/>
        <v>7.2799999999999994</v>
      </c>
      <c r="Q2099" s="104"/>
      <c r="R2099" s="102">
        <f t="shared" si="343"/>
        <v>0</v>
      </c>
      <c r="S2099" s="120" t="s">
        <v>2812</v>
      </c>
      <c r="T2099" s="40"/>
      <c r="U2099" s="37"/>
      <c r="V2099" s="37"/>
      <c r="W2099" s="37"/>
      <c r="X2099" s="37"/>
      <c r="Y2099" s="37"/>
      <c r="AA2099" s="37"/>
    </row>
    <row r="2100" spans="1:27" s="131" customFormat="1" ht="15" customHeight="1" x14ac:dyDescent="0.25">
      <c r="A2100" s="197">
        <v>191203</v>
      </c>
      <c r="B2100" s="134">
        <v>63805582</v>
      </c>
      <c r="C2100" s="134">
        <v>16</v>
      </c>
      <c r="D2100" s="122"/>
      <c r="E2100" s="123" t="s">
        <v>764</v>
      </c>
      <c r="F2100" s="124" t="s">
        <v>3607</v>
      </c>
      <c r="G2100" s="189">
        <f t="shared" si="342"/>
        <v>25.92</v>
      </c>
      <c r="H2100" s="162">
        <f t="shared" si="335"/>
        <v>414.72</v>
      </c>
      <c r="I2100" s="166" t="s">
        <v>974</v>
      </c>
      <c r="J2100" s="162">
        <v>21.6</v>
      </c>
      <c r="K2100" s="162">
        <f t="shared" si="337"/>
        <v>345.6</v>
      </c>
      <c r="L2100" s="167">
        <f t="shared" si="338"/>
        <v>162</v>
      </c>
      <c r="M2100" s="167">
        <f t="shared" si="336"/>
        <v>2592</v>
      </c>
      <c r="N2100" s="122" t="s">
        <v>2028</v>
      </c>
      <c r="O2100" s="130">
        <v>0.73</v>
      </c>
      <c r="P2100" s="130">
        <f t="shared" si="341"/>
        <v>11.68</v>
      </c>
      <c r="Q2100" s="188"/>
      <c r="R2100" s="139"/>
      <c r="S2100" s="139"/>
      <c r="T2100" s="139"/>
      <c r="U2100" s="37"/>
      <c r="V2100" s="40"/>
      <c r="W2100" s="37"/>
      <c r="X2100" s="37"/>
      <c r="Y2100" s="37"/>
      <c r="Z2100" s="37"/>
      <c r="AA2100" s="139"/>
    </row>
    <row r="2101" spans="1:27" s="131" customFormat="1" x14ac:dyDescent="0.25">
      <c r="A2101" s="197">
        <v>200923</v>
      </c>
      <c r="B2101" s="134">
        <v>63805582</v>
      </c>
      <c r="C2101" s="134">
        <v>14</v>
      </c>
      <c r="D2101" s="161"/>
      <c r="E2101" s="123" t="s">
        <v>764</v>
      </c>
      <c r="F2101" s="124" t="s">
        <v>3607</v>
      </c>
      <c r="G2101" s="189">
        <f t="shared" si="342"/>
        <v>25.92</v>
      </c>
      <c r="H2101" s="162">
        <f t="shared" si="335"/>
        <v>362.88</v>
      </c>
      <c r="I2101" s="166" t="s">
        <v>974</v>
      </c>
      <c r="J2101" s="162">
        <v>21.6</v>
      </c>
      <c r="K2101" s="162">
        <f t="shared" si="337"/>
        <v>302.40000000000003</v>
      </c>
      <c r="L2101" s="167">
        <f t="shared" si="338"/>
        <v>162</v>
      </c>
      <c r="M2101" s="167">
        <f t="shared" si="336"/>
        <v>2268</v>
      </c>
      <c r="N2101" s="122" t="s">
        <v>2028</v>
      </c>
      <c r="O2101" s="130">
        <v>0.73</v>
      </c>
      <c r="P2101" s="130">
        <f t="shared" si="341"/>
        <v>10.219999999999999</v>
      </c>
      <c r="Q2101" s="188"/>
      <c r="R2101" s="139"/>
      <c r="S2101" s="139"/>
      <c r="T2101" s="139"/>
      <c r="U2101" s="139"/>
      <c r="V2101" s="139"/>
      <c r="W2101" s="37"/>
      <c r="X2101" s="40"/>
      <c r="Y2101" s="40"/>
      <c r="Z2101" s="40"/>
      <c r="AA2101" s="37"/>
    </row>
    <row r="2102" spans="1:27" s="139" customFormat="1" x14ac:dyDescent="0.25">
      <c r="A2102" s="6">
        <v>133472</v>
      </c>
      <c r="B2102" s="6">
        <v>63805583</v>
      </c>
      <c r="C2102" s="6">
        <v>20</v>
      </c>
      <c r="D2102" s="39"/>
      <c r="E2102" s="30" t="s">
        <v>765</v>
      </c>
      <c r="F2102" s="20" t="s">
        <v>1230</v>
      </c>
      <c r="G2102" s="76">
        <f t="shared" si="342"/>
        <v>24.3</v>
      </c>
      <c r="H2102" s="55">
        <f t="shared" si="335"/>
        <v>486</v>
      </c>
      <c r="I2102" s="15" t="s">
        <v>152</v>
      </c>
      <c r="J2102" s="55">
        <v>20.25</v>
      </c>
      <c r="K2102" s="55">
        <f t="shared" si="337"/>
        <v>405</v>
      </c>
      <c r="L2102" s="56">
        <f t="shared" si="338"/>
        <v>151.875</v>
      </c>
      <c r="M2102" s="56">
        <f t="shared" si="336"/>
        <v>3037.5</v>
      </c>
      <c r="N2102" s="38"/>
      <c r="O2102" s="48">
        <v>1.33</v>
      </c>
      <c r="P2102" s="48">
        <f t="shared" si="341"/>
        <v>26.6</v>
      </c>
      <c r="Q2102" s="104"/>
      <c r="R2102" s="102">
        <f>Q2102*1.025</f>
        <v>0</v>
      </c>
      <c r="S2102" s="120" t="s">
        <v>2813</v>
      </c>
      <c r="T2102" s="37"/>
      <c r="U2102" s="37"/>
      <c r="W2102" s="37"/>
      <c r="X2102" s="37"/>
      <c r="Y2102" s="37"/>
      <c r="Z2102" s="37"/>
      <c r="AA2102" s="131"/>
    </row>
    <row r="2103" spans="1:27" s="131" customFormat="1" x14ac:dyDescent="0.25">
      <c r="A2103" s="6">
        <v>183112</v>
      </c>
      <c r="B2103" s="6">
        <v>63805583</v>
      </c>
      <c r="C2103" s="6">
        <v>12</v>
      </c>
      <c r="D2103" s="39"/>
      <c r="E2103" s="30" t="s">
        <v>765</v>
      </c>
      <c r="F2103" s="20" t="s">
        <v>1230</v>
      </c>
      <c r="G2103" s="76">
        <f t="shared" si="342"/>
        <v>24.3</v>
      </c>
      <c r="H2103" s="55">
        <f t="shared" si="335"/>
        <v>291.60000000000002</v>
      </c>
      <c r="I2103" s="15" t="s">
        <v>974</v>
      </c>
      <c r="J2103" s="55">
        <v>20.25</v>
      </c>
      <c r="K2103" s="55">
        <f t="shared" si="337"/>
        <v>243</v>
      </c>
      <c r="L2103" s="56">
        <f t="shared" si="338"/>
        <v>151.875</v>
      </c>
      <c r="M2103" s="56">
        <f t="shared" si="336"/>
        <v>1822.5</v>
      </c>
      <c r="N2103" s="38"/>
      <c r="O2103" s="48">
        <v>1.33</v>
      </c>
      <c r="P2103" s="48">
        <f t="shared" si="341"/>
        <v>15.96</v>
      </c>
      <c r="Q2103" s="104"/>
      <c r="R2103" s="102">
        <f>Q2103*1.025</f>
        <v>0</v>
      </c>
      <c r="S2103" s="120" t="s">
        <v>2813</v>
      </c>
      <c r="T2103" s="37"/>
      <c r="U2103" s="37"/>
      <c r="W2103" s="37"/>
      <c r="X2103" s="37"/>
      <c r="Y2103" s="37"/>
      <c r="Z2103" s="37"/>
      <c r="AA2103" s="37"/>
    </row>
    <row r="2104" spans="1:27" s="131" customFormat="1" x14ac:dyDescent="0.25">
      <c r="A2104" s="6">
        <v>186141</v>
      </c>
      <c r="B2104" s="6">
        <v>63805583</v>
      </c>
      <c r="C2104" s="6">
        <v>10</v>
      </c>
      <c r="D2104" s="39"/>
      <c r="E2104" s="30" t="s">
        <v>765</v>
      </c>
      <c r="F2104" s="20" t="s">
        <v>1230</v>
      </c>
      <c r="G2104" s="76">
        <f t="shared" si="342"/>
        <v>24.3</v>
      </c>
      <c r="H2104" s="53">
        <f t="shared" si="335"/>
        <v>243</v>
      </c>
      <c r="I2104" s="15" t="s">
        <v>974</v>
      </c>
      <c r="J2104" s="55">
        <v>20.25</v>
      </c>
      <c r="K2104" s="55">
        <f t="shared" si="337"/>
        <v>202.5</v>
      </c>
      <c r="L2104" s="56">
        <f t="shared" si="338"/>
        <v>151.875</v>
      </c>
      <c r="M2104" s="56">
        <f t="shared" si="336"/>
        <v>1518.75</v>
      </c>
      <c r="N2104" s="38"/>
      <c r="O2104" s="48">
        <v>1.33</v>
      </c>
      <c r="P2104" s="48">
        <f t="shared" si="341"/>
        <v>13.3</v>
      </c>
      <c r="Q2104" s="104"/>
      <c r="R2104" s="102">
        <f>Q2104*1.025</f>
        <v>0</v>
      </c>
      <c r="S2104" s="120" t="s">
        <v>2813</v>
      </c>
      <c r="T2104" s="37"/>
      <c r="V2104" s="139"/>
      <c r="X2104" s="202"/>
      <c r="Y2104" s="202"/>
      <c r="AA2104" s="37"/>
    </row>
    <row r="2105" spans="1:27" s="131" customFormat="1" x14ac:dyDescent="0.25">
      <c r="A2105" s="197">
        <v>191203</v>
      </c>
      <c r="B2105" s="134">
        <v>63805583</v>
      </c>
      <c r="C2105" s="134">
        <v>16</v>
      </c>
      <c r="D2105" s="122"/>
      <c r="E2105" s="123" t="s">
        <v>765</v>
      </c>
      <c r="F2105" s="124" t="s">
        <v>1230</v>
      </c>
      <c r="G2105" s="189">
        <f t="shared" si="342"/>
        <v>24.3</v>
      </c>
      <c r="H2105" s="187">
        <f t="shared" si="335"/>
        <v>388.8</v>
      </c>
      <c r="I2105" s="166" t="s">
        <v>974</v>
      </c>
      <c r="J2105" s="162">
        <v>20.25</v>
      </c>
      <c r="K2105" s="162">
        <f t="shared" si="337"/>
        <v>324</v>
      </c>
      <c r="L2105" s="167">
        <f t="shared" si="338"/>
        <v>151.875</v>
      </c>
      <c r="M2105" s="167">
        <f t="shared" si="336"/>
        <v>2430</v>
      </c>
      <c r="N2105" s="122" t="s">
        <v>2028</v>
      </c>
      <c r="O2105" s="130">
        <v>1.33</v>
      </c>
      <c r="P2105" s="130">
        <f t="shared" si="341"/>
        <v>21.28</v>
      </c>
      <c r="Q2105" s="188"/>
      <c r="R2105" s="139"/>
      <c r="S2105" s="139"/>
      <c r="T2105" s="139"/>
      <c r="U2105" s="37"/>
      <c r="V2105" s="37"/>
      <c r="W2105" s="37"/>
      <c r="Z2105" s="37"/>
      <c r="AA2105" s="37"/>
    </row>
    <row r="2106" spans="1:27" s="139" customFormat="1" ht="14.25" customHeight="1" x14ac:dyDescent="0.25">
      <c r="A2106" s="197">
        <v>200923</v>
      </c>
      <c r="B2106" s="134">
        <v>63805583</v>
      </c>
      <c r="C2106" s="134">
        <v>14</v>
      </c>
      <c r="D2106" s="161"/>
      <c r="E2106" s="123" t="s">
        <v>765</v>
      </c>
      <c r="F2106" s="124" t="s">
        <v>1230</v>
      </c>
      <c r="G2106" s="189">
        <f t="shared" si="342"/>
        <v>24.3</v>
      </c>
      <c r="H2106" s="187">
        <f t="shared" si="335"/>
        <v>340.2</v>
      </c>
      <c r="I2106" s="166" t="s">
        <v>974</v>
      </c>
      <c r="J2106" s="162">
        <v>20.25</v>
      </c>
      <c r="K2106" s="162">
        <f t="shared" si="337"/>
        <v>283.5</v>
      </c>
      <c r="L2106" s="167">
        <f t="shared" si="338"/>
        <v>151.875</v>
      </c>
      <c r="M2106" s="167">
        <f t="shared" si="336"/>
        <v>2126.25</v>
      </c>
      <c r="N2106" s="122" t="s">
        <v>2028</v>
      </c>
      <c r="O2106" s="130">
        <v>1.33</v>
      </c>
      <c r="P2106" s="130">
        <f t="shared" si="341"/>
        <v>18.62</v>
      </c>
      <c r="Q2106" s="188"/>
      <c r="V2106" s="37"/>
      <c r="W2106" s="37"/>
      <c r="X2106" s="37"/>
      <c r="Y2106" s="37"/>
      <c r="Z2106" s="37"/>
      <c r="AA2106" s="37"/>
    </row>
    <row r="2107" spans="1:27" s="139" customFormat="1" x14ac:dyDescent="0.25">
      <c r="A2107" s="6">
        <v>133784</v>
      </c>
      <c r="B2107" s="6">
        <v>63805587</v>
      </c>
      <c r="C2107" s="6">
        <v>25</v>
      </c>
      <c r="D2107" s="39"/>
      <c r="E2107" s="30" t="s">
        <v>786</v>
      </c>
      <c r="F2107" s="30" t="s">
        <v>3979</v>
      </c>
      <c r="G2107" s="76">
        <f t="shared" si="342"/>
        <v>60</v>
      </c>
      <c r="H2107" s="77">
        <f t="shared" si="335"/>
        <v>1500</v>
      </c>
      <c r="I2107" s="15" t="s">
        <v>0</v>
      </c>
      <c r="J2107" s="55">
        <v>50</v>
      </c>
      <c r="K2107" s="55">
        <f t="shared" si="337"/>
        <v>1250</v>
      </c>
      <c r="L2107" s="56">
        <f t="shared" si="338"/>
        <v>375</v>
      </c>
      <c r="M2107" s="56">
        <f>L2107*C2107</f>
        <v>9375</v>
      </c>
      <c r="N2107" s="38"/>
      <c r="O2107" s="48">
        <v>3.61</v>
      </c>
      <c r="P2107" s="48">
        <f t="shared" si="341"/>
        <v>90.25</v>
      </c>
      <c r="Q2107" s="104"/>
      <c r="R2107" s="102">
        <f>Q2107*1.025</f>
        <v>0</v>
      </c>
      <c r="S2107" s="37"/>
      <c r="T2107" s="37"/>
      <c r="U2107" s="37"/>
      <c r="V2107" s="37"/>
      <c r="W2107" s="37"/>
      <c r="Z2107" s="37"/>
      <c r="AA2107" s="37"/>
    </row>
    <row r="2108" spans="1:27" s="139" customFormat="1" x14ac:dyDescent="0.25">
      <c r="A2108" s="6">
        <v>160492</v>
      </c>
      <c r="B2108" s="6">
        <v>63805587</v>
      </c>
      <c r="C2108" s="6">
        <v>25</v>
      </c>
      <c r="D2108" s="39"/>
      <c r="E2108" s="30" t="s">
        <v>786</v>
      </c>
      <c r="F2108" s="30" t="s">
        <v>3979</v>
      </c>
      <c r="G2108" s="76">
        <f t="shared" si="342"/>
        <v>60</v>
      </c>
      <c r="H2108" s="77">
        <f t="shared" si="335"/>
        <v>1500</v>
      </c>
      <c r="I2108" s="15" t="s">
        <v>974</v>
      </c>
      <c r="J2108" s="55">
        <v>50</v>
      </c>
      <c r="K2108" s="55">
        <f t="shared" si="337"/>
        <v>1250</v>
      </c>
      <c r="L2108" s="56">
        <f t="shared" si="338"/>
        <v>375</v>
      </c>
      <c r="M2108" s="56">
        <f>L2108*C2108</f>
        <v>9375</v>
      </c>
      <c r="N2108" s="38"/>
      <c r="O2108" s="48">
        <v>3.61</v>
      </c>
      <c r="P2108" s="48">
        <f t="shared" si="341"/>
        <v>90.25</v>
      </c>
      <c r="Q2108" s="104"/>
      <c r="R2108" s="102">
        <f>Q2108*1.025</f>
        <v>0</v>
      </c>
      <c r="S2108" s="37"/>
      <c r="T2108" s="37"/>
      <c r="U2108" s="37"/>
      <c r="X2108" s="37"/>
      <c r="Y2108" s="37"/>
      <c r="Z2108" s="37"/>
      <c r="AA2108" s="37"/>
    </row>
    <row r="2109" spans="1:27" s="139" customFormat="1" x14ac:dyDescent="0.25">
      <c r="A2109" s="6">
        <v>180550</v>
      </c>
      <c r="B2109" s="51">
        <v>63805603</v>
      </c>
      <c r="C2109" s="21">
        <v>1</v>
      </c>
      <c r="D2109" s="39"/>
      <c r="E2109" s="20" t="s">
        <v>3567</v>
      </c>
      <c r="F2109" s="22" t="s">
        <v>1999</v>
      </c>
      <c r="G2109" s="78">
        <f>J2109*1.175</f>
        <v>958.80000000000007</v>
      </c>
      <c r="H2109" s="72">
        <f t="shared" si="335"/>
        <v>958.80000000000007</v>
      </c>
      <c r="I2109" s="15" t="s">
        <v>299</v>
      </c>
      <c r="J2109" s="12">
        <v>816</v>
      </c>
      <c r="K2109" s="55">
        <f t="shared" si="337"/>
        <v>816</v>
      </c>
      <c r="L2109" s="13">
        <f t="shared" si="338"/>
        <v>6120</v>
      </c>
      <c r="M2109" s="57">
        <f t="shared" ref="M2109:M2140" si="344">C2109*L2109</f>
        <v>6120</v>
      </c>
      <c r="N2109" s="38"/>
      <c r="O2109" s="48">
        <v>153</v>
      </c>
      <c r="P2109" s="48">
        <f t="shared" si="341"/>
        <v>153</v>
      </c>
      <c r="Q2109" s="104"/>
      <c r="R2109" s="102">
        <f>Q2109*1.025</f>
        <v>0</v>
      </c>
      <c r="S2109" s="120" t="s">
        <v>2176</v>
      </c>
      <c r="T2109" s="37"/>
      <c r="U2109" s="37"/>
      <c r="X2109" s="37"/>
      <c r="Y2109" s="37"/>
      <c r="Z2109" s="37"/>
      <c r="AA2109" s="37"/>
    </row>
    <row r="2110" spans="1:27" s="139" customFormat="1" x14ac:dyDescent="0.25">
      <c r="A2110" s="197">
        <v>254588</v>
      </c>
      <c r="B2110" s="140">
        <v>63805603</v>
      </c>
      <c r="C2110" s="134">
        <v>1</v>
      </c>
      <c r="D2110" s="161"/>
      <c r="E2110" s="329" t="s">
        <v>3567</v>
      </c>
      <c r="F2110" s="343" t="s">
        <v>1999</v>
      </c>
      <c r="G2110" s="344">
        <f>J2110*1.2</f>
        <v>958.8</v>
      </c>
      <c r="H2110" s="254">
        <f t="shared" si="335"/>
        <v>958.8</v>
      </c>
      <c r="I2110" s="203" t="s">
        <v>974</v>
      </c>
      <c r="J2110" s="437">
        <v>799</v>
      </c>
      <c r="K2110" s="288">
        <f t="shared" si="337"/>
        <v>799</v>
      </c>
      <c r="L2110" s="289">
        <f t="shared" si="338"/>
        <v>5992.5</v>
      </c>
      <c r="M2110" s="438">
        <f t="shared" si="344"/>
        <v>5992.5</v>
      </c>
      <c r="N2110" s="122" t="s">
        <v>1917</v>
      </c>
      <c r="O2110" s="130">
        <v>153</v>
      </c>
      <c r="P2110" s="130">
        <f t="shared" si="341"/>
        <v>153</v>
      </c>
      <c r="Q2110" s="188"/>
      <c r="S2110" s="131"/>
      <c r="T2110" s="131"/>
      <c r="U2110" s="131"/>
      <c r="V2110" s="37"/>
      <c r="W2110" s="37"/>
      <c r="X2110" s="40"/>
      <c r="Y2110" s="40"/>
      <c r="Z2110" s="37"/>
      <c r="AA2110" s="131"/>
    </row>
    <row r="2111" spans="1:27" s="315" customFormat="1" x14ac:dyDescent="0.25">
      <c r="A2111" s="6">
        <v>149339</v>
      </c>
      <c r="B2111" s="51">
        <v>63805603</v>
      </c>
      <c r="C2111" s="21">
        <v>1</v>
      </c>
      <c r="D2111" s="39"/>
      <c r="E2111" s="20" t="s">
        <v>858</v>
      </c>
      <c r="F2111" s="22" t="s">
        <v>1899</v>
      </c>
      <c r="G2111" s="71">
        <f>J2111*1.15</f>
        <v>932.65</v>
      </c>
      <c r="H2111" s="72">
        <f t="shared" si="335"/>
        <v>932.65</v>
      </c>
      <c r="I2111" s="15" t="s">
        <v>299</v>
      </c>
      <c r="J2111" s="12">
        <v>811</v>
      </c>
      <c r="K2111" s="55">
        <f t="shared" si="337"/>
        <v>811</v>
      </c>
      <c r="L2111" s="13">
        <f t="shared" si="338"/>
        <v>6082.5</v>
      </c>
      <c r="M2111" s="57">
        <f t="shared" si="344"/>
        <v>6082.5</v>
      </c>
      <c r="N2111" s="38"/>
      <c r="O2111" s="48">
        <v>153</v>
      </c>
      <c r="P2111" s="48">
        <f t="shared" si="341"/>
        <v>153</v>
      </c>
      <c r="Q2111" s="103"/>
      <c r="R2111" s="102">
        <f>Q2111*1.025</f>
        <v>0</v>
      </c>
      <c r="S2111" s="120" t="s">
        <v>2175</v>
      </c>
      <c r="T2111" s="37"/>
      <c r="U2111" s="37"/>
      <c r="V2111" s="400"/>
      <c r="W2111" s="400"/>
      <c r="X2111" s="401"/>
      <c r="Y2111" s="401"/>
      <c r="Z2111" s="400"/>
      <c r="AA2111" s="400"/>
    </row>
    <row r="2112" spans="1:27" s="139" customFormat="1" ht="22.5" customHeight="1" x14ac:dyDescent="0.25">
      <c r="A2112" s="6">
        <v>149339</v>
      </c>
      <c r="B2112" s="51">
        <v>63805604</v>
      </c>
      <c r="C2112" s="21">
        <v>1</v>
      </c>
      <c r="D2112" s="39"/>
      <c r="E2112" s="20" t="s">
        <v>859</v>
      </c>
      <c r="F2112" s="22" t="s">
        <v>1332</v>
      </c>
      <c r="G2112" s="73">
        <f>J2112*1.2</f>
        <v>182.964</v>
      </c>
      <c r="H2112" s="72">
        <f t="shared" si="335"/>
        <v>182.964</v>
      </c>
      <c r="I2112" s="15" t="s">
        <v>299</v>
      </c>
      <c r="J2112" s="12">
        <v>152.47</v>
      </c>
      <c r="K2112" s="55">
        <f t="shared" si="337"/>
        <v>152.47</v>
      </c>
      <c r="L2112" s="13">
        <f t="shared" si="338"/>
        <v>1143.5250000000001</v>
      </c>
      <c r="M2112" s="57">
        <f t="shared" si="344"/>
        <v>1143.5250000000001</v>
      </c>
      <c r="N2112" s="38"/>
      <c r="O2112" s="48">
        <v>27</v>
      </c>
      <c r="P2112" s="48">
        <f t="shared" si="341"/>
        <v>27</v>
      </c>
      <c r="Q2112" s="104"/>
      <c r="R2112" s="102">
        <f>Q2112*1.025</f>
        <v>0</v>
      </c>
      <c r="S2112" s="120" t="s">
        <v>2177</v>
      </c>
      <c r="T2112" s="37"/>
      <c r="U2112" s="37"/>
      <c r="X2112" s="37"/>
      <c r="Y2112" s="37"/>
      <c r="Z2112" s="37"/>
      <c r="AA2112" s="37"/>
    </row>
    <row r="2113" spans="1:27" s="131" customFormat="1" x14ac:dyDescent="0.25">
      <c r="A2113" s="6">
        <v>180550</v>
      </c>
      <c r="B2113" s="51">
        <v>63805604</v>
      </c>
      <c r="C2113" s="21">
        <v>1</v>
      </c>
      <c r="D2113" s="39"/>
      <c r="E2113" s="20" t="s">
        <v>859</v>
      </c>
      <c r="F2113" s="22" t="s">
        <v>1909</v>
      </c>
      <c r="G2113" s="78">
        <f>J2113*1.175</f>
        <v>194.23925</v>
      </c>
      <c r="H2113" s="72">
        <f t="shared" si="335"/>
        <v>194.23925</v>
      </c>
      <c r="I2113" s="15" t="s">
        <v>299</v>
      </c>
      <c r="J2113" s="12">
        <v>165.31</v>
      </c>
      <c r="K2113" s="55">
        <f t="shared" si="337"/>
        <v>165.31</v>
      </c>
      <c r="L2113" s="13">
        <f t="shared" si="338"/>
        <v>1239.825</v>
      </c>
      <c r="M2113" s="57">
        <f t="shared" si="344"/>
        <v>1239.825</v>
      </c>
      <c r="N2113" s="38"/>
      <c r="O2113" s="48">
        <v>27</v>
      </c>
      <c r="P2113" s="48">
        <f t="shared" si="341"/>
        <v>27</v>
      </c>
      <c r="Q2113" s="104"/>
      <c r="R2113" s="102">
        <f>Q2113*1.025</f>
        <v>0</v>
      </c>
      <c r="S2113" s="120" t="s">
        <v>2177</v>
      </c>
      <c r="T2113" s="37"/>
      <c r="U2113" s="37"/>
      <c r="W2113" s="37"/>
      <c r="X2113" s="40"/>
      <c r="Y2113" s="40"/>
      <c r="Z2113" s="37"/>
      <c r="AA2113" s="37"/>
    </row>
    <row r="2114" spans="1:27" s="131" customFormat="1" x14ac:dyDescent="0.25">
      <c r="A2114" s="197">
        <v>254588</v>
      </c>
      <c r="B2114" s="140">
        <v>63805604</v>
      </c>
      <c r="C2114" s="134">
        <v>1</v>
      </c>
      <c r="D2114" s="161"/>
      <c r="E2114" s="329" t="s">
        <v>859</v>
      </c>
      <c r="F2114" s="343" t="s">
        <v>1909</v>
      </c>
      <c r="G2114" s="344">
        <f>J2114*1.2</f>
        <v>194.23920000000001</v>
      </c>
      <c r="H2114" s="254">
        <f t="shared" ref="H2114:H2177" si="345">C2114*G2114</f>
        <v>194.23920000000001</v>
      </c>
      <c r="I2114" s="203" t="s">
        <v>974</v>
      </c>
      <c r="J2114" s="437">
        <v>161.86600000000001</v>
      </c>
      <c r="K2114" s="288">
        <f t="shared" si="337"/>
        <v>161.86600000000001</v>
      </c>
      <c r="L2114" s="289">
        <f t="shared" si="338"/>
        <v>1213.9950000000001</v>
      </c>
      <c r="M2114" s="438">
        <f t="shared" si="344"/>
        <v>1213.9950000000001</v>
      </c>
      <c r="N2114" s="122" t="s">
        <v>1917</v>
      </c>
      <c r="O2114" s="130">
        <v>27</v>
      </c>
      <c r="P2114" s="130">
        <f t="shared" si="341"/>
        <v>27</v>
      </c>
      <c r="Q2114" s="188"/>
      <c r="W2114" s="37"/>
      <c r="X2114" s="37"/>
      <c r="Y2114" s="37"/>
      <c r="Z2114" s="139"/>
      <c r="AA2114" s="37"/>
    </row>
    <row r="2115" spans="1:27" s="131" customFormat="1" x14ac:dyDescent="0.25">
      <c r="A2115" s="197">
        <v>254588</v>
      </c>
      <c r="B2115" s="140">
        <v>63805605</v>
      </c>
      <c r="C2115" s="134">
        <v>4</v>
      </c>
      <c r="D2115" s="161"/>
      <c r="E2115" s="329" t="s">
        <v>4268</v>
      </c>
      <c r="F2115" s="442" t="s">
        <v>4269</v>
      </c>
      <c r="G2115" s="168">
        <f>J2115*1.2</f>
        <v>26.4</v>
      </c>
      <c r="H2115" s="125">
        <f t="shared" si="345"/>
        <v>105.6</v>
      </c>
      <c r="I2115" s="166" t="s">
        <v>974</v>
      </c>
      <c r="J2115" s="287">
        <v>22</v>
      </c>
      <c r="K2115" s="288">
        <f t="shared" si="337"/>
        <v>88</v>
      </c>
      <c r="L2115" s="289">
        <f t="shared" si="338"/>
        <v>165</v>
      </c>
      <c r="M2115" s="290">
        <f t="shared" si="344"/>
        <v>660</v>
      </c>
      <c r="N2115" s="122" t="s">
        <v>2028</v>
      </c>
      <c r="O2115" s="130">
        <v>1.2</v>
      </c>
      <c r="P2115" s="130">
        <f t="shared" si="341"/>
        <v>4.8</v>
      </c>
      <c r="Q2115" s="139"/>
      <c r="V2115" s="139"/>
      <c r="W2115" s="40"/>
      <c r="X2115" s="139"/>
      <c r="Y2115" s="139"/>
      <c r="Z2115" s="37"/>
    </row>
    <row r="2116" spans="1:27" s="131" customFormat="1" x14ac:dyDescent="0.25">
      <c r="A2116" s="9">
        <v>181461</v>
      </c>
      <c r="B2116" s="6">
        <v>63805624</v>
      </c>
      <c r="C2116" s="6">
        <v>2</v>
      </c>
      <c r="D2116" s="38"/>
      <c r="E2116" s="30" t="s">
        <v>807</v>
      </c>
      <c r="F2116" s="20" t="s">
        <v>3997</v>
      </c>
      <c r="G2116" s="53">
        <f>J2116*1.15</f>
        <v>25.299999999999997</v>
      </c>
      <c r="H2116" s="55">
        <f t="shared" si="345"/>
        <v>50.599999999999994</v>
      </c>
      <c r="I2116" s="15" t="s">
        <v>0</v>
      </c>
      <c r="J2116" s="55">
        <v>22</v>
      </c>
      <c r="K2116" s="55">
        <f t="shared" si="337"/>
        <v>44</v>
      </c>
      <c r="L2116" s="56">
        <f t="shared" si="338"/>
        <v>165</v>
      </c>
      <c r="M2116" s="56">
        <f t="shared" si="344"/>
        <v>330</v>
      </c>
      <c r="N2116" s="38"/>
      <c r="O2116" s="48">
        <v>4.3049999999999997</v>
      </c>
      <c r="P2116" s="48">
        <f t="shared" si="341"/>
        <v>8.61</v>
      </c>
      <c r="Q2116" s="104"/>
      <c r="R2116" s="102">
        <f t="shared" ref="R2116:R2135" si="346">Q2116*1.025</f>
        <v>0</v>
      </c>
      <c r="S2116" s="120" t="s">
        <v>3022</v>
      </c>
      <c r="T2116" s="37"/>
      <c r="V2116" s="37"/>
      <c r="W2116" s="37"/>
      <c r="X2116" s="37"/>
      <c r="Y2116" s="37"/>
      <c r="Z2116" s="37"/>
      <c r="AA2116" s="37"/>
    </row>
    <row r="2117" spans="1:27" s="131" customFormat="1" x14ac:dyDescent="0.25">
      <c r="A2117" s="6">
        <v>142061</v>
      </c>
      <c r="B2117" s="6">
        <v>63805645</v>
      </c>
      <c r="C2117" s="6">
        <v>1</v>
      </c>
      <c r="D2117" s="39"/>
      <c r="E2117" s="30" t="s">
        <v>818</v>
      </c>
      <c r="F2117" s="20" t="s">
        <v>1336</v>
      </c>
      <c r="G2117" s="53">
        <f>J2117*1.15</f>
        <v>299</v>
      </c>
      <c r="H2117" s="55">
        <f t="shared" si="345"/>
        <v>299</v>
      </c>
      <c r="I2117" s="15" t="s">
        <v>299</v>
      </c>
      <c r="J2117" s="55">
        <v>260</v>
      </c>
      <c r="K2117" s="55">
        <f t="shared" si="337"/>
        <v>260</v>
      </c>
      <c r="L2117" s="56">
        <f t="shared" si="338"/>
        <v>1950</v>
      </c>
      <c r="M2117" s="56">
        <f t="shared" si="344"/>
        <v>1950</v>
      </c>
      <c r="N2117" s="38"/>
      <c r="O2117" s="130"/>
      <c r="P2117" s="48">
        <f t="shared" si="341"/>
        <v>0</v>
      </c>
      <c r="Q2117" s="104"/>
      <c r="R2117" s="102">
        <f t="shared" si="346"/>
        <v>0</v>
      </c>
      <c r="S2117" s="120" t="s">
        <v>2178</v>
      </c>
      <c r="T2117" s="37"/>
      <c r="U2117" s="37"/>
      <c r="W2117" s="37"/>
      <c r="X2117" s="37"/>
      <c r="Y2117" s="37"/>
      <c r="Z2117" s="139"/>
      <c r="AA2117" s="139"/>
    </row>
    <row r="2118" spans="1:27" s="131" customFormat="1" x14ac:dyDescent="0.25">
      <c r="A2118" s="6">
        <v>140536</v>
      </c>
      <c r="B2118" s="6">
        <v>63805656</v>
      </c>
      <c r="C2118" s="6">
        <v>2</v>
      </c>
      <c r="D2118" s="39"/>
      <c r="E2118" s="30" t="s">
        <v>794</v>
      </c>
      <c r="F2118" s="20" t="s">
        <v>1106</v>
      </c>
      <c r="G2118" s="76">
        <f t="shared" ref="G2118:G2132" si="347">J2118*1.2</f>
        <v>84</v>
      </c>
      <c r="H2118" s="55">
        <f t="shared" si="345"/>
        <v>168</v>
      </c>
      <c r="I2118" s="15" t="s">
        <v>152</v>
      </c>
      <c r="J2118" s="55">
        <v>70</v>
      </c>
      <c r="K2118" s="55">
        <f t="shared" si="337"/>
        <v>140</v>
      </c>
      <c r="L2118" s="56">
        <f t="shared" si="338"/>
        <v>525</v>
      </c>
      <c r="M2118" s="56">
        <f t="shared" si="344"/>
        <v>1050</v>
      </c>
      <c r="N2118" s="38"/>
      <c r="O2118" s="48"/>
      <c r="P2118" s="48">
        <f t="shared" si="341"/>
        <v>0</v>
      </c>
      <c r="Q2118" s="104"/>
      <c r="R2118" s="102">
        <f t="shared" si="346"/>
        <v>0</v>
      </c>
      <c r="S2118" s="120" t="s">
        <v>3357</v>
      </c>
      <c r="T2118" s="40"/>
      <c r="U2118" s="37"/>
      <c r="W2118" s="37"/>
      <c r="X2118" s="37"/>
      <c r="Y2118" s="37"/>
      <c r="Z2118" s="37"/>
      <c r="AA2118" s="37"/>
    </row>
    <row r="2119" spans="1:27" s="131" customFormat="1" ht="34.5" customHeight="1" x14ac:dyDescent="0.25">
      <c r="A2119" s="6">
        <v>140536</v>
      </c>
      <c r="B2119" s="6">
        <v>63805659</v>
      </c>
      <c r="C2119" s="6">
        <v>1</v>
      </c>
      <c r="D2119" s="39"/>
      <c r="E2119" s="30" t="s">
        <v>795</v>
      </c>
      <c r="F2119" s="20" t="s">
        <v>1011</v>
      </c>
      <c r="G2119" s="76">
        <f t="shared" si="347"/>
        <v>72</v>
      </c>
      <c r="H2119" s="55">
        <f t="shared" si="345"/>
        <v>72</v>
      </c>
      <c r="I2119" s="15" t="s">
        <v>0</v>
      </c>
      <c r="J2119" s="55">
        <v>60</v>
      </c>
      <c r="K2119" s="55">
        <f t="shared" si="337"/>
        <v>60</v>
      </c>
      <c r="L2119" s="56">
        <f t="shared" si="338"/>
        <v>450</v>
      </c>
      <c r="M2119" s="57">
        <f t="shared" si="344"/>
        <v>450</v>
      </c>
      <c r="N2119" s="38"/>
      <c r="O2119" s="48">
        <v>11.5</v>
      </c>
      <c r="P2119" s="48">
        <f t="shared" si="341"/>
        <v>11.5</v>
      </c>
      <c r="Q2119" s="103"/>
      <c r="R2119" s="102">
        <f t="shared" si="346"/>
        <v>0</v>
      </c>
      <c r="S2119" s="120" t="s">
        <v>3140</v>
      </c>
      <c r="T2119" s="37"/>
      <c r="U2119" s="37"/>
      <c r="V2119" s="37"/>
      <c r="X2119" s="139"/>
      <c r="Y2119" s="139"/>
      <c r="Z2119" s="37"/>
      <c r="AA2119" s="37"/>
    </row>
    <row r="2120" spans="1:27" s="139" customFormat="1" x14ac:dyDescent="0.25">
      <c r="A2120" s="6">
        <v>154979</v>
      </c>
      <c r="B2120" s="6">
        <v>63805659</v>
      </c>
      <c r="C2120" s="6">
        <v>1</v>
      </c>
      <c r="D2120" s="39"/>
      <c r="E2120" s="30" t="s">
        <v>1972</v>
      </c>
      <c r="F2120" s="20" t="s">
        <v>1146</v>
      </c>
      <c r="G2120" s="76">
        <f t="shared" si="347"/>
        <v>72</v>
      </c>
      <c r="H2120" s="55">
        <f t="shared" si="345"/>
        <v>72</v>
      </c>
      <c r="I2120" s="15" t="s">
        <v>0</v>
      </c>
      <c r="J2120" s="55">
        <v>60</v>
      </c>
      <c r="K2120" s="55">
        <f t="shared" si="337"/>
        <v>60</v>
      </c>
      <c r="L2120" s="56">
        <f t="shared" si="338"/>
        <v>450</v>
      </c>
      <c r="M2120" s="57">
        <f t="shared" si="344"/>
        <v>450</v>
      </c>
      <c r="N2120" s="38"/>
      <c r="O2120" s="48">
        <v>11.5</v>
      </c>
      <c r="P2120" s="48">
        <f t="shared" si="341"/>
        <v>11.5</v>
      </c>
      <c r="Q2120" s="103"/>
      <c r="R2120" s="102">
        <f t="shared" si="346"/>
        <v>0</v>
      </c>
      <c r="S2120" s="120" t="s">
        <v>3141</v>
      </c>
      <c r="T2120" s="37"/>
      <c r="U2120" s="37"/>
      <c r="V2120" s="37"/>
      <c r="X2120" s="230"/>
      <c r="Y2120" s="230"/>
      <c r="Z2120" s="37"/>
    </row>
    <row r="2121" spans="1:27" s="139" customFormat="1" x14ac:dyDescent="0.25">
      <c r="A2121" s="6">
        <v>140536</v>
      </c>
      <c r="B2121" s="6">
        <v>63805673</v>
      </c>
      <c r="C2121" s="6">
        <v>1</v>
      </c>
      <c r="D2121" s="39"/>
      <c r="E2121" s="30" t="s">
        <v>796</v>
      </c>
      <c r="F2121" s="20" t="s">
        <v>1109</v>
      </c>
      <c r="G2121" s="76">
        <f t="shared" si="347"/>
        <v>48</v>
      </c>
      <c r="H2121" s="55">
        <f t="shared" si="345"/>
        <v>48</v>
      </c>
      <c r="I2121" s="15" t="s">
        <v>0</v>
      </c>
      <c r="J2121" s="55">
        <v>40</v>
      </c>
      <c r="K2121" s="55">
        <f t="shared" si="337"/>
        <v>40</v>
      </c>
      <c r="L2121" s="56">
        <f t="shared" si="338"/>
        <v>300</v>
      </c>
      <c r="M2121" s="56">
        <f t="shared" si="344"/>
        <v>300</v>
      </c>
      <c r="N2121" s="38"/>
      <c r="O2121" s="48">
        <v>11.5</v>
      </c>
      <c r="P2121" s="48">
        <f t="shared" si="341"/>
        <v>11.5</v>
      </c>
      <c r="Q2121" s="104"/>
      <c r="R2121" s="102">
        <f t="shared" si="346"/>
        <v>0</v>
      </c>
      <c r="S2121" s="120" t="s">
        <v>2909</v>
      </c>
      <c r="T2121" s="37"/>
      <c r="U2121" s="37"/>
      <c r="V2121" s="37"/>
      <c r="Z2121" s="37"/>
      <c r="AA2121" s="37"/>
    </row>
    <row r="2122" spans="1:27" s="139" customFormat="1" x14ac:dyDescent="0.25">
      <c r="A2122" s="6">
        <v>139500</v>
      </c>
      <c r="B2122" s="51">
        <v>63805696</v>
      </c>
      <c r="C2122" s="27">
        <v>2</v>
      </c>
      <c r="D2122" s="39"/>
      <c r="E2122" s="30" t="s">
        <v>797</v>
      </c>
      <c r="F2122" s="20" t="s">
        <v>1792</v>
      </c>
      <c r="G2122" s="70">
        <f t="shared" si="347"/>
        <v>270</v>
      </c>
      <c r="H2122" s="55">
        <f t="shared" si="345"/>
        <v>540</v>
      </c>
      <c r="I2122" s="15" t="s">
        <v>0</v>
      </c>
      <c r="J2122" s="55">
        <v>225</v>
      </c>
      <c r="K2122" s="55">
        <f t="shared" ref="K2122:K2185" si="348">C2122*J2122</f>
        <v>450</v>
      </c>
      <c r="L2122" s="56">
        <f t="shared" ref="L2122:L2185" si="349">J2122*7.5</f>
        <v>1687.5</v>
      </c>
      <c r="M2122" s="56">
        <f t="shared" si="344"/>
        <v>3375</v>
      </c>
      <c r="N2122" s="105" t="s">
        <v>1917</v>
      </c>
      <c r="O2122" s="48"/>
      <c r="P2122" s="48">
        <f t="shared" si="341"/>
        <v>0</v>
      </c>
      <c r="Q2122" s="104"/>
      <c r="R2122" s="102">
        <f t="shared" si="346"/>
        <v>0</v>
      </c>
      <c r="S2122" s="120" t="s">
        <v>2327</v>
      </c>
      <c r="T2122" s="37"/>
      <c r="U2122" s="40"/>
      <c r="V2122" s="37"/>
      <c r="W2122" s="37"/>
      <c r="X2122" s="37"/>
      <c r="Y2122" s="37"/>
      <c r="Z2122" s="131"/>
      <c r="AA2122" s="37"/>
    </row>
    <row r="2123" spans="1:27" s="131" customFormat="1" ht="15" customHeight="1" x14ac:dyDescent="0.25">
      <c r="A2123" s="6">
        <v>139500</v>
      </c>
      <c r="B2123" s="51">
        <v>63805697</v>
      </c>
      <c r="C2123" s="6">
        <v>2</v>
      </c>
      <c r="D2123" s="39"/>
      <c r="E2123" s="30" t="s">
        <v>798</v>
      </c>
      <c r="F2123" s="20" t="s">
        <v>1045</v>
      </c>
      <c r="G2123" s="70">
        <f t="shared" si="347"/>
        <v>60</v>
      </c>
      <c r="H2123" s="55">
        <f t="shared" si="345"/>
        <v>120</v>
      </c>
      <c r="I2123" s="15" t="s">
        <v>152</v>
      </c>
      <c r="J2123" s="55">
        <v>50</v>
      </c>
      <c r="K2123" s="55">
        <f t="shared" si="348"/>
        <v>100</v>
      </c>
      <c r="L2123" s="56">
        <f t="shared" si="349"/>
        <v>375</v>
      </c>
      <c r="M2123" s="56">
        <f t="shared" si="344"/>
        <v>750</v>
      </c>
      <c r="N2123" s="105" t="s">
        <v>2039</v>
      </c>
      <c r="O2123" s="48"/>
      <c r="P2123" s="48">
        <f t="shared" si="341"/>
        <v>0</v>
      </c>
      <c r="Q2123" s="104"/>
      <c r="R2123" s="102">
        <f t="shared" si="346"/>
        <v>0</v>
      </c>
      <c r="S2123" s="120" t="s">
        <v>2333</v>
      </c>
      <c r="T2123" s="37"/>
      <c r="U2123" s="40"/>
      <c r="V2123" s="37"/>
      <c r="W2123" s="40"/>
      <c r="X2123" s="37"/>
      <c r="Y2123" s="37"/>
      <c r="AA2123" s="37"/>
    </row>
    <row r="2124" spans="1:27" s="131" customFormat="1" x14ac:dyDescent="0.25">
      <c r="A2124" s="6">
        <v>141545</v>
      </c>
      <c r="B2124" s="6">
        <v>63805703</v>
      </c>
      <c r="C2124" s="6">
        <v>1</v>
      </c>
      <c r="D2124" s="39"/>
      <c r="E2124" s="30" t="s">
        <v>804</v>
      </c>
      <c r="F2124" s="20" t="s">
        <v>805</v>
      </c>
      <c r="G2124" s="76">
        <f t="shared" si="347"/>
        <v>34.799999999999997</v>
      </c>
      <c r="H2124" s="55">
        <f t="shared" si="345"/>
        <v>34.799999999999997</v>
      </c>
      <c r="I2124" s="15" t="s">
        <v>0</v>
      </c>
      <c r="J2124" s="55">
        <v>29</v>
      </c>
      <c r="K2124" s="55">
        <f t="shared" si="348"/>
        <v>29</v>
      </c>
      <c r="L2124" s="56">
        <f t="shared" si="349"/>
        <v>217.5</v>
      </c>
      <c r="M2124" s="56">
        <f t="shared" si="344"/>
        <v>217.5</v>
      </c>
      <c r="N2124" s="38"/>
      <c r="O2124" s="48"/>
      <c r="P2124" s="48">
        <f t="shared" si="341"/>
        <v>0</v>
      </c>
      <c r="Q2124" s="104"/>
      <c r="R2124" s="102">
        <f t="shared" si="346"/>
        <v>0</v>
      </c>
      <c r="S2124" s="120" t="s">
        <v>2955</v>
      </c>
      <c r="T2124" s="37"/>
      <c r="U2124" s="139"/>
      <c r="W2124" s="37"/>
      <c r="X2124" s="139"/>
      <c r="Y2124" s="139"/>
      <c r="Z2124" s="37"/>
      <c r="AA2124" s="202"/>
    </row>
    <row r="2125" spans="1:27" s="139" customFormat="1" x14ac:dyDescent="0.25">
      <c r="A2125" s="6">
        <v>141545</v>
      </c>
      <c r="B2125" s="6">
        <v>63805705</v>
      </c>
      <c r="C2125" s="6">
        <v>2</v>
      </c>
      <c r="D2125" s="39"/>
      <c r="E2125" s="30" t="s">
        <v>800</v>
      </c>
      <c r="F2125" s="20" t="s">
        <v>4763</v>
      </c>
      <c r="G2125" s="76">
        <f t="shared" si="347"/>
        <v>186</v>
      </c>
      <c r="H2125" s="55">
        <f t="shared" si="345"/>
        <v>372</v>
      </c>
      <c r="I2125" s="15" t="s">
        <v>152</v>
      </c>
      <c r="J2125" s="55">
        <v>155</v>
      </c>
      <c r="K2125" s="55">
        <f t="shared" si="348"/>
        <v>310</v>
      </c>
      <c r="L2125" s="56">
        <f t="shared" si="349"/>
        <v>1162.5</v>
      </c>
      <c r="M2125" s="56">
        <f t="shared" si="344"/>
        <v>2325</v>
      </c>
      <c r="N2125" s="38"/>
      <c r="O2125" s="48"/>
      <c r="P2125" s="48">
        <f t="shared" si="341"/>
        <v>0</v>
      </c>
      <c r="Q2125" s="104"/>
      <c r="R2125" s="102">
        <f t="shared" si="346"/>
        <v>0</v>
      </c>
      <c r="S2125" s="120" t="s">
        <v>2910</v>
      </c>
      <c r="T2125" s="37"/>
      <c r="U2125" s="131"/>
      <c r="V2125" s="37"/>
      <c r="W2125" s="40"/>
      <c r="X2125" s="37"/>
      <c r="Y2125" s="37"/>
      <c r="Z2125" s="40"/>
      <c r="AA2125" s="37"/>
    </row>
    <row r="2126" spans="1:27" s="139" customFormat="1" x14ac:dyDescent="0.25">
      <c r="A2126" s="6">
        <v>141545</v>
      </c>
      <c r="B2126" s="6">
        <v>63805706</v>
      </c>
      <c r="C2126" s="6">
        <v>2</v>
      </c>
      <c r="D2126" s="39"/>
      <c r="E2126" s="30" t="s">
        <v>801</v>
      </c>
      <c r="F2126" s="20" t="s">
        <v>4164</v>
      </c>
      <c r="G2126" s="76">
        <f t="shared" si="347"/>
        <v>111.6</v>
      </c>
      <c r="H2126" s="55">
        <f t="shared" si="345"/>
        <v>223.2</v>
      </c>
      <c r="I2126" s="15" t="s">
        <v>152</v>
      </c>
      <c r="J2126" s="55">
        <v>93</v>
      </c>
      <c r="K2126" s="55">
        <f t="shared" si="348"/>
        <v>186</v>
      </c>
      <c r="L2126" s="56">
        <f t="shared" si="349"/>
        <v>697.5</v>
      </c>
      <c r="M2126" s="56">
        <f t="shared" si="344"/>
        <v>1395</v>
      </c>
      <c r="N2126" s="38"/>
      <c r="O2126" s="48"/>
      <c r="P2126" s="48">
        <f t="shared" si="341"/>
        <v>0</v>
      </c>
      <c r="Q2126" s="104"/>
      <c r="R2126" s="102">
        <f t="shared" si="346"/>
        <v>0</v>
      </c>
      <c r="S2126" s="120" t="s">
        <v>2911</v>
      </c>
      <c r="T2126" s="37"/>
      <c r="U2126" s="37"/>
      <c r="V2126" s="383"/>
      <c r="Z2126" s="37"/>
      <c r="AA2126" s="37"/>
    </row>
    <row r="2127" spans="1:27" s="139" customFormat="1" x14ac:dyDescent="0.25">
      <c r="A2127" s="6">
        <v>141545</v>
      </c>
      <c r="B2127" s="6">
        <v>63805707</v>
      </c>
      <c r="C2127" s="6">
        <v>1</v>
      </c>
      <c r="D2127" s="39"/>
      <c r="E2127" s="30" t="s">
        <v>802</v>
      </c>
      <c r="F2127" s="20" t="s">
        <v>4165</v>
      </c>
      <c r="G2127" s="76">
        <f t="shared" si="347"/>
        <v>152.4</v>
      </c>
      <c r="H2127" s="55">
        <f t="shared" si="345"/>
        <v>152.4</v>
      </c>
      <c r="I2127" s="15" t="s">
        <v>152</v>
      </c>
      <c r="J2127" s="55">
        <v>127</v>
      </c>
      <c r="K2127" s="55">
        <f t="shared" si="348"/>
        <v>127</v>
      </c>
      <c r="L2127" s="56">
        <f t="shared" si="349"/>
        <v>952.5</v>
      </c>
      <c r="M2127" s="56">
        <f t="shared" si="344"/>
        <v>952.5</v>
      </c>
      <c r="N2127" s="38"/>
      <c r="O2127" s="48"/>
      <c r="P2127" s="48">
        <f t="shared" si="341"/>
        <v>0</v>
      </c>
      <c r="Q2127" s="104"/>
      <c r="R2127" s="102">
        <f t="shared" si="346"/>
        <v>0</v>
      </c>
      <c r="S2127" s="120" t="s">
        <v>2912</v>
      </c>
      <c r="T2127" s="37"/>
      <c r="U2127" s="131"/>
      <c r="V2127" s="37"/>
      <c r="W2127" s="37"/>
      <c r="X2127" s="37"/>
      <c r="Y2127" s="37"/>
      <c r="Z2127" s="37"/>
      <c r="AA2127" s="37"/>
    </row>
    <row r="2128" spans="1:27" s="139" customFormat="1" x14ac:dyDescent="0.25">
      <c r="A2128" s="6">
        <v>141545</v>
      </c>
      <c r="B2128" s="6">
        <v>63805713</v>
      </c>
      <c r="C2128" s="6">
        <v>1</v>
      </c>
      <c r="D2128" s="39"/>
      <c r="E2128" s="30" t="s">
        <v>806</v>
      </c>
      <c r="F2128" s="20" t="s">
        <v>1584</v>
      </c>
      <c r="G2128" s="76">
        <f t="shared" si="347"/>
        <v>78</v>
      </c>
      <c r="H2128" s="55">
        <f t="shared" si="345"/>
        <v>78</v>
      </c>
      <c r="I2128" s="15" t="s">
        <v>67</v>
      </c>
      <c r="J2128" s="55">
        <v>65</v>
      </c>
      <c r="K2128" s="55">
        <f t="shared" si="348"/>
        <v>65</v>
      </c>
      <c r="L2128" s="56">
        <f t="shared" si="349"/>
        <v>487.5</v>
      </c>
      <c r="M2128" s="56">
        <f t="shared" si="344"/>
        <v>487.5</v>
      </c>
      <c r="N2128" s="38"/>
      <c r="O2128" s="48"/>
      <c r="P2128" s="48">
        <f t="shared" si="341"/>
        <v>0</v>
      </c>
      <c r="Q2128" s="104"/>
      <c r="R2128" s="102">
        <f t="shared" si="346"/>
        <v>0</v>
      </c>
      <c r="S2128" s="120" t="s">
        <v>2998</v>
      </c>
      <c r="T2128" s="37"/>
      <c r="U2128" s="37"/>
      <c r="W2128" s="37"/>
      <c r="X2128" s="37"/>
      <c r="Y2128" s="37"/>
      <c r="Z2128" s="37"/>
      <c r="AA2128" s="37"/>
    </row>
    <row r="2129" spans="1:27" s="139" customFormat="1" x14ac:dyDescent="0.25">
      <c r="A2129" s="6">
        <v>141545</v>
      </c>
      <c r="B2129" s="6">
        <v>63805719</v>
      </c>
      <c r="C2129" s="6">
        <v>1</v>
      </c>
      <c r="D2129" s="39"/>
      <c r="E2129" s="30" t="s">
        <v>808</v>
      </c>
      <c r="F2129" s="20" t="s">
        <v>4764</v>
      </c>
      <c r="G2129" s="76">
        <f t="shared" si="347"/>
        <v>41.4</v>
      </c>
      <c r="H2129" s="55">
        <f t="shared" si="345"/>
        <v>41.4</v>
      </c>
      <c r="I2129" s="15" t="s">
        <v>152</v>
      </c>
      <c r="J2129" s="55">
        <v>34.5</v>
      </c>
      <c r="K2129" s="55">
        <f t="shared" si="348"/>
        <v>34.5</v>
      </c>
      <c r="L2129" s="56">
        <f t="shared" si="349"/>
        <v>258.75</v>
      </c>
      <c r="M2129" s="56">
        <f t="shared" si="344"/>
        <v>258.75</v>
      </c>
      <c r="N2129" s="38"/>
      <c r="O2129" s="48"/>
      <c r="P2129" s="48">
        <f t="shared" si="341"/>
        <v>0</v>
      </c>
      <c r="Q2129" s="104"/>
      <c r="R2129" s="102">
        <f t="shared" si="346"/>
        <v>0</v>
      </c>
      <c r="S2129" s="120" t="s">
        <v>3228</v>
      </c>
      <c r="T2129" s="37"/>
      <c r="U2129" s="37"/>
      <c r="V2129" s="40"/>
      <c r="W2129" s="37"/>
      <c r="X2129" s="37"/>
      <c r="Y2129" s="37"/>
      <c r="Z2129" s="37"/>
      <c r="AA2129" s="37"/>
    </row>
    <row r="2130" spans="1:27" s="139" customFormat="1" x14ac:dyDescent="0.25">
      <c r="A2130" s="6">
        <v>141545</v>
      </c>
      <c r="B2130" s="6">
        <v>63805722</v>
      </c>
      <c r="C2130" s="6">
        <v>1</v>
      </c>
      <c r="D2130" s="39"/>
      <c r="E2130" s="30" t="s">
        <v>809</v>
      </c>
      <c r="F2130" s="20" t="s">
        <v>1094</v>
      </c>
      <c r="G2130" s="76">
        <f t="shared" si="347"/>
        <v>201.6</v>
      </c>
      <c r="H2130" s="55">
        <f t="shared" si="345"/>
        <v>201.6</v>
      </c>
      <c r="I2130" s="15" t="s">
        <v>152</v>
      </c>
      <c r="J2130" s="55">
        <v>168</v>
      </c>
      <c r="K2130" s="55">
        <f t="shared" si="348"/>
        <v>168</v>
      </c>
      <c r="L2130" s="56">
        <f t="shared" si="349"/>
        <v>1260</v>
      </c>
      <c r="M2130" s="56">
        <f t="shared" si="344"/>
        <v>1260</v>
      </c>
      <c r="N2130" s="38"/>
      <c r="O2130" s="48"/>
      <c r="P2130" s="48">
        <f t="shared" si="341"/>
        <v>0</v>
      </c>
      <c r="Q2130" s="104"/>
      <c r="R2130" s="102">
        <f t="shared" si="346"/>
        <v>0</v>
      </c>
      <c r="S2130" s="120" t="s">
        <v>3065</v>
      </c>
      <c r="T2130" s="37"/>
      <c r="U2130" s="37"/>
      <c r="V2130" s="37"/>
      <c r="W2130" s="37"/>
      <c r="X2130" s="37"/>
      <c r="Y2130" s="37"/>
      <c r="Z2130" s="37"/>
      <c r="AA2130" s="37"/>
    </row>
    <row r="2131" spans="1:27" s="131" customFormat="1" x14ac:dyDescent="0.25">
      <c r="A2131" s="6">
        <v>141545</v>
      </c>
      <c r="B2131" s="6">
        <v>63805725</v>
      </c>
      <c r="C2131" s="6">
        <v>1</v>
      </c>
      <c r="D2131" s="39"/>
      <c r="E2131" s="30" t="s">
        <v>810</v>
      </c>
      <c r="F2131" s="20" t="s">
        <v>1866</v>
      </c>
      <c r="G2131" s="76">
        <f t="shared" si="347"/>
        <v>177.6</v>
      </c>
      <c r="H2131" s="55">
        <f t="shared" si="345"/>
        <v>177.6</v>
      </c>
      <c r="I2131" s="15" t="s">
        <v>152</v>
      </c>
      <c r="J2131" s="55">
        <v>148</v>
      </c>
      <c r="K2131" s="55">
        <f t="shared" si="348"/>
        <v>148</v>
      </c>
      <c r="L2131" s="56">
        <f t="shared" si="349"/>
        <v>1110</v>
      </c>
      <c r="M2131" s="56">
        <f t="shared" si="344"/>
        <v>1110</v>
      </c>
      <c r="N2131" s="38"/>
      <c r="O2131" s="48"/>
      <c r="P2131" s="48">
        <f t="shared" si="341"/>
        <v>0</v>
      </c>
      <c r="Q2131" s="104"/>
      <c r="R2131" s="102">
        <f t="shared" si="346"/>
        <v>0</v>
      </c>
      <c r="S2131" s="120" t="s">
        <v>3095</v>
      </c>
      <c r="T2131" s="37"/>
      <c r="U2131" s="37"/>
      <c r="V2131" s="37"/>
      <c r="W2131" s="139"/>
      <c r="X2131" s="139"/>
      <c r="Y2131" s="139"/>
      <c r="AA2131" s="37"/>
    </row>
    <row r="2132" spans="1:27" s="131" customFormat="1" x14ac:dyDescent="0.25">
      <c r="A2132" s="6">
        <v>141545</v>
      </c>
      <c r="B2132" s="9">
        <v>63805749</v>
      </c>
      <c r="C2132" s="9">
        <v>2</v>
      </c>
      <c r="D2132" s="38"/>
      <c r="E2132" s="30" t="s">
        <v>811</v>
      </c>
      <c r="F2132" s="20" t="s">
        <v>1077</v>
      </c>
      <c r="G2132" s="76">
        <f t="shared" si="347"/>
        <v>50.4</v>
      </c>
      <c r="H2132" s="55">
        <f t="shared" si="345"/>
        <v>100.8</v>
      </c>
      <c r="I2132" s="15" t="s">
        <v>0</v>
      </c>
      <c r="J2132" s="55">
        <v>42</v>
      </c>
      <c r="K2132" s="55">
        <f t="shared" si="348"/>
        <v>84</v>
      </c>
      <c r="L2132" s="56">
        <f t="shared" si="349"/>
        <v>315</v>
      </c>
      <c r="M2132" s="56">
        <f t="shared" si="344"/>
        <v>630</v>
      </c>
      <c r="N2132" s="38"/>
      <c r="O2132" s="48">
        <v>11.5</v>
      </c>
      <c r="P2132" s="48">
        <f t="shared" si="341"/>
        <v>23</v>
      </c>
      <c r="Q2132" s="104"/>
      <c r="R2132" s="102">
        <f t="shared" si="346"/>
        <v>0</v>
      </c>
      <c r="S2132" s="120" t="s">
        <v>3419</v>
      </c>
      <c r="T2132" s="37"/>
      <c r="U2132" s="37"/>
      <c r="V2132" s="37"/>
      <c r="W2132" s="40"/>
      <c r="X2132" s="315"/>
      <c r="Y2132" s="315"/>
      <c r="Z2132" s="139"/>
      <c r="AA2132" s="40"/>
    </row>
    <row r="2133" spans="1:27" s="131" customFormat="1" x14ac:dyDescent="0.25">
      <c r="A2133" s="6">
        <v>141545</v>
      </c>
      <c r="B2133" s="6">
        <v>63805776</v>
      </c>
      <c r="C2133" s="6">
        <v>1</v>
      </c>
      <c r="D2133" s="39"/>
      <c r="E2133" s="30" t="s">
        <v>803</v>
      </c>
      <c r="F2133" s="20" t="s">
        <v>1153</v>
      </c>
      <c r="G2133" s="76">
        <f>J2133*1.2+O2133*1.9</f>
        <v>31.882000000000001</v>
      </c>
      <c r="H2133" s="55">
        <f t="shared" si="345"/>
        <v>31.882000000000001</v>
      </c>
      <c r="I2133" s="94" t="s">
        <v>0</v>
      </c>
      <c r="J2133" s="97">
        <v>19</v>
      </c>
      <c r="K2133" s="97">
        <f t="shared" si="348"/>
        <v>19</v>
      </c>
      <c r="L2133" s="93">
        <f t="shared" si="349"/>
        <v>142.5</v>
      </c>
      <c r="M2133" s="93">
        <f t="shared" si="344"/>
        <v>142.5</v>
      </c>
      <c r="N2133" s="91" t="s">
        <v>1973</v>
      </c>
      <c r="O2133" s="48">
        <v>4.78</v>
      </c>
      <c r="P2133" s="48">
        <f t="shared" si="341"/>
        <v>4.78</v>
      </c>
      <c r="Q2133" s="104"/>
      <c r="R2133" s="102">
        <f t="shared" si="346"/>
        <v>0</v>
      </c>
      <c r="S2133" s="120" t="s">
        <v>2913</v>
      </c>
      <c r="T2133" s="37"/>
      <c r="U2133" s="139"/>
      <c r="V2133" s="139"/>
      <c r="X2133" s="37"/>
      <c r="Y2133" s="37"/>
      <c r="Z2133" s="139"/>
      <c r="AA2133" s="37"/>
    </row>
    <row r="2134" spans="1:27" s="139" customFormat="1" x14ac:dyDescent="0.25">
      <c r="A2134" s="6">
        <v>142778</v>
      </c>
      <c r="B2134" s="6">
        <v>63805776</v>
      </c>
      <c r="C2134" s="6">
        <v>1</v>
      </c>
      <c r="D2134" s="39"/>
      <c r="E2134" s="30" t="s">
        <v>803</v>
      </c>
      <c r="F2134" s="20" t="s">
        <v>1153</v>
      </c>
      <c r="G2134" s="53">
        <f t="shared" ref="G2134:G2139" si="350">J2134*1.15+O2134*1.9</f>
        <v>30.931999999999999</v>
      </c>
      <c r="H2134" s="55">
        <f t="shared" si="345"/>
        <v>30.931999999999999</v>
      </c>
      <c r="I2134" s="94" t="s">
        <v>0</v>
      </c>
      <c r="J2134" s="97">
        <v>19</v>
      </c>
      <c r="K2134" s="97">
        <f t="shared" si="348"/>
        <v>19</v>
      </c>
      <c r="L2134" s="93">
        <f t="shared" si="349"/>
        <v>142.5</v>
      </c>
      <c r="M2134" s="93">
        <f t="shared" si="344"/>
        <v>142.5</v>
      </c>
      <c r="N2134" s="91" t="s">
        <v>1973</v>
      </c>
      <c r="O2134" s="48">
        <v>4.78</v>
      </c>
      <c r="P2134" s="48">
        <f t="shared" si="341"/>
        <v>4.78</v>
      </c>
      <c r="Q2134" s="104"/>
      <c r="R2134" s="102">
        <f t="shared" si="346"/>
        <v>0</v>
      </c>
      <c r="S2134" s="120" t="s">
        <v>2913</v>
      </c>
      <c r="T2134" s="37"/>
      <c r="U2134" s="217"/>
      <c r="V2134" s="131"/>
      <c r="W2134" s="37"/>
      <c r="X2134" s="37"/>
      <c r="Y2134" s="37"/>
      <c r="AA2134" s="37"/>
    </row>
    <row r="2135" spans="1:27" s="131" customFormat="1" x14ac:dyDescent="0.25">
      <c r="A2135" s="6">
        <v>182941</v>
      </c>
      <c r="B2135" s="6">
        <v>63805776</v>
      </c>
      <c r="C2135" s="6">
        <v>1</v>
      </c>
      <c r="D2135" s="38"/>
      <c r="E2135" s="30" t="s">
        <v>1927</v>
      </c>
      <c r="F2135" s="20" t="s">
        <v>1153</v>
      </c>
      <c r="G2135" s="53">
        <f t="shared" si="350"/>
        <v>30.931999999999999</v>
      </c>
      <c r="H2135" s="55">
        <f t="shared" si="345"/>
        <v>30.931999999999999</v>
      </c>
      <c r="I2135" s="94" t="s">
        <v>0</v>
      </c>
      <c r="J2135" s="97">
        <v>19</v>
      </c>
      <c r="K2135" s="97">
        <f t="shared" si="348"/>
        <v>19</v>
      </c>
      <c r="L2135" s="93">
        <f t="shared" si="349"/>
        <v>142.5</v>
      </c>
      <c r="M2135" s="93">
        <f t="shared" si="344"/>
        <v>142.5</v>
      </c>
      <c r="N2135" s="91" t="s">
        <v>1973</v>
      </c>
      <c r="O2135" s="48">
        <v>4.78</v>
      </c>
      <c r="P2135" s="48">
        <f t="shared" si="341"/>
        <v>4.78</v>
      </c>
      <c r="Q2135" s="104"/>
      <c r="R2135" s="102">
        <f t="shared" si="346"/>
        <v>0</v>
      </c>
      <c r="S2135" s="120" t="s">
        <v>2914</v>
      </c>
      <c r="T2135" s="37"/>
      <c r="U2135" s="37"/>
      <c r="W2135" s="37"/>
      <c r="X2135" s="37"/>
      <c r="Y2135" s="37"/>
      <c r="Z2135" s="37"/>
      <c r="AA2135" s="37"/>
    </row>
    <row r="2136" spans="1:27" s="131" customFormat="1" x14ac:dyDescent="0.25">
      <c r="A2136" s="121">
        <v>182941</v>
      </c>
      <c r="B2136" s="134">
        <v>63805776</v>
      </c>
      <c r="C2136" s="134">
        <v>1</v>
      </c>
      <c r="D2136" s="122"/>
      <c r="E2136" s="123" t="s">
        <v>1927</v>
      </c>
      <c r="F2136" s="124" t="s">
        <v>1153</v>
      </c>
      <c r="G2136" s="125">
        <f t="shared" si="350"/>
        <v>30.931999999999999</v>
      </c>
      <c r="H2136" s="135">
        <f t="shared" si="345"/>
        <v>30.931999999999999</v>
      </c>
      <c r="I2136" s="126" t="s">
        <v>0</v>
      </c>
      <c r="J2136" s="127">
        <v>19</v>
      </c>
      <c r="K2136" s="127">
        <f t="shared" si="348"/>
        <v>19</v>
      </c>
      <c r="L2136" s="138">
        <f t="shared" si="349"/>
        <v>142.5</v>
      </c>
      <c r="M2136" s="138">
        <f t="shared" si="344"/>
        <v>142.5</v>
      </c>
      <c r="N2136" s="129" t="s">
        <v>1973</v>
      </c>
      <c r="O2136" s="130">
        <v>4.78</v>
      </c>
      <c r="P2136" s="130">
        <f t="shared" si="341"/>
        <v>4.78</v>
      </c>
      <c r="U2136" s="37"/>
      <c r="W2136" s="139"/>
      <c r="X2136" s="37"/>
      <c r="Y2136" s="37"/>
      <c r="Z2136" s="37"/>
      <c r="AA2136" s="139"/>
    </row>
    <row r="2137" spans="1:27" s="131" customFormat="1" x14ac:dyDescent="0.25">
      <c r="A2137" s="6">
        <v>191185</v>
      </c>
      <c r="B2137" s="6">
        <v>63805776</v>
      </c>
      <c r="C2137" s="6">
        <v>2</v>
      </c>
      <c r="D2137" s="39"/>
      <c r="E2137" s="30" t="s">
        <v>1927</v>
      </c>
      <c r="F2137" s="20" t="s">
        <v>1153</v>
      </c>
      <c r="G2137" s="107">
        <f t="shared" si="350"/>
        <v>30.931999999999999</v>
      </c>
      <c r="H2137" s="55">
        <f t="shared" si="345"/>
        <v>61.863999999999997</v>
      </c>
      <c r="I2137" s="94" t="s">
        <v>0</v>
      </c>
      <c r="J2137" s="97">
        <v>19</v>
      </c>
      <c r="K2137" s="97">
        <f t="shared" si="348"/>
        <v>38</v>
      </c>
      <c r="L2137" s="93">
        <f t="shared" si="349"/>
        <v>142.5</v>
      </c>
      <c r="M2137" s="93">
        <f t="shared" si="344"/>
        <v>285</v>
      </c>
      <c r="N2137" s="91" t="s">
        <v>1973</v>
      </c>
      <c r="O2137" s="48">
        <v>4.78</v>
      </c>
      <c r="P2137" s="48">
        <f t="shared" si="341"/>
        <v>9.56</v>
      </c>
      <c r="Q2137" s="40"/>
      <c r="R2137" s="102">
        <f>Q2137*1.025</f>
        <v>0</v>
      </c>
      <c r="S2137" s="120" t="s">
        <v>2914</v>
      </c>
      <c r="T2137" s="37"/>
      <c r="Z2137" s="202"/>
      <c r="AA2137" s="139"/>
    </row>
    <row r="2138" spans="1:27" s="131" customFormat="1" ht="15" customHeight="1" x14ac:dyDescent="0.25">
      <c r="A2138" s="134">
        <v>191185</v>
      </c>
      <c r="B2138" s="134">
        <v>63805776</v>
      </c>
      <c r="C2138" s="134">
        <v>2</v>
      </c>
      <c r="D2138" s="161"/>
      <c r="E2138" s="123" t="s">
        <v>1927</v>
      </c>
      <c r="F2138" s="124" t="s">
        <v>1153</v>
      </c>
      <c r="G2138" s="125">
        <f t="shared" si="350"/>
        <v>30.931999999999999</v>
      </c>
      <c r="H2138" s="162">
        <f t="shared" si="345"/>
        <v>61.863999999999997</v>
      </c>
      <c r="I2138" s="163" t="s">
        <v>0</v>
      </c>
      <c r="J2138" s="164">
        <v>19</v>
      </c>
      <c r="K2138" s="164">
        <f t="shared" si="348"/>
        <v>38</v>
      </c>
      <c r="L2138" s="165">
        <f t="shared" si="349"/>
        <v>142.5</v>
      </c>
      <c r="M2138" s="165">
        <f t="shared" si="344"/>
        <v>285</v>
      </c>
      <c r="N2138" s="129" t="s">
        <v>1973</v>
      </c>
      <c r="O2138" s="130">
        <v>4.78</v>
      </c>
      <c r="P2138" s="130">
        <f t="shared" si="341"/>
        <v>9.56</v>
      </c>
      <c r="Q2138" s="139"/>
      <c r="R2138" s="139"/>
      <c r="S2138" s="139"/>
      <c r="T2138" s="139"/>
      <c r="U2138" s="37"/>
      <c r="W2138" s="37"/>
      <c r="X2138" s="37"/>
      <c r="Y2138" s="37"/>
      <c r="Z2138" s="40"/>
      <c r="AA2138" s="40"/>
    </row>
    <row r="2139" spans="1:27" s="131" customFormat="1" ht="15" customHeight="1" x14ac:dyDescent="0.25">
      <c r="A2139" s="134">
        <v>195538</v>
      </c>
      <c r="B2139" s="134">
        <v>63805776</v>
      </c>
      <c r="C2139" s="134">
        <v>1</v>
      </c>
      <c r="D2139" s="161"/>
      <c r="E2139" s="123" t="s">
        <v>1927</v>
      </c>
      <c r="F2139" s="124" t="s">
        <v>1153</v>
      </c>
      <c r="G2139" s="125">
        <f t="shared" si="350"/>
        <v>30.931999999999999</v>
      </c>
      <c r="H2139" s="162">
        <f t="shared" si="345"/>
        <v>30.931999999999999</v>
      </c>
      <c r="I2139" s="163" t="s">
        <v>0</v>
      </c>
      <c r="J2139" s="164">
        <v>19</v>
      </c>
      <c r="K2139" s="164">
        <f t="shared" si="348"/>
        <v>19</v>
      </c>
      <c r="L2139" s="165">
        <f t="shared" si="349"/>
        <v>142.5</v>
      </c>
      <c r="M2139" s="165">
        <f t="shared" si="344"/>
        <v>142.5</v>
      </c>
      <c r="N2139" s="129" t="s">
        <v>1973</v>
      </c>
      <c r="O2139" s="130">
        <v>4.78</v>
      </c>
      <c r="P2139" s="130">
        <f t="shared" si="341"/>
        <v>4.78</v>
      </c>
      <c r="Q2139" s="139"/>
      <c r="R2139" s="139"/>
      <c r="S2139" s="139"/>
      <c r="U2139" s="37"/>
      <c r="W2139" s="37"/>
      <c r="X2139" s="37"/>
      <c r="Y2139" s="37"/>
      <c r="Z2139" s="37"/>
    </row>
    <row r="2140" spans="1:27" s="139" customFormat="1" x14ac:dyDescent="0.25">
      <c r="A2140" s="6">
        <v>153318</v>
      </c>
      <c r="B2140" s="6">
        <v>63805778</v>
      </c>
      <c r="C2140" s="6">
        <v>12</v>
      </c>
      <c r="D2140" s="39"/>
      <c r="E2140" s="30" t="s">
        <v>1538</v>
      </c>
      <c r="F2140" s="20" t="s">
        <v>1114</v>
      </c>
      <c r="G2140" s="76">
        <f>J2140*1.2</f>
        <v>30</v>
      </c>
      <c r="H2140" s="55">
        <f t="shared" si="345"/>
        <v>360</v>
      </c>
      <c r="I2140" s="15" t="s">
        <v>0</v>
      </c>
      <c r="J2140" s="55">
        <v>25</v>
      </c>
      <c r="K2140" s="55">
        <f t="shared" si="348"/>
        <v>300</v>
      </c>
      <c r="L2140" s="56">
        <f t="shared" si="349"/>
        <v>187.5</v>
      </c>
      <c r="M2140" s="56">
        <f t="shared" si="344"/>
        <v>2250</v>
      </c>
      <c r="N2140" s="38"/>
      <c r="O2140" s="48">
        <v>0.66600000000000004</v>
      </c>
      <c r="P2140" s="48">
        <f t="shared" si="341"/>
        <v>7.9920000000000009</v>
      </c>
      <c r="Q2140" s="104"/>
      <c r="R2140" s="102">
        <f t="shared" ref="R2140:R2171" si="351">Q2140*1.025</f>
        <v>0</v>
      </c>
      <c r="S2140" s="120" t="s">
        <v>2293</v>
      </c>
      <c r="T2140" s="37"/>
      <c r="U2140" s="37"/>
      <c r="V2140" s="131"/>
      <c r="W2140" s="37"/>
      <c r="X2140" s="37"/>
      <c r="Y2140" s="37"/>
      <c r="Z2140" s="131"/>
      <c r="AA2140" s="131"/>
    </row>
    <row r="2141" spans="1:27" s="139" customFormat="1" x14ac:dyDescent="0.25">
      <c r="A2141" s="6">
        <v>162757</v>
      </c>
      <c r="B2141" s="6">
        <v>63805778</v>
      </c>
      <c r="C2141" s="6">
        <v>12</v>
      </c>
      <c r="D2141" s="39"/>
      <c r="E2141" s="30" t="s">
        <v>1538</v>
      </c>
      <c r="F2141" s="20" t="s">
        <v>1114</v>
      </c>
      <c r="G2141" s="53">
        <f>J2141*1.15</f>
        <v>28.749999999999996</v>
      </c>
      <c r="H2141" s="55">
        <f t="shared" si="345"/>
        <v>344.99999999999994</v>
      </c>
      <c r="I2141" s="15" t="s">
        <v>0</v>
      </c>
      <c r="J2141" s="55">
        <v>25</v>
      </c>
      <c r="K2141" s="55">
        <f t="shared" si="348"/>
        <v>300</v>
      </c>
      <c r="L2141" s="56">
        <f t="shared" si="349"/>
        <v>187.5</v>
      </c>
      <c r="M2141" s="56">
        <f t="shared" ref="M2141:M2172" si="352">C2141*L2141</f>
        <v>2250</v>
      </c>
      <c r="N2141" s="38"/>
      <c r="O2141" s="48">
        <v>0.66600000000000004</v>
      </c>
      <c r="P2141" s="48">
        <f t="shared" si="341"/>
        <v>7.9920000000000009</v>
      </c>
      <c r="Q2141" s="104"/>
      <c r="R2141" s="102">
        <f t="shared" si="351"/>
        <v>0</v>
      </c>
      <c r="S2141" s="120" t="s">
        <v>2293</v>
      </c>
      <c r="T2141" s="37"/>
      <c r="U2141" s="37"/>
      <c r="V2141" s="37"/>
      <c r="W2141" s="37"/>
      <c r="X2141" s="37"/>
      <c r="Y2141" s="37"/>
      <c r="AA2141" s="40"/>
    </row>
    <row r="2142" spans="1:27" s="131" customFormat="1" x14ac:dyDescent="0.25">
      <c r="A2142" s="6">
        <v>142778</v>
      </c>
      <c r="B2142" s="6">
        <v>63805782</v>
      </c>
      <c r="C2142" s="6">
        <v>1</v>
      </c>
      <c r="D2142" s="39"/>
      <c r="E2142" s="30" t="s">
        <v>824</v>
      </c>
      <c r="F2142" s="20" t="s">
        <v>1867</v>
      </c>
      <c r="G2142" s="53">
        <f>J2142*1.15</f>
        <v>190.89999999999998</v>
      </c>
      <c r="H2142" s="55">
        <f t="shared" si="345"/>
        <v>190.89999999999998</v>
      </c>
      <c r="I2142" s="15" t="s">
        <v>152</v>
      </c>
      <c r="J2142" s="55">
        <v>166</v>
      </c>
      <c r="K2142" s="55">
        <f t="shared" si="348"/>
        <v>166</v>
      </c>
      <c r="L2142" s="56">
        <f t="shared" si="349"/>
        <v>1245</v>
      </c>
      <c r="M2142" s="56">
        <f t="shared" si="352"/>
        <v>1245</v>
      </c>
      <c r="N2142" s="38"/>
      <c r="O2142" s="48">
        <v>47.07</v>
      </c>
      <c r="P2142" s="48">
        <f t="shared" si="341"/>
        <v>47.07</v>
      </c>
      <c r="Q2142" s="104"/>
      <c r="R2142" s="102">
        <f t="shared" si="351"/>
        <v>0</v>
      </c>
      <c r="S2142" s="120" t="s">
        <v>3096</v>
      </c>
      <c r="T2142" s="37"/>
      <c r="U2142" s="37"/>
      <c r="V2142" s="37"/>
      <c r="W2142" s="37"/>
      <c r="X2142" s="37"/>
      <c r="Y2142" s="37"/>
      <c r="Z2142" s="37"/>
      <c r="AA2142" s="37"/>
    </row>
    <row r="2143" spans="1:27" s="131" customFormat="1" x14ac:dyDescent="0.25">
      <c r="A2143" s="6">
        <v>154979</v>
      </c>
      <c r="B2143" s="6">
        <v>63805782</v>
      </c>
      <c r="C2143" s="6">
        <v>2</v>
      </c>
      <c r="D2143" s="39"/>
      <c r="E2143" s="30" t="s">
        <v>1145</v>
      </c>
      <c r="F2143" s="20" t="s">
        <v>1867</v>
      </c>
      <c r="G2143" s="53">
        <f>J2143*1.15</f>
        <v>190.89999999999998</v>
      </c>
      <c r="H2143" s="55">
        <f t="shared" si="345"/>
        <v>381.79999999999995</v>
      </c>
      <c r="I2143" s="15" t="s">
        <v>152</v>
      </c>
      <c r="J2143" s="55">
        <v>166</v>
      </c>
      <c r="K2143" s="55">
        <f t="shared" si="348"/>
        <v>332</v>
      </c>
      <c r="L2143" s="56">
        <f t="shared" si="349"/>
        <v>1245</v>
      </c>
      <c r="M2143" s="56">
        <f t="shared" si="352"/>
        <v>2490</v>
      </c>
      <c r="N2143" s="38"/>
      <c r="O2143" s="48">
        <v>47.07</v>
      </c>
      <c r="P2143" s="48">
        <f t="shared" ref="P2143:P2206" si="353">O2143*C2143</f>
        <v>94.14</v>
      </c>
      <c r="Q2143" s="104"/>
      <c r="R2143" s="102">
        <f t="shared" si="351"/>
        <v>0</v>
      </c>
      <c r="S2143" s="120" t="s">
        <v>3097</v>
      </c>
      <c r="T2143" s="40"/>
      <c r="U2143" s="40"/>
      <c r="V2143" s="37"/>
      <c r="W2143" s="37"/>
      <c r="X2143" s="37"/>
      <c r="Y2143" s="37"/>
      <c r="Z2143" s="139"/>
      <c r="AA2143" s="40"/>
    </row>
    <row r="2144" spans="1:27" s="131" customFormat="1" x14ac:dyDescent="0.25">
      <c r="A2144" s="6">
        <v>142868</v>
      </c>
      <c r="B2144" s="6">
        <v>63805785</v>
      </c>
      <c r="C2144" s="6">
        <v>4</v>
      </c>
      <c r="D2144" s="39"/>
      <c r="E2144" s="30" t="s">
        <v>1420</v>
      </c>
      <c r="F2144" s="20" t="s">
        <v>1422</v>
      </c>
      <c r="G2144" s="76">
        <f>J2144*1.2</f>
        <v>7.1999999999999993</v>
      </c>
      <c r="H2144" s="55">
        <f t="shared" si="345"/>
        <v>28.799999999999997</v>
      </c>
      <c r="I2144" s="15" t="s">
        <v>67</v>
      </c>
      <c r="J2144" s="55">
        <v>6</v>
      </c>
      <c r="K2144" s="55">
        <f t="shared" si="348"/>
        <v>24</v>
      </c>
      <c r="L2144" s="56">
        <f t="shared" si="349"/>
        <v>45</v>
      </c>
      <c r="M2144" s="56">
        <f t="shared" si="352"/>
        <v>180</v>
      </c>
      <c r="N2144" s="38"/>
      <c r="O2144" s="48"/>
      <c r="P2144" s="48">
        <f t="shared" si="353"/>
        <v>0</v>
      </c>
      <c r="Q2144" s="103"/>
      <c r="R2144" s="102">
        <f t="shared" si="351"/>
        <v>0</v>
      </c>
      <c r="S2144" s="120" t="s">
        <v>3126</v>
      </c>
      <c r="T2144" s="37"/>
      <c r="U2144" s="40"/>
      <c r="V2144" s="37"/>
      <c r="W2144" s="315"/>
      <c r="X2144" s="37"/>
      <c r="Y2144" s="37"/>
      <c r="Z2144" s="37"/>
      <c r="AA2144" s="139"/>
    </row>
    <row r="2145" spans="1:27" s="131" customFormat="1" x14ac:dyDescent="0.25">
      <c r="A2145" s="6">
        <v>142868</v>
      </c>
      <c r="B2145" s="6">
        <v>63805786</v>
      </c>
      <c r="C2145" s="6">
        <v>2</v>
      </c>
      <c r="D2145" s="39"/>
      <c r="E2145" s="30" t="s">
        <v>825</v>
      </c>
      <c r="F2145" s="20" t="s">
        <v>4378</v>
      </c>
      <c r="G2145" s="76">
        <f>J2145*1.2</f>
        <v>372</v>
      </c>
      <c r="H2145" s="55">
        <f t="shared" si="345"/>
        <v>744</v>
      </c>
      <c r="I2145" s="15" t="s">
        <v>0</v>
      </c>
      <c r="J2145" s="55">
        <v>310</v>
      </c>
      <c r="K2145" s="55">
        <f t="shared" si="348"/>
        <v>620</v>
      </c>
      <c r="L2145" s="56">
        <f t="shared" si="349"/>
        <v>2325</v>
      </c>
      <c r="M2145" s="56">
        <f t="shared" si="352"/>
        <v>4650</v>
      </c>
      <c r="N2145" s="157" t="s">
        <v>1917</v>
      </c>
      <c r="O2145" s="48">
        <v>26</v>
      </c>
      <c r="P2145" s="48">
        <f t="shared" si="353"/>
        <v>52</v>
      </c>
      <c r="Q2145" s="104"/>
      <c r="R2145" s="102">
        <f t="shared" si="351"/>
        <v>0</v>
      </c>
      <c r="S2145" s="120" t="s">
        <v>2305</v>
      </c>
      <c r="T2145" s="37"/>
      <c r="U2145" s="139"/>
      <c r="V2145" s="37"/>
      <c r="W2145" s="37"/>
      <c r="X2145" s="37"/>
      <c r="Y2145" s="37"/>
      <c r="Z2145" s="139"/>
      <c r="AA2145" s="37"/>
    </row>
    <row r="2146" spans="1:27" s="139" customFormat="1" x14ac:dyDescent="0.25">
      <c r="A2146" s="6">
        <v>141763</v>
      </c>
      <c r="B2146" s="6">
        <v>63805797</v>
      </c>
      <c r="C2146" s="6">
        <v>1</v>
      </c>
      <c r="D2146" s="39"/>
      <c r="E2146" s="30" t="s">
        <v>1966</v>
      </c>
      <c r="F2146" s="20" t="s">
        <v>1559</v>
      </c>
      <c r="G2146" s="53">
        <f>J2146*1.15</f>
        <v>41.284999999999997</v>
      </c>
      <c r="H2146" s="55">
        <f t="shared" si="345"/>
        <v>41.284999999999997</v>
      </c>
      <c r="I2146" s="15" t="s">
        <v>67</v>
      </c>
      <c r="J2146" s="55">
        <v>35.9</v>
      </c>
      <c r="K2146" s="55">
        <f t="shared" si="348"/>
        <v>35.9</v>
      </c>
      <c r="L2146" s="56">
        <f t="shared" si="349"/>
        <v>269.25</v>
      </c>
      <c r="M2146" s="56">
        <f t="shared" si="352"/>
        <v>269.25</v>
      </c>
      <c r="N2146" s="38"/>
      <c r="O2146" s="48"/>
      <c r="P2146" s="48">
        <f t="shared" si="353"/>
        <v>0</v>
      </c>
      <c r="Q2146" s="104"/>
      <c r="R2146" s="102">
        <f t="shared" si="351"/>
        <v>0</v>
      </c>
      <c r="S2146" s="37"/>
      <c r="T2146" s="37"/>
      <c r="U2146" s="37"/>
      <c r="V2146" s="37"/>
      <c r="W2146" s="37"/>
      <c r="Z2146" s="37"/>
      <c r="AA2146" s="37"/>
    </row>
    <row r="2147" spans="1:27" s="139" customFormat="1" x14ac:dyDescent="0.25">
      <c r="A2147" s="6">
        <v>142868</v>
      </c>
      <c r="B2147" s="6">
        <v>63805813</v>
      </c>
      <c r="C2147" s="6">
        <v>1</v>
      </c>
      <c r="D2147" s="39"/>
      <c r="E2147" s="30" t="s">
        <v>1964</v>
      </c>
      <c r="F2147" s="20" t="s">
        <v>1558</v>
      </c>
      <c r="G2147" s="70">
        <f>J2147*1.2</f>
        <v>37.08</v>
      </c>
      <c r="H2147" s="55">
        <f t="shared" si="345"/>
        <v>37.08</v>
      </c>
      <c r="I2147" s="15" t="s">
        <v>67</v>
      </c>
      <c r="J2147" s="55">
        <v>30.9</v>
      </c>
      <c r="K2147" s="55">
        <f t="shared" si="348"/>
        <v>30.9</v>
      </c>
      <c r="L2147" s="56">
        <f t="shared" si="349"/>
        <v>231.75</v>
      </c>
      <c r="M2147" s="56">
        <f t="shared" si="352"/>
        <v>231.75</v>
      </c>
      <c r="N2147" s="38"/>
      <c r="O2147" s="130"/>
      <c r="P2147" s="48">
        <f t="shared" si="353"/>
        <v>0</v>
      </c>
      <c r="Q2147" s="103"/>
      <c r="R2147" s="102">
        <f t="shared" si="351"/>
        <v>0</v>
      </c>
      <c r="S2147" s="120" t="s">
        <v>2484</v>
      </c>
      <c r="T2147" s="37"/>
      <c r="U2147" s="37"/>
      <c r="V2147" s="37"/>
      <c r="W2147" s="37"/>
      <c r="X2147" s="131"/>
      <c r="Y2147" s="131"/>
      <c r="AA2147" s="37"/>
    </row>
    <row r="2148" spans="1:27" s="131" customFormat="1" x14ac:dyDescent="0.25">
      <c r="A2148" s="6">
        <v>142868</v>
      </c>
      <c r="B2148" s="6">
        <v>63805822</v>
      </c>
      <c r="C2148" s="6">
        <v>1</v>
      </c>
      <c r="D2148" s="39"/>
      <c r="E2148" s="30" t="s">
        <v>1440</v>
      </c>
      <c r="F2148" s="20" t="s">
        <v>4229</v>
      </c>
      <c r="G2148" s="76">
        <f>J2148*1.2</f>
        <v>136.79999999999998</v>
      </c>
      <c r="H2148" s="55">
        <f t="shared" si="345"/>
        <v>136.79999999999998</v>
      </c>
      <c r="I2148" s="15" t="s">
        <v>152</v>
      </c>
      <c r="J2148" s="55">
        <v>114</v>
      </c>
      <c r="K2148" s="55">
        <f t="shared" si="348"/>
        <v>114</v>
      </c>
      <c r="L2148" s="56">
        <f t="shared" si="349"/>
        <v>855</v>
      </c>
      <c r="M2148" s="56">
        <f t="shared" si="352"/>
        <v>855</v>
      </c>
      <c r="N2148" s="38"/>
      <c r="O2148" s="48"/>
      <c r="P2148" s="48">
        <f t="shared" si="353"/>
        <v>0</v>
      </c>
      <c r="Q2148" s="103"/>
      <c r="R2148" s="102">
        <f t="shared" si="351"/>
        <v>0</v>
      </c>
      <c r="S2148" s="120" t="s">
        <v>2574</v>
      </c>
      <c r="T2148" s="37"/>
      <c r="U2148" s="37"/>
      <c r="V2148" s="37"/>
      <c r="W2148" s="37"/>
      <c r="X2148" s="139"/>
      <c r="Y2148" s="139"/>
      <c r="Z2148" s="37"/>
      <c r="AA2148" s="230"/>
    </row>
    <row r="2149" spans="1:27" s="131" customFormat="1" x14ac:dyDescent="0.25">
      <c r="A2149" s="6">
        <v>141763</v>
      </c>
      <c r="B2149" s="6">
        <v>63805853</v>
      </c>
      <c r="C2149" s="6">
        <v>1</v>
      </c>
      <c r="D2149" s="39"/>
      <c r="E2149" s="30" t="s">
        <v>812</v>
      </c>
      <c r="F2149" s="20" t="s">
        <v>4237</v>
      </c>
      <c r="G2149" s="53">
        <f t="shared" ref="G2149:G2155" si="354">J2149*1.15</f>
        <v>178.25</v>
      </c>
      <c r="H2149" s="55">
        <f t="shared" si="345"/>
        <v>178.25</v>
      </c>
      <c r="I2149" s="15" t="s">
        <v>0</v>
      </c>
      <c r="J2149" s="55">
        <v>155</v>
      </c>
      <c r="K2149" s="55">
        <f t="shared" si="348"/>
        <v>155</v>
      </c>
      <c r="L2149" s="56">
        <f t="shared" si="349"/>
        <v>1162.5</v>
      </c>
      <c r="M2149" s="56">
        <f t="shared" si="352"/>
        <v>1162.5</v>
      </c>
      <c r="N2149" s="38"/>
      <c r="O2149" s="48"/>
      <c r="P2149" s="48">
        <f t="shared" si="353"/>
        <v>0</v>
      </c>
      <c r="Q2149" s="104"/>
      <c r="R2149" s="102">
        <f t="shared" si="351"/>
        <v>0</v>
      </c>
      <c r="S2149" s="120" t="s">
        <v>2585</v>
      </c>
      <c r="T2149" s="37"/>
      <c r="U2149" s="37"/>
      <c r="V2149" s="37"/>
      <c r="X2149" s="139"/>
      <c r="Y2149" s="139"/>
      <c r="Z2149" s="37"/>
      <c r="AA2149" s="37"/>
    </row>
    <row r="2150" spans="1:27" s="131" customFormat="1" x14ac:dyDescent="0.25">
      <c r="A2150" s="6">
        <v>141763</v>
      </c>
      <c r="B2150" s="6">
        <v>63805854</v>
      </c>
      <c r="C2150" s="6">
        <v>1</v>
      </c>
      <c r="D2150" s="39"/>
      <c r="E2150" s="30" t="s">
        <v>813</v>
      </c>
      <c r="F2150" s="20" t="s">
        <v>4237</v>
      </c>
      <c r="G2150" s="53">
        <f t="shared" si="354"/>
        <v>178.25</v>
      </c>
      <c r="H2150" s="55">
        <f t="shared" si="345"/>
        <v>178.25</v>
      </c>
      <c r="I2150" s="15" t="s">
        <v>0</v>
      </c>
      <c r="J2150" s="55">
        <v>155</v>
      </c>
      <c r="K2150" s="55">
        <f t="shared" si="348"/>
        <v>155</v>
      </c>
      <c r="L2150" s="56">
        <f t="shared" si="349"/>
        <v>1162.5</v>
      </c>
      <c r="M2150" s="56">
        <f t="shared" si="352"/>
        <v>1162.5</v>
      </c>
      <c r="N2150" s="38"/>
      <c r="O2150" s="48"/>
      <c r="P2150" s="48">
        <f t="shared" si="353"/>
        <v>0</v>
      </c>
      <c r="Q2150" s="103"/>
      <c r="R2150" s="102">
        <f t="shared" si="351"/>
        <v>0</v>
      </c>
      <c r="S2150" s="120" t="s">
        <v>2586</v>
      </c>
      <c r="T2150" s="37"/>
      <c r="U2150" s="37"/>
      <c r="V2150" s="139"/>
      <c r="W2150" s="37"/>
      <c r="X2150" s="37"/>
      <c r="Y2150" s="37"/>
      <c r="AA2150" s="37"/>
    </row>
    <row r="2151" spans="1:27" s="131" customFormat="1" x14ac:dyDescent="0.25">
      <c r="A2151" s="134">
        <v>141763</v>
      </c>
      <c r="B2151" s="134">
        <v>63805855</v>
      </c>
      <c r="C2151" s="134">
        <v>1</v>
      </c>
      <c r="D2151" s="161"/>
      <c r="E2151" s="123" t="s">
        <v>814</v>
      </c>
      <c r="F2151" s="124" t="s">
        <v>4237</v>
      </c>
      <c r="G2151" s="187">
        <f t="shared" si="354"/>
        <v>103.49999999999999</v>
      </c>
      <c r="H2151" s="162">
        <f t="shared" si="345"/>
        <v>103.49999999999999</v>
      </c>
      <c r="I2151" s="166" t="s">
        <v>0</v>
      </c>
      <c r="J2151" s="162">
        <v>90</v>
      </c>
      <c r="K2151" s="162">
        <f t="shared" si="348"/>
        <v>90</v>
      </c>
      <c r="L2151" s="167">
        <f t="shared" si="349"/>
        <v>675</v>
      </c>
      <c r="M2151" s="167">
        <f t="shared" si="352"/>
        <v>675</v>
      </c>
      <c r="N2151" s="122"/>
      <c r="O2151" s="130"/>
      <c r="P2151" s="130">
        <f t="shared" si="353"/>
        <v>0</v>
      </c>
      <c r="Q2151" s="103"/>
      <c r="R2151" s="102">
        <f t="shared" si="351"/>
        <v>0</v>
      </c>
      <c r="S2151" s="120" t="s">
        <v>2587</v>
      </c>
      <c r="T2151" s="37"/>
      <c r="U2151" s="37"/>
      <c r="V2151" s="37"/>
      <c r="W2151" s="37"/>
      <c r="X2151" s="37"/>
      <c r="Y2151" s="37"/>
      <c r="Z2151" s="37"/>
      <c r="AA2151" s="37"/>
    </row>
    <row r="2152" spans="1:27" s="131" customFormat="1" x14ac:dyDescent="0.25">
      <c r="A2152" s="6">
        <v>141763</v>
      </c>
      <c r="B2152" s="6">
        <v>63805856</v>
      </c>
      <c r="C2152" s="6">
        <v>1</v>
      </c>
      <c r="D2152" s="39"/>
      <c r="E2152" s="30" t="s">
        <v>815</v>
      </c>
      <c r="F2152" s="20" t="s">
        <v>4237</v>
      </c>
      <c r="G2152" s="53">
        <f t="shared" si="354"/>
        <v>109.24999999999999</v>
      </c>
      <c r="H2152" s="55">
        <f t="shared" si="345"/>
        <v>109.24999999999999</v>
      </c>
      <c r="I2152" s="15" t="s">
        <v>0</v>
      </c>
      <c r="J2152" s="55">
        <v>95</v>
      </c>
      <c r="K2152" s="55">
        <f t="shared" si="348"/>
        <v>95</v>
      </c>
      <c r="L2152" s="56">
        <f t="shared" si="349"/>
        <v>712.5</v>
      </c>
      <c r="M2152" s="56">
        <f t="shared" si="352"/>
        <v>712.5</v>
      </c>
      <c r="N2152" s="38"/>
      <c r="O2152" s="48"/>
      <c r="P2152" s="48">
        <f t="shared" si="353"/>
        <v>0</v>
      </c>
      <c r="Q2152" s="103"/>
      <c r="R2152" s="102">
        <f t="shared" si="351"/>
        <v>0</v>
      </c>
      <c r="S2152" s="120" t="s">
        <v>2588</v>
      </c>
      <c r="T2152" s="37"/>
      <c r="U2152" s="37"/>
      <c r="V2152" s="37"/>
      <c r="W2152" s="37"/>
      <c r="X2152" s="37"/>
      <c r="Y2152" s="37"/>
      <c r="Z2152" s="139"/>
      <c r="AA2152" s="40"/>
    </row>
    <row r="2153" spans="1:27" s="131" customFormat="1" x14ac:dyDescent="0.25">
      <c r="A2153" s="6">
        <v>141763</v>
      </c>
      <c r="B2153" s="6">
        <v>63805857</v>
      </c>
      <c r="C2153" s="6">
        <v>1</v>
      </c>
      <c r="D2153" s="39"/>
      <c r="E2153" s="30" t="s">
        <v>816</v>
      </c>
      <c r="F2153" s="20" t="s">
        <v>4237</v>
      </c>
      <c r="G2153" s="53">
        <f t="shared" si="354"/>
        <v>97.749999999999986</v>
      </c>
      <c r="H2153" s="55">
        <f t="shared" si="345"/>
        <v>97.749999999999986</v>
      </c>
      <c r="I2153" s="15" t="s">
        <v>0</v>
      </c>
      <c r="J2153" s="55">
        <v>85</v>
      </c>
      <c r="K2153" s="55">
        <f t="shared" si="348"/>
        <v>85</v>
      </c>
      <c r="L2153" s="56">
        <f t="shared" si="349"/>
        <v>637.5</v>
      </c>
      <c r="M2153" s="56">
        <f t="shared" si="352"/>
        <v>637.5</v>
      </c>
      <c r="N2153" s="38"/>
      <c r="O2153" s="48"/>
      <c r="P2153" s="48">
        <f t="shared" si="353"/>
        <v>0</v>
      </c>
      <c r="Q2153" s="104"/>
      <c r="R2153" s="102">
        <f t="shared" si="351"/>
        <v>0</v>
      </c>
      <c r="S2153" s="120" t="s">
        <v>2591</v>
      </c>
      <c r="T2153" s="37"/>
      <c r="U2153" s="37"/>
      <c r="V2153" s="37"/>
      <c r="W2153" s="37"/>
      <c r="X2153" s="37"/>
      <c r="Y2153" s="37"/>
      <c r="Z2153" s="139"/>
      <c r="AA2153" s="37"/>
    </row>
    <row r="2154" spans="1:27" s="139" customFormat="1" x14ac:dyDescent="0.25">
      <c r="A2154" s="6">
        <v>141545</v>
      </c>
      <c r="B2154" s="6">
        <v>63805864</v>
      </c>
      <c r="C2154" s="6">
        <v>2</v>
      </c>
      <c r="D2154" s="39"/>
      <c r="E2154" s="30" t="s">
        <v>1554</v>
      </c>
      <c r="F2154" s="20" t="s">
        <v>1778</v>
      </c>
      <c r="G2154" s="53">
        <f t="shared" si="354"/>
        <v>13.914999999999999</v>
      </c>
      <c r="H2154" s="55">
        <f t="shared" si="345"/>
        <v>27.83</v>
      </c>
      <c r="I2154" s="15" t="s">
        <v>67</v>
      </c>
      <c r="J2154" s="55">
        <v>12.1</v>
      </c>
      <c r="K2154" s="55">
        <f t="shared" si="348"/>
        <v>24.2</v>
      </c>
      <c r="L2154" s="56">
        <f t="shared" si="349"/>
        <v>90.75</v>
      </c>
      <c r="M2154" s="56">
        <f t="shared" si="352"/>
        <v>181.5</v>
      </c>
      <c r="N2154" s="38"/>
      <c r="O2154" s="48">
        <v>0.79700000000000004</v>
      </c>
      <c r="P2154" s="48">
        <f t="shared" si="353"/>
        <v>1.5940000000000001</v>
      </c>
      <c r="Q2154" s="104"/>
      <c r="R2154" s="102">
        <f t="shared" si="351"/>
        <v>0</v>
      </c>
      <c r="S2154" s="120" t="s">
        <v>3222</v>
      </c>
      <c r="T2154" s="37"/>
      <c r="U2154" s="37"/>
      <c r="V2154" s="37"/>
      <c r="Z2154" s="37"/>
      <c r="AA2154" s="37"/>
    </row>
    <row r="2155" spans="1:27" s="139" customFormat="1" x14ac:dyDescent="0.25">
      <c r="A2155" s="6">
        <v>175232</v>
      </c>
      <c r="B2155" s="6">
        <v>63805864</v>
      </c>
      <c r="C2155" s="6">
        <v>2</v>
      </c>
      <c r="D2155" s="39"/>
      <c r="E2155" s="30" t="s">
        <v>1554</v>
      </c>
      <c r="F2155" s="124" t="s">
        <v>1778</v>
      </c>
      <c r="G2155" s="53">
        <f t="shared" si="354"/>
        <v>13.914999999999999</v>
      </c>
      <c r="H2155" s="55">
        <f t="shared" si="345"/>
        <v>27.83</v>
      </c>
      <c r="I2155" s="15" t="s">
        <v>974</v>
      </c>
      <c r="J2155" s="55">
        <v>12.1</v>
      </c>
      <c r="K2155" s="55">
        <f t="shared" si="348"/>
        <v>24.2</v>
      </c>
      <c r="L2155" s="56">
        <f t="shared" si="349"/>
        <v>90.75</v>
      </c>
      <c r="M2155" s="56">
        <f t="shared" si="352"/>
        <v>181.5</v>
      </c>
      <c r="N2155" s="38"/>
      <c r="O2155" s="48">
        <v>0.79700000000000004</v>
      </c>
      <c r="P2155" s="48">
        <f t="shared" si="353"/>
        <v>1.5940000000000001</v>
      </c>
      <c r="Q2155" s="104"/>
      <c r="R2155" s="102">
        <f t="shared" si="351"/>
        <v>0</v>
      </c>
      <c r="S2155" s="120" t="s">
        <v>3222</v>
      </c>
      <c r="T2155" s="37"/>
      <c r="U2155" s="40"/>
      <c r="V2155" s="37"/>
      <c r="W2155" s="37"/>
      <c r="X2155" s="40"/>
      <c r="Y2155" s="40"/>
      <c r="Z2155" s="37"/>
      <c r="AA2155" s="37"/>
    </row>
    <row r="2156" spans="1:27" s="131" customFormat="1" x14ac:dyDescent="0.25">
      <c r="A2156" s="6">
        <v>141763</v>
      </c>
      <c r="B2156" s="6">
        <v>63805865</v>
      </c>
      <c r="C2156" s="6">
        <v>1</v>
      </c>
      <c r="D2156" s="39"/>
      <c r="E2156" s="30" t="s">
        <v>817</v>
      </c>
      <c r="F2156" s="20" t="s">
        <v>3975</v>
      </c>
      <c r="G2156" s="76">
        <f>J2156*1.2</f>
        <v>1152</v>
      </c>
      <c r="H2156" s="55">
        <f t="shared" si="345"/>
        <v>1152</v>
      </c>
      <c r="I2156" s="15" t="s">
        <v>0</v>
      </c>
      <c r="J2156" s="55">
        <v>960</v>
      </c>
      <c r="K2156" s="55">
        <f t="shared" si="348"/>
        <v>960</v>
      </c>
      <c r="L2156" s="56">
        <f t="shared" si="349"/>
        <v>7200</v>
      </c>
      <c r="M2156" s="56">
        <f t="shared" si="352"/>
        <v>7200</v>
      </c>
      <c r="N2156" s="38"/>
      <c r="O2156" s="48">
        <v>108</v>
      </c>
      <c r="P2156" s="48">
        <f t="shared" si="353"/>
        <v>108</v>
      </c>
      <c r="Q2156" s="104"/>
      <c r="R2156" s="102">
        <f t="shared" si="351"/>
        <v>0</v>
      </c>
      <c r="S2156" s="120" t="s">
        <v>2689</v>
      </c>
      <c r="T2156" s="37"/>
      <c r="U2156" s="139"/>
      <c r="V2156" s="37"/>
      <c r="W2156" s="37"/>
      <c r="X2156" s="37"/>
      <c r="Y2156" s="37"/>
      <c r="Z2156" s="37"/>
      <c r="AA2156" s="37"/>
    </row>
    <row r="2157" spans="1:27" s="131" customFormat="1" x14ac:dyDescent="0.25">
      <c r="A2157" s="6">
        <v>142868</v>
      </c>
      <c r="B2157" s="6">
        <v>63805883</v>
      </c>
      <c r="C2157" s="6">
        <v>2</v>
      </c>
      <c r="D2157" s="39"/>
      <c r="E2157" s="30" t="s">
        <v>828</v>
      </c>
      <c r="F2157" s="20" t="s">
        <v>4916</v>
      </c>
      <c r="G2157" s="76">
        <f>J2157*1.2</f>
        <v>96</v>
      </c>
      <c r="H2157" s="55">
        <f t="shared" si="345"/>
        <v>192</v>
      </c>
      <c r="I2157" s="15" t="s">
        <v>0</v>
      </c>
      <c r="J2157" s="55">
        <v>80</v>
      </c>
      <c r="K2157" s="55">
        <f t="shared" si="348"/>
        <v>160</v>
      </c>
      <c r="L2157" s="56">
        <f t="shared" si="349"/>
        <v>600</v>
      </c>
      <c r="M2157" s="56">
        <f t="shared" si="352"/>
        <v>1200</v>
      </c>
      <c r="N2157" s="38"/>
      <c r="O2157" s="48"/>
      <c r="P2157" s="48">
        <f t="shared" si="353"/>
        <v>0</v>
      </c>
      <c r="Q2157" s="104"/>
      <c r="R2157" s="102">
        <f t="shared" si="351"/>
        <v>0</v>
      </c>
      <c r="S2157" s="120" t="s">
        <v>2804</v>
      </c>
      <c r="T2157" s="37"/>
      <c r="U2157" s="37"/>
      <c r="V2157" s="37"/>
      <c r="W2157" s="37"/>
      <c r="X2157" s="37"/>
      <c r="Y2157" s="37"/>
      <c r="Z2157" s="37"/>
      <c r="AA2157" s="37"/>
    </row>
    <row r="2158" spans="1:27" s="131" customFormat="1" x14ac:dyDescent="0.25">
      <c r="A2158" s="6">
        <v>142868</v>
      </c>
      <c r="B2158" s="6">
        <v>63805888</v>
      </c>
      <c r="C2158" s="6">
        <v>2</v>
      </c>
      <c r="D2158" s="39"/>
      <c r="E2158" s="30" t="s">
        <v>211</v>
      </c>
      <c r="F2158" s="20" t="s">
        <v>3990</v>
      </c>
      <c r="G2158" s="76">
        <f>J2158*1.2</f>
        <v>90</v>
      </c>
      <c r="H2158" s="55">
        <f t="shared" si="345"/>
        <v>180</v>
      </c>
      <c r="I2158" s="15" t="s">
        <v>0</v>
      </c>
      <c r="J2158" s="55">
        <v>75</v>
      </c>
      <c r="K2158" s="55">
        <f t="shared" si="348"/>
        <v>150</v>
      </c>
      <c r="L2158" s="56">
        <f t="shared" si="349"/>
        <v>562.5</v>
      </c>
      <c r="M2158" s="56">
        <f t="shared" si="352"/>
        <v>1125</v>
      </c>
      <c r="N2158" s="38"/>
      <c r="O2158" s="48">
        <v>11.29</v>
      </c>
      <c r="P2158" s="48">
        <f t="shared" si="353"/>
        <v>22.58</v>
      </c>
      <c r="Q2158" s="104"/>
      <c r="R2158" s="102">
        <f t="shared" si="351"/>
        <v>0</v>
      </c>
      <c r="S2158" s="120" t="s">
        <v>2579</v>
      </c>
      <c r="T2158" s="37"/>
      <c r="U2158" s="37"/>
      <c r="V2158" s="37"/>
      <c r="W2158" s="139"/>
      <c r="X2158" s="37"/>
      <c r="Y2158" s="37"/>
      <c r="Z2158" s="139"/>
      <c r="AA2158" s="37"/>
    </row>
    <row r="2159" spans="1:27" s="131" customFormat="1" x14ac:dyDescent="0.25">
      <c r="A2159" s="6">
        <v>400</v>
      </c>
      <c r="B2159" s="6">
        <v>63805890</v>
      </c>
      <c r="C2159" s="6">
        <v>2</v>
      </c>
      <c r="D2159" s="6"/>
      <c r="E2159" s="30" t="s">
        <v>227</v>
      </c>
      <c r="F2159" s="20" t="s">
        <v>4236</v>
      </c>
      <c r="G2159" s="53">
        <f>J2159*1.15</f>
        <v>208.14999999999998</v>
      </c>
      <c r="H2159" s="55">
        <f t="shared" si="345"/>
        <v>416.29999999999995</v>
      </c>
      <c r="I2159" s="15" t="s">
        <v>152</v>
      </c>
      <c r="J2159" s="55">
        <v>181</v>
      </c>
      <c r="K2159" s="55">
        <f t="shared" si="348"/>
        <v>362</v>
      </c>
      <c r="L2159" s="56">
        <f t="shared" si="349"/>
        <v>1357.5</v>
      </c>
      <c r="M2159" s="56">
        <f t="shared" si="352"/>
        <v>2715</v>
      </c>
      <c r="N2159" s="38"/>
      <c r="O2159" s="48"/>
      <c r="P2159" s="48">
        <f t="shared" si="353"/>
        <v>0</v>
      </c>
      <c r="Q2159" s="104"/>
      <c r="R2159" s="102">
        <f t="shared" si="351"/>
        <v>0</v>
      </c>
      <c r="S2159" s="120" t="s">
        <v>2577</v>
      </c>
      <c r="T2159" s="37"/>
      <c r="U2159" s="37"/>
      <c r="V2159" s="139"/>
      <c r="X2159" s="37"/>
      <c r="Y2159" s="37"/>
      <c r="Z2159" s="37"/>
      <c r="AA2159" s="37"/>
    </row>
    <row r="2160" spans="1:27" s="131" customFormat="1" x14ac:dyDescent="0.25">
      <c r="A2160" s="6">
        <v>142868</v>
      </c>
      <c r="B2160" s="6">
        <v>63805891</v>
      </c>
      <c r="C2160" s="6">
        <v>2</v>
      </c>
      <c r="D2160" s="39"/>
      <c r="E2160" s="30" t="s">
        <v>826</v>
      </c>
      <c r="F2160" s="124" t="s">
        <v>4226</v>
      </c>
      <c r="G2160" s="76">
        <f t="shared" ref="G2160:G2165" si="355">J2160*1.2</f>
        <v>210</v>
      </c>
      <c r="H2160" s="55">
        <f t="shared" si="345"/>
        <v>420</v>
      </c>
      <c r="I2160" s="15" t="s">
        <v>152</v>
      </c>
      <c r="J2160" s="55">
        <v>175</v>
      </c>
      <c r="K2160" s="55">
        <f t="shared" si="348"/>
        <v>350</v>
      </c>
      <c r="L2160" s="56">
        <f t="shared" si="349"/>
        <v>1312.5</v>
      </c>
      <c r="M2160" s="56">
        <f t="shared" si="352"/>
        <v>2625</v>
      </c>
      <c r="N2160" s="38"/>
      <c r="O2160" s="48"/>
      <c r="P2160" s="48">
        <f t="shared" si="353"/>
        <v>0</v>
      </c>
      <c r="Q2160" s="104"/>
      <c r="R2160" s="102">
        <f t="shared" si="351"/>
        <v>0</v>
      </c>
      <c r="S2160" s="120" t="s">
        <v>2578</v>
      </c>
      <c r="T2160" s="37"/>
      <c r="U2160" s="37"/>
      <c r="W2160" s="139"/>
      <c r="X2160" s="37"/>
      <c r="Y2160" s="37"/>
      <c r="Z2160" s="37"/>
      <c r="AA2160" s="37"/>
    </row>
    <row r="2161" spans="1:27" s="131" customFormat="1" x14ac:dyDescent="0.25">
      <c r="A2161" s="6">
        <v>142868</v>
      </c>
      <c r="B2161" s="6">
        <v>63805896</v>
      </c>
      <c r="C2161" s="6">
        <v>1</v>
      </c>
      <c r="D2161" s="39"/>
      <c r="E2161" s="30" t="s">
        <v>827</v>
      </c>
      <c r="F2161" s="20" t="s">
        <v>4237</v>
      </c>
      <c r="G2161" s="76">
        <f t="shared" si="355"/>
        <v>210</v>
      </c>
      <c r="H2161" s="55">
        <f t="shared" si="345"/>
        <v>210</v>
      </c>
      <c r="I2161" s="15" t="s">
        <v>0</v>
      </c>
      <c r="J2161" s="55">
        <v>175</v>
      </c>
      <c r="K2161" s="55">
        <f t="shared" si="348"/>
        <v>175</v>
      </c>
      <c r="L2161" s="56">
        <f t="shared" si="349"/>
        <v>1312.5</v>
      </c>
      <c r="M2161" s="56">
        <f t="shared" si="352"/>
        <v>1312.5</v>
      </c>
      <c r="N2161" s="38"/>
      <c r="O2161" s="48"/>
      <c r="P2161" s="48">
        <f t="shared" si="353"/>
        <v>0</v>
      </c>
      <c r="Q2161" s="103"/>
      <c r="R2161" s="102">
        <f t="shared" si="351"/>
        <v>0</v>
      </c>
      <c r="S2161" s="120" t="s">
        <v>2592</v>
      </c>
      <c r="T2161" s="37"/>
      <c r="U2161" s="139"/>
      <c r="V2161" s="139"/>
      <c r="W2161" s="139"/>
      <c r="Z2161" s="37"/>
      <c r="AA2161" s="37"/>
    </row>
    <row r="2162" spans="1:27" s="139" customFormat="1" x14ac:dyDescent="0.25">
      <c r="A2162" s="6">
        <v>143519</v>
      </c>
      <c r="B2162" s="6">
        <v>63805908</v>
      </c>
      <c r="C2162" s="6">
        <v>2</v>
      </c>
      <c r="D2162" s="39"/>
      <c r="E2162" s="30" t="s">
        <v>819</v>
      </c>
      <c r="F2162" s="20" t="s">
        <v>3852</v>
      </c>
      <c r="G2162" s="76">
        <f t="shared" si="355"/>
        <v>148.79999999999998</v>
      </c>
      <c r="H2162" s="55">
        <f t="shared" si="345"/>
        <v>297.59999999999997</v>
      </c>
      <c r="I2162" s="15" t="s">
        <v>152</v>
      </c>
      <c r="J2162" s="55">
        <v>124</v>
      </c>
      <c r="K2162" s="55">
        <f t="shared" si="348"/>
        <v>248</v>
      </c>
      <c r="L2162" s="56">
        <f t="shared" si="349"/>
        <v>930</v>
      </c>
      <c r="M2162" s="56">
        <f t="shared" si="352"/>
        <v>1860</v>
      </c>
      <c r="N2162" s="38"/>
      <c r="O2162" s="48">
        <v>52.32</v>
      </c>
      <c r="P2162" s="48">
        <f t="shared" si="353"/>
        <v>104.64</v>
      </c>
      <c r="Q2162" s="104"/>
      <c r="R2162" s="102">
        <f t="shared" si="351"/>
        <v>0</v>
      </c>
      <c r="S2162" s="37"/>
      <c r="T2162" s="37"/>
      <c r="U2162" s="37"/>
      <c r="V2162" s="37"/>
      <c r="Z2162" s="37"/>
      <c r="AA2162" s="37"/>
    </row>
    <row r="2163" spans="1:27" s="131" customFormat="1" x14ac:dyDescent="0.25">
      <c r="A2163" s="6">
        <v>144691</v>
      </c>
      <c r="B2163" s="6">
        <v>63805920</v>
      </c>
      <c r="C2163" s="6">
        <v>2</v>
      </c>
      <c r="D2163" s="39"/>
      <c r="E2163" s="30" t="s">
        <v>831</v>
      </c>
      <c r="F2163" s="20" t="s">
        <v>1054</v>
      </c>
      <c r="G2163" s="76">
        <f t="shared" si="355"/>
        <v>57.599999999999994</v>
      </c>
      <c r="H2163" s="55">
        <f t="shared" si="345"/>
        <v>115.19999999999999</v>
      </c>
      <c r="I2163" s="15" t="s">
        <v>152</v>
      </c>
      <c r="J2163" s="55">
        <v>48</v>
      </c>
      <c r="K2163" s="55">
        <f t="shared" si="348"/>
        <v>96</v>
      </c>
      <c r="L2163" s="56">
        <f t="shared" si="349"/>
        <v>360</v>
      </c>
      <c r="M2163" s="56">
        <f t="shared" si="352"/>
        <v>720</v>
      </c>
      <c r="N2163" s="105" t="s">
        <v>2039</v>
      </c>
      <c r="O2163" s="48"/>
      <c r="P2163" s="48">
        <f t="shared" si="353"/>
        <v>0</v>
      </c>
      <c r="Q2163" s="104"/>
      <c r="R2163" s="102">
        <f t="shared" si="351"/>
        <v>0</v>
      </c>
      <c r="S2163" s="120" t="s">
        <v>2336</v>
      </c>
      <c r="T2163" s="37"/>
      <c r="U2163" s="139"/>
      <c r="V2163" s="40"/>
      <c r="W2163" s="37"/>
      <c r="X2163" s="37"/>
      <c r="Y2163" s="37"/>
      <c r="Z2163" s="37"/>
      <c r="AA2163" s="37"/>
    </row>
    <row r="2164" spans="1:27" s="131" customFormat="1" x14ac:dyDescent="0.25">
      <c r="A2164" s="6">
        <v>161522</v>
      </c>
      <c r="B2164" s="6">
        <v>63805920</v>
      </c>
      <c r="C2164" s="6">
        <v>2</v>
      </c>
      <c r="D2164" s="39"/>
      <c r="E2164" s="30" t="s">
        <v>831</v>
      </c>
      <c r="F2164" s="270" t="s">
        <v>1054</v>
      </c>
      <c r="G2164" s="76">
        <f t="shared" si="355"/>
        <v>60</v>
      </c>
      <c r="H2164" s="55">
        <f t="shared" si="345"/>
        <v>120</v>
      </c>
      <c r="I2164" s="15" t="s">
        <v>152</v>
      </c>
      <c r="J2164" s="55">
        <v>50</v>
      </c>
      <c r="K2164" s="55">
        <f t="shared" si="348"/>
        <v>100</v>
      </c>
      <c r="L2164" s="56">
        <f t="shared" si="349"/>
        <v>375</v>
      </c>
      <c r="M2164" s="56">
        <f t="shared" si="352"/>
        <v>750</v>
      </c>
      <c r="N2164" s="38"/>
      <c r="O2164" s="48">
        <v>2.48</v>
      </c>
      <c r="P2164" s="48">
        <f t="shared" si="353"/>
        <v>4.96</v>
      </c>
      <c r="Q2164" s="104"/>
      <c r="R2164" s="102">
        <f t="shared" si="351"/>
        <v>0</v>
      </c>
      <c r="S2164" s="120" t="s">
        <v>2336</v>
      </c>
      <c r="T2164" s="37"/>
      <c r="U2164" s="139"/>
      <c r="V2164" s="37"/>
      <c r="W2164" s="37"/>
      <c r="X2164" s="37"/>
      <c r="Y2164" s="37"/>
      <c r="AA2164" s="37"/>
    </row>
    <row r="2165" spans="1:27" s="139" customFormat="1" ht="14.25" customHeight="1" x14ac:dyDescent="0.25">
      <c r="A2165" s="6">
        <v>144691</v>
      </c>
      <c r="B2165" s="6">
        <v>63805921</v>
      </c>
      <c r="C2165" s="6">
        <v>4</v>
      </c>
      <c r="D2165" s="39"/>
      <c r="E2165" s="30" t="s">
        <v>1421</v>
      </c>
      <c r="F2165" s="20" t="s">
        <v>1423</v>
      </c>
      <c r="G2165" s="76">
        <f t="shared" si="355"/>
        <v>8.4</v>
      </c>
      <c r="H2165" s="55">
        <f t="shared" si="345"/>
        <v>33.6</v>
      </c>
      <c r="I2165" s="15" t="s">
        <v>67</v>
      </c>
      <c r="J2165" s="55">
        <v>7</v>
      </c>
      <c r="K2165" s="55">
        <f t="shared" si="348"/>
        <v>28</v>
      </c>
      <c r="L2165" s="56">
        <f t="shared" si="349"/>
        <v>52.5</v>
      </c>
      <c r="M2165" s="56">
        <f t="shared" si="352"/>
        <v>210</v>
      </c>
      <c r="N2165" s="38"/>
      <c r="O2165" s="48">
        <v>0.73099999999999998</v>
      </c>
      <c r="P2165" s="48">
        <f t="shared" si="353"/>
        <v>2.9239999999999999</v>
      </c>
      <c r="Q2165" s="104"/>
      <c r="R2165" s="102">
        <f t="shared" si="351"/>
        <v>0</v>
      </c>
      <c r="S2165" s="120" t="s">
        <v>3127</v>
      </c>
      <c r="T2165" s="37"/>
      <c r="U2165" s="37"/>
      <c r="V2165" s="131"/>
      <c r="W2165" s="37"/>
      <c r="X2165" s="37"/>
      <c r="Y2165" s="37"/>
      <c r="Z2165" s="40"/>
      <c r="AA2165" s="37"/>
    </row>
    <row r="2166" spans="1:27" s="131" customFormat="1" x14ac:dyDescent="0.25">
      <c r="A2166" s="204">
        <v>193825</v>
      </c>
      <c r="B2166" s="197">
        <v>63805921</v>
      </c>
      <c r="C2166" s="197">
        <v>4</v>
      </c>
      <c r="D2166" s="208"/>
      <c r="E2166" s="236" t="s">
        <v>1421</v>
      </c>
      <c r="F2166" s="210" t="s">
        <v>1423</v>
      </c>
      <c r="G2166" s="189">
        <f>J2166*1.2+O2166*2.45</f>
        <v>10.190950000000001</v>
      </c>
      <c r="H2166" s="220">
        <f t="shared" si="345"/>
        <v>40.763800000000003</v>
      </c>
      <c r="I2166" s="163" t="s">
        <v>974</v>
      </c>
      <c r="J2166" s="164">
        <v>7</v>
      </c>
      <c r="K2166" s="164">
        <f t="shared" si="348"/>
        <v>28</v>
      </c>
      <c r="L2166" s="165">
        <f t="shared" si="349"/>
        <v>52.5</v>
      </c>
      <c r="M2166" s="165">
        <f t="shared" si="352"/>
        <v>210</v>
      </c>
      <c r="N2166" s="407" t="s">
        <v>1973</v>
      </c>
      <c r="O2166" s="207">
        <v>0.73099999999999998</v>
      </c>
      <c r="P2166" s="207">
        <f t="shared" si="353"/>
        <v>2.9239999999999999</v>
      </c>
      <c r="Q2166" s="227"/>
      <c r="R2166" s="228">
        <f t="shared" si="351"/>
        <v>0</v>
      </c>
      <c r="S2166" s="229"/>
      <c r="T2166" s="230"/>
      <c r="U2166" s="37"/>
      <c r="X2166" s="40"/>
      <c r="Y2166" s="40"/>
      <c r="Z2166" s="37"/>
      <c r="AA2166" s="139"/>
    </row>
    <row r="2167" spans="1:27" s="131" customFormat="1" x14ac:dyDescent="0.25">
      <c r="A2167" s="6">
        <v>144691</v>
      </c>
      <c r="B2167" s="6">
        <v>63805923</v>
      </c>
      <c r="C2167" s="6">
        <v>2</v>
      </c>
      <c r="D2167" s="39"/>
      <c r="E2167" s="30" t="s">
        <v>829</v>
      </c>
      <c r="F2167" s="20" t="s">
        <v>1791</v>
      </c>
      <c r="G2167" s="76">
        <f>J2167*1.2</f>
        <v>414</v>
      </c>
      <c r="H2167" s="55">
        <f t="shared" si="345"/>
        <v>828</v>
      </c>
      <c r="I2167" s="15" t="s">
        <v>0</v>
      </c>
      <c r="J2167" s="55">
        <v>345</v>
      </c>
      <c r="K2167" s="55">
        <f t="shared" si="348"/>
        <v>690</v>
      </c>
      <c r="L2167" s="56">
        <f t="shared" si="349"/>
        <v>2587.5</v>
      </c>
      <c r="M2167" s="56">
        <f t="shared" si="352"/>
        <v>5175</v>
      </c>
      <c r="N2167" s="38"/>
      <c r="O2167" s="48">
        <v>42.536000000000001</v>
      </c>
      <c r="P2167" s="48">
        <f t="shared" si="353"/>
        <v>85.072000000000003</v>
      </c>
      <c r="Q2167" s="104"/>
      <c r="R2167" s="102">
        <f t="shared" si="351"/>
        <v>0</v>
      </c>
      <c r="S2167" s="120" t="s">
        <v>2325</v>
      </c>
      <c r="T2167" s="37"/>
      <c r="U2167" s="40"/>
      <c r="V2167" s="37"/>
      <c r="W2167" s="37"/>
      <c r="X2167" s="37"/>
      <c r="Y2167" s="37"/>
      <c r="Z2167" s="37"/>
      <c r="AA2167" s="37"/>
    </row>
    <row r="2168" spans="1:27" s="131" customFormat="1" x14ac:dyDescent="0.25">
      <c r="A2168" s="6">
        <v>144691</v>
      </c>
      <c r="B2168" s="6">
        <v>63805923</v>
      </c>
      <c r="C2168" s="6">
        <v>2</v>
      </c>
      <c r="D2168" s="39"/>
      <c r="E2168" s="30" t="s">
        <v>1241</v>
      </c>
      <c r="F2168" s="8" t="s">
        <v>2005</v>
      </c>
      <c r="G2168" s="76">
        <f>J2168*1.2</f>
        <v>480</v>
      </c>
      <c r="H2168" s="55">
        <f t="shared" si="345"/>
        <v>960</v>
      </c>
      <c r="I2168" s="15" t="s">
        <v>0</v>
      </c>
      <c r="J2168" s="55">
        <v>400</v>
      </c>
      <c r="K2168" s="55">
        <f t="shared" si="348"/>
        <v>800</v>
      </c>
      <c r="L2168" s="56">
        <f t="shared" si="349"/>
        <v>3000</v>
      </c>
      <c r="M2168" s="56">
        <f t="shared" si="352"/>
        <v>6000</v>
      </c>
      <c r="N2168" s="38"/>
      <c r="O2168" s="48">
        <v>47.076000000000001</v>
      </c>
      <c r="P2168" s="48">
        <f t="shared" si="353"/>
        <v>94.152000000000001</v>
      </c>
      <c r="Q2168" s="104"/>
      <c r="R2168" s="102">
        <f t="shared" si="351"/>
        <v>0</v>
      </c>
      <c r="S2168" s="120" t="s">
        <v>2326</v>
      </c>
      <c r="T2168" s="37"/>
      <c r="U2168" s="40"/>
      <c r="W2168" s="40"/>
      <c r="X2168" s="37"/>
      <c r="Y2168" s="37"/>
      <c r="Z2168" s="37"/>
      <c r="AA2168" s="139"/>
    </row>
    <row r="2169" spans="1:27" s="131" customFormat="1" x14ac:dyDescent="0.25">
      <c r="A2169" s="6">
        <v>145386</v>
      </c>
      <c r="B2169" s="6">
        <v>63805924</v>
      </c>
      <c r="C2169" s="6">
        <v>2</v>
      </c>
      <c r="D2169" s="39"/>
      <c r="E2169" s="30" t="s">
        <v>820</v>
      </c>
      <c r="F2169" s="20" t="s">
        <v>2058</v>
      </c>
      <c r="G2169" s="55">
        <f>J2169*1.15</f>
        <v>46</v>
      </c>
      <c r="H2169" s="55">
        <f t="shared" si="345"/>
        <v>92</v>
      </c>
      <c r="I2169" s="15" t="s">
        <v>0</v>
      </c>
      <c r="J2169" s="55">
        <v>40</v>
      </c>
      <c r="K2169" s="55">
        <f t="shared" si="348"/>
        <v>80</v>
      </c>
      <c r="L2169" s="56">
        <f t="shared" si="349"/>
        <v>300</v>
      </c>
      <c r="M2169" s="56">
        <f t="shared" si="352"/>
        <v>600</v>
      </c>
      <c r="N2169" s="105"/>
      <c r="O2169" s="106"/>
      <c r="P2169" s="106">
        <f t="shared" si="353"/>
        <v>0</v>
      </c>
      <c r="Q2169" s="104"/>
      <c r="R2169" s="102">
        <f t="shared" si="351"/>
        <v>0</v>
      </c>
      <c r="S2169" s="120" t="s">
        <v>2431</v>
      </c>
      <c r="T2169" s="37"/>
      <c r="U2169" s="230"/>
      <c r="V2169" s="139"/>
      <c r="W2169" s="37"/>
      <c r="X2169" s="37"/>
      <c r="Y2169" s="37"/>
      <c r="AA2169" s="37"/>
    </row>
    <row r="2170" spans="1:27" s="131" customFormat="1" x14ac:dyDescent="0.25">
      <c r="A2170" s="6">
        <v>145386</v>
      </c>
      <c r="B2170" s="6">
        <v>63805925</v>
      </c>
      <c r="C2170" s="6">
        <v>2</v>
      </c>
      <c r="D2170" s="39"/>
      <c r="E2170" s="30" t="s">
        <v>821</v>
      </c>
      <c r="F2170" s="20" t="s">
        <v>3861</v>
      </c>
      <c r="G2170" s="55">
        <f>J2170*1.15</f>
        <v>546.25</v>
      </c>
      <c r="H2170" s="55">
        <f t="shared" si="345"/>
        <v>1092.5</v>
      </c>
      <c r="I2170" s="15" t="s">
        <v>0</v>
      </c>
      <c r="J2170" s="55">
        <v>475</v>
      </c>
      <c r="K2170" s="55">
        <f t="shared" si="348"/>
        <v>950</v>
      </c>
      <c r="L2170" s="56">
        <f t="shared" si="349"/>
        <v>3562.5</v>
      </c>
      <c r="M2170" s="56">
        <f t="shared" si="352"/>
        <v>7125</v>
      </c>
      <c r="N2170" s="248"/>
      <c r="O2170" s="48">
        <v>25</v>
      </c>
      <c r="P2170" s="48">
        <f t="shared" si="353"/>
        <v>50</v>
      </c>
      <c r="Q2170" s="104"/>
      <c r="R2170" s="102">
        <f t="shared" si="351"/>
        <v>0</v>
      </c>
      <c r="S2170" s="120" t="s">
        <v>2255</v>
      </c>
      <c r="T2170" s="37"/>
      <c r="U2170" s="139"/>
      <c r="V2170" s="37"/>
      <c r="W2170" s="37"/>
      <c r="X2170" s="37"/>
      <c r="Y2170" s="37"/>
      <c r="Z2170" s="37"/>
      <c r="AA2170" s="139"/>
    </row>
    <row r="2171" spans="1:27" s="131" customFormat="1" x14ac:dyDescent="0.25">
      <c r="A2171" s="6">
        <v>145386</v>
      </c>
      <c r="B2171" s="6">
        <v>63805926</v>
      </c>
      <c r="C2171" s="6">
        <v>2</v>
      </c>
      <c r="D2171" s="39"/>
      <c r="E2171" s="30" t="s">
        <v>822</v>
      </c>
      <c r="F2171" s="20" t="s">
        <v>4597</v>
      </c>
      <c r="G2171" s="55">
        <f>J2171*1.15</f>
        <v>356.5</v>
      </c>
      <c r="H2171" s="55">
        <f t="shared" si="345"/>
        <v>713</v>
      </c>
      <c r="I2171" s="15" t="s">
        <v>0</v>
      </c>
      <c r="J2171" s="55">
        <v>310</v>
      </c>
      <c r="K2171" s="55">
        <f t="shared" si="348"/>
        <v>620</v>
      </c>
      <c r="L2171" s="56">
        <f t="shared" si="349"/>
        <v>2325</v>
      </c>
      <c r="M2171" s="56">
        <f t="shared" si="352"/>
        <v>4650</v>
      </c>
      <c r="N2171" s="248"/>
      <c r="O2171" s="48">
        <v>25</v>
      </c>
      <c r="P2171" s="48">
        <f t="shared" si="353"/>
        <v>50</v>
      </c>
      <c r="Q2171" s="104"/>
      <c r="R2171" s="102">
        <f t="shared" si="351"/>
        <v>0</v>
      </c>
      <c r="S2171" s="120" t="s">
        <v>2256</v>
      </c>
      <c r="T2171" s="37"/>
      <c r="U2171" s="37"/>
      <c r="V2171" s="139"/>
      <c r="W2171" s="37"/>
      <c r="X2171" s="37"/>
      <c r="Y2171" s="37"/>
      <c r="Z2171" s="37"/>
      <c r="AA2171" s="37"/>
    </row>
    <row r="2172" spans="1:27" s="131" customFormat="1" x14ac:dyDescent="0.25">
      <c r="A2172" s="6">
        <v>144691</v>
      </c>
      <c r="B2172" s="6">
        <v>63805927</v>
      </c>
      <c r="C2172" s="6">
        <v>2</v>
      </c>
      <c r="D2172" s="39"/>
      <c r="E2172" s="30" t="s">
        <v>830</v>
      </c>
      <c r="F2172" s="20" t="s">
        <v>1793</v>
      </c>
      <c r="G2172" s="76">
        <f t="shared" ref="G2172:G2192" si="356">J2172*1.2</f>
        <v>270</v>
      </c>
      <c r="H2172" s="55">
        <f t="shared" si="345"/>
        <v>540</v>
      </c>
      <c r="I2172" s="15" t="s">
        <v>0</v>
      </c>
      <c r="J2172" s="55">
        <v>225</v>
      </c>
      <c r="K2172" s="55">
        <f t="shared" si="348"/>
        <v>450</v>
      </c>
      <c r="L2172" s="56">
        <f t="shared" si="349"/>
        <v>1687.5</v>
      </c>
      <c r="M2172" s="56">
        <f t="shared" si="352"/>
        <v>3375</v>
      </c>
      <c r="N2172" s="105" t="s">
        <v>1917</v>
      </c>
      <c r="O2172" s="48"/>
      <c r="P2172" s="48">
        <f t="shared" si="353"/>
        <v>0</v>
      </c>
      <c r="Q2172" s="104"/>
      <c r="R2172" s="102">
        <f t="shared" ref="R2172:R2203" si="357">Q2172*1.025</f>
        <v>0</v>
      </c>
      <c r="S2172" s="120" t="s">
        <v>2331</v>
      </c>
      <c r="T2172" s="37"/>
      <c r="U2172" s="139"/>
      <c r="V2172" s="37"/>
      <c r="W2172" s="40"/>
      <c r="X2172" s="37"/>
      <c r="Y2172" s="37"/>
      <c r="AA2172" s="37"/>
    </row>
    <row r="2173" spans="1:27" s="139" customFormat="1" x14ac:dyDescent="0.25">
      <c r="A2173" s="6">
        <v>144691</v>
      </c>
      <c r="B2173" s="6">
        <v>63805927</v>
      </c>
      <c r="C2173" s="6">
        <v>2</v>
      </c>
      <c r="D2173" s="39"/>
      <c r="E2173" s="30" t="s">
        <v>1242</v>
      </c>
      <c r="F2173" s="8" t="s">
        <v>1794</v>
      </c>
      <c r="G2173" s="76">
        <f t="shared" si="356"/>
        <v>288</v>
      </c>
      <c r="H2173" s="55">
        <f t="shared" si="345"/>
        <v>576</v>
      </c>
      <c r="I2173" s="15" t="s">
        <v>0</v>
      </c>
      <c r="J2173" s="55">
        <v>240</v>
      </c>
      <c r="K2173" s="55">
        <f t="shared" si="348"/>
        <v>480</v>
      </c>
      <c r="L2173" s="56">
        <f t="shared" si="349"/>
        <v>1800</v>
      </c>
      <c r="M2173" s="56">
        <f t="shared" ref="M2173:M2204" si="358">C2173*L2173</f>
        <v>3600</v>
      </c>
      <c r="N2173" s="38"/>
      <c r="O2173" s="48">
        <v>25.55</v>
      </c>
      <c r="P2173" s="48">
        <f t="shared" si="353"/>
        <v>51.1</v>
      </c>
      <c r="Q2173" s="104"/>
      <c r="R2173" s="102">
        <f t="shared" si="357"/>
        <v>0</v>
      </c>
      <c r="S2173" s="120" t="s">
        <v>2332</v>
      </c>
      <c r="T2173" s="37"/>
      <c r="V2173" s="131"/>
      <c r="W2173" s="37"/>
      <c r="X2173" s="37"/>
      <c r="Y2173" s="37"/>
      <c r="Z2173" s="37"/>
      <c r="AA2173" s="131"/>
    </row>
    <row r="2174" spans="1:27" s="131" customFormat="1" x14ac:dyDescent="0.25">
      <c r="A2174" s="6">
        <v>148362</v>
      </c>
      <c r="B2174" s="6">
        <v>63805974</v>
      </c>
      <c r="C2174" s="6">
        <v>4</v>
      </c>
      <c r="D2174" s="39"/>
      <c r="E2174" s="30" t="s">
        <v>835</v>
      </c>
      <c r="F2174" s="8" t="s">
        <v>1376</v>
      </c>
      <c r="G2174" s="76">
        <f t="shared" si="356"/>
        <v>8.76</v>
      </c>
      <c r="H2174" s="55">
        <f t="shared" si="345"/>
        <v>35.04</v>
      </c>
      <c r="I2174" s="15" t="s">
        <v>67</v>
      </c>
      <c r="J2174" s="55">
        <v>7.3</v>
      </c>
      <c r="K2174" s="55">
        <f t="shared" si="348"/>
        <v>29.2</v>
      </c>
      <c r="L2174" s="56">
        <f t="shared" si="349"/>
        <v>54.75</v>
      </c>
      <c r="M2174" s="56">
        <f t="shared" si="358"/>
        <v>219</v>
      </c>
      <c r="N2174" s="105"/>
      <c r="O2174" s="48"/>
      <c r="P2174" s="48">
        <f t="shared" si="353"/>
        <v>0</v>
      </c>
      <c r="Q2174" s="104"/>
      <c r="R2174" s="102">
        <f t="shared" si="357"/>
        <v>0</v>
      </c>
      <c r="S2174" s="120" t="s">
        <v>2257</v>
      </c>
      <c r="T2174" s="37"/>
      <c r="U2174" s="37"/>
      <c r="X2174" s="139"/>
      <c r="Y2174" s="139"/>
      <c r="Z2174" s="40"/>
      <c r="AA2174" s="37"/>
    </row>
    <row r="2175" spans="1:27" s="131" customFormat="1" x14ac:dyDescent="0.25">
      <c r="A2175" s="6">
        <v>148362</v>
      </c>
      <c r="B2175" s="6">
        <v>63805976</v>
      </c>
      <c r="C2175" s="6">
        <v>2</v>
      </c>
      <c r="D2175" s="39"/>
      <c r="E2175" s="30" t="s">
        <v>836</v>
      </c>
      <c r="F2175" s="8" t="s">
        <v>1377</v>
      </c>
      <c r="G2175" s="76">
        <f t="shared" si="356"/>
        <v>31.2</v>
      </c>
      <c r="H2175" s="55">
        <f t="shared" si="345"/>
        <v>62.4</v>
      </c>
      <c r="I2175" s="15" t="s">
        <v>0</v>
      </c>
      <c r="J2175" s="55">
        <v>26</v>
      </c>
      <c r="K2175" s="55">
        <f t="shared" si="348"/>
        <v>52</v>
      </c>
      <c r="L2175" s="56">
        <f t="shared" si="349"/>
        <v>195</v>
      </c>
      <c r="M2175" s="56">
        <f t="shared" si="358"/>
        <v>390</v>
      </c>
      <c r="N2175" s="105"/>
      <c r="O2175" s="130"/>
      <c r="P2175" s="48">
        <f t="shared" si="353"/>
        <v>0</v>
      </c>
      <c r="Q2175" s="104"/>
      <c r="R2175" s="102">
        <f t="shared" si="357"/>
        <v>0</v>
      </c>
      <c r="S2175" s="120" t="s">
        <v>2258</v>
      </c>
      <c r="T2175" s="37"/>
      <c r="U2175" s="37"/>
      <c r="W2175" s="139"/>
      <c r="X2175" s="37"/>
      <c r="Y2175" s="37"/>
      <c r="Z2175" s="37"/>
      <c r="AA2175" s="37"/>
    </row>
    <row r="2176" spans="1:27" s="139" customFormat="1" ht="14.25" customHeight="1" x14ac:dyDescent="0.25">
      <c r="A2176" s="6">
        <v>148362</v>
      </c>
      <c r="B2176" s="6">
        <v>63805977</v>
      </c>
      <c r="C2176" s="6">
        <v>2</v>
      </c>
      <c r="D2176" s="39"/>
      <c r="E2176" s="30" t="s">
        <v>837</v>
      </c>
      <c r="F2176" s="8" t="s">
        <v>1378</v>
      </c>
      <c r="G2176" s="76">
        <f t="shared" si="356"/>
        <v>38.4</v>
      </c>
      <c r="H2176" s="55">
        <f t="shared" si="345"/>
        <v>76.8</v>
      </c>
      <c r="I2176" s="15" t="s">
        <v>0</v>
      </c>
      <c r="J2176" s="55">
        <v>32</v>
      </c>
      <c r="K2176" s="55">
        <f t="shared" si="348"/>
        <v>64</v>
      </c>
      <c r="L2176" s="56">
        <f t="shared" si="349"/>
        <v>240</v>
      </c>
      <c r="M2176" s="56">
        <f t="shared" si="358"/>
        <v>480</v>
      </c>
      <c r="N2176" s="105"/>
      <c r="O2176" s="48"/>
      <c r="P2176" s="48">
        <f t="shared" si="353"/>
        <v>0</v>
      </c>
      <c r="Q2176" s="104"/>
      <c r="R2176" s="102">
        <f t="shared" si="357"/>
        <v>0</v>
      </c>
      <c r="S2176" s="120" t="s">
        <v>2259</v>
      </c>
      <c r="T2176" s="37"/>
      <c r="U2176" s="37"/>
      <c r="V2176" s="131"/>
      <c r="W2176" s="37"/>
      <c r="X2176" s="37"/>
      <c r="Y2176" s="37"/>
      <c r="Z2176" s="40"/>
      <c r="AA2176" s="40"/>
    </row>
    <row r="2177" spans="1:27" s="131" customFormat="1" x14ac:dyDescent="0.25">
      <c r="A2177" s="6">
        <v>148362</v>
      </c>
      <c r="B2177" s="6">
        <v>63805980</v>
      </c>
      <c r="C2177" s="6">
        <v>4</v>
      </c>
      <c r="D2177" s="39"/>
      <c r="E2177" s="30" t="s">
        <v>838</v>
      </c>
      <c r="F2177" s="8" t="s">
        <v>3982</v>
      </c>
      <c r="G2177" s="76">
        <f t="shared" si="356"/>
        <v>13.2</v>
      </c>
      <c r="H2177" s="55">
        <f t="shared" si="345"/>
        <v>52.8</v>
      </c>
      <c r="I2177" s="15" t="s">
        <v>0</v>
      </c>
      <c r="J2177" s="55">
        <v>11</v>
      </c>
      <c r="K2177" s="55">
        <f t="shared" si="348"/>
        <v>44</v>
      </c>
      <c r="L2177" s="56">
        <f t="shared" si="349"/>
        <v>82.5</v>
      </c>
      <c r="M2177" s="56">
        <f t="shared" si="358"/>
        <v>330</v>
      </c>
      <c r="N2177" s="105"/>
      <c r="O2177" s="48">
        <v>0.56999999999999995</v>
      </c>
      <c r="P2177" s="48">
        <f t="shared" si="353"/>
        <v>2.2799999999999998</v>
      </c>
      <c r="Q2177" s="104"/>
      <c r="R2177" s="102">
        <f t="shared" si="357"/>
        <v>0</v>
      </c>
      <c r="S2177" s="120" t="s">
        <v>2260</v>
      </c>
      <c r="T2177" s="37"/>
      <c r="U2177" s="230"/>
      <c r="W2177" s="37"/>
      <c r="Z2177" s="37"/>
      <c r="AA2177" s="37"/>
    </row>
    <row r="2178" spans="1:27" s="131" customFormat="1" x14ac:dyDescent="0.25">
      <c r="A2178" s="6">
        <v>148362</v>
      </c>
      <c r="B2178" s="6">
        <v>63805984</v>
      </c>
      <c r="C2178" s="6">
        <v>2</v>
      </c>
      <c r="D2178" s="39"/>
      <c r="E2178" s="30" t="s">
        <v>839</v>
      </c>
      <c r="F2178" s="8" t="s">
        <v>1404</v>
      </c>
      <c r="G2178" s="76">
        <f t="shared" si="356"/>
        <v>84</v>
      </c>
      <c r="H2178" s="55">
        <f t="shared" ref="H2178:H2241" si="359">C2178*G2178</f>
        <v>168</v>
      </c>
      <c r="I2178" s="15" t="s">
        <v>0</v>
      </c>
      <c r="J2178" s="55">
        <v>70</v>
      </c>
      <c r="K2178" s="55">
        <f t="shared" si="348"/>
        <v>140</v>
      </c>
      <c r="L2178" s="56">
        <f t="shared" si="349"/>
        <v>525</v>
      </c>
      <c r="M2178" s="56">
        <f t="shared" si="358"/>
        <v>1050</v>
      </c>
      <c r="N2178" s="105"/>
      <c r="O2178" s="48">
        <v>8.4130000000000003</v>
      </c>
      <c r="P2178" s="48">
        <f t="shared" si="353"/>
        <v>16.826000000000001</v>
      </c>
      <c r="Q2178" s="104"/>
      <c r="R2178" s="102">
        <f t="shared" si="357"/>
        <v>0</v>
      </c>
      <c r="S2178" s="120" t="s">
        <v>2295</v>
      </c>
      <c r="T2178" s="37"/>
      <c r="U2178" s="40"/>
      <c r="V2178" s="37"/>
      <c r="W2178" s="37"/>
      <c r="X2178" s="37"/>
      <c r="Y2178" s="37"/>
      <c r="Z2178" s="40"/>
      <c r="AA2178" s="37"/>
    </row>
    <row r="2179" spans="1:27" s="131" customFormat="1" x14ac:dyDescent="0.25">
      <c r="A2179" s="6">
        <v>148362</v>
      </c>
      <c r="B2179" s="6">
        <v>63805985</v>
      </c>
      <c r="C2179" s="6">
        <v>2</v>
      </c>
      <c r="D2179" s="39"/>
      <c r="E2179" s="30" t="s">
        <v>840</v>
      </c>
      <c r="F2179" s="8" t="s">
        <v>1404</v>
      </c>
      <c r="G2179" s="76">
        <f t="shared" si="356"/>
        <v>84</v>
      </c>
      <c r="H2179" s="55">
        <f t="shared" si="359"/>
        <v>168</v>
      </c>
      <c r="I2179" s="15" t="s">
        <v>0</v>
      </c>
      <c r="J2179" s="55">
        <v>70</v>
      </c>
      <c r="K2179" s="55">
        <f t="shared" si="348"/>
        <v>140</v>
      </c>
      <c r="L2179" s="56">
        <f t="shared" si="349"/>
        <v>525</v>
      </c>
      <c r="M2179" s="56">
        <f t="shared" si="358"/>
        <v>1050</v>
      </c>
      <c r="N2179" s="105"/>
      <c r="O2179" s="48">
        <v>8.4130000000000003</v>
      </c>
      <c r="P2179" s="48">
        <f t="shared" si="353"/>
        <v>16.826000000000001</v>
      </c>
      <c r="Q2179" s="104"/>
      <c r="R2179" s="102">
        <f t="shared" si="357"/>
        <v>0</v>
      </c>
      <c r="S2179" s="120" t="s">
        <v>2296</v>
      </c>
      <c r="T2179" s="37"/>
      <c r="U2179" s="40"/>
      <c r="V2179" s="37"/>
      <c r="W2179" s="40"/>
      <c r="X2179" s="139"/>
      <c r="Y2179" s="139"/>
      <c r="Z2179" s="37"/>
    </row>
    <row r="2180" spans="1:27" s="131" customFormat="1" x14ac:dyDescent="0.25">
      <c r="A2180" s="6">
        <v>148362</v>
      </c>
      <c r="B2180" s="6">
        <v>63805986</v>
      </c>
      <c r="C2180" s="6">
        <v>4</v>
      </c>
      <c r="D2180" s="39"/>
      <c r="E2180" s="30" t="s">
        <v>841</v>
      </c>
      <c r="F2180" s="8" t="s">
        <v>4134</v>
      </c>
      <c r="G2180" s="76">
        <f t="shared" si="356"/>
        <v>54</v>
      </c>
      <c r="H2180" s="55">
        <f t="shared" si="359"/>
        <v>216</v>
      </c>
      <c r="I2180" s="15" t="s">
        <v>0</v>
      </c>
      <c r="J2180" s="55">
        <v>45</v>
      </c>
      <c r="K2180" s="55">
        <f t="shared" si="348"/>
        <v>180</v>
      </c>
      <c r="L2180" s="56">
        <f t="shared" si="349"/>
        <v>337.5</v>
      </c>
      <c r="M2180" s="56">
        <f t="shared" si="358"/>
        <v>1350</v>
      </c>
      <c r="N2180" s="105"/>
      <c r="O2180" s="48"/>
      <c r="P2180" s="48">
        <f t="shared" si="353"/>
        <v>0</v>
      </c>
      <c r="Q2180" s="104"/>
      <c r="R2180" s="102">
        <f t="shared" si="357"/>
        <v>0</v>
      </c>
      <c r="S2180" s="120" t="s">
        <v>2297</v>
      </c>
      <c r="T2180" s="37"/>
      <c r="U2180" s="139"/>
      <c r="V2180" s="37"/>
      <c r="W2180" s="37"/>
      <c r="X2180" s="37"/>
      <c r="Y2180" s="37"/>
      <c r="Z2180" s="37"/>
      <c r="AA2180" s="139"/>
    </row>
    <row r="2181" spans="1:27" s="131" customFormat="1" x14ac:dyDescent="0.25">
      <c r="A2181" s="6">
        <v>148362</v>
      </c>
      <c r="B2181" s="6">
        <v>63805987</v>
      </c>
      <c r="C2181" s="6">
        <v>4</v>
      </c>
      <c r="D2181" s="39"/>
      <c r="E2181" s="30" t="s">
        <v>842</v>
      </c>
      <c r="F2181" s="8" t="s">
        <v>1383</v>
      </c>
      <c r="G2181" s="76">
        <f t="shared" si="356"/>
        <v>26.4</v>
      </c>
      <c r="H2181" s="55">
        <f t="shared" si="359"/>
        <v>105.6</v>
      </c>
      <c r="I2181" s="15" t="s">
        <v>0</v>
      </c>
      <c r="J2181" s="55">
        <v>22</v>
      </c>
      <c r="K2181" s="55">
        <f t="shared" si="348"/>
        <v>88</v>
      </c>
      <c r="L2181" s="56">
        <f t="shared" si="349"/>
        <v>165</v>
      </c>
      <c r="M2181" s="56">
        <f t="shared" si="358"/>
        <v>660</v>
      </c>
      <c r="N2181" s="105" t="s">
        <v>2031</v>
      </c>
      <c r="O2181" s="48"/>
      <c r="P2181" s="48">
        <f t="shared" si="353"/>
        <v>0</v>
      </c>
      <c r="Q2181" s="104"/>
      <c r="R2181" s="102">
        <f t="shared" si="357"/>
        <v>0</v>
      </c>
      <c r="S2181" s="120" t="s">
        <v>2298</v>
      </c>
      <c r="T2181" s="37"/>
      <c r="U2181" s="37"/>
      <c r="W2181" s="37"/>
      <c r="X2181" s="37"/>
      <c r="Y2181" s="37"/>
      <c r="Z2181" s="37"/>
      <c r="AA2181" s="37"/>
    </row>
    <row r="2182" spans="1:27" s="131" customFormat="1" x14ac:dyDescent="0.25">
      <c r="A2182" s="6">
        <v>148362</v>
      </c>
      <c r="B2182" s="6">
        <v>63805996</v>
      </c>
      <c r="C2182" s="6">
        <v>1</v>
      </c>
      <c r="D2182" s="39"/>
      <c r="E2182" s="30" t="s">
        <v>844</v>
      </c>
      <c r="F2182" s="8" t="s">
        <v>845</v>
      </c>
      <c r="G2182" s="70">
        <f t="shared" si="356"/>
        <v>528</v>
      </c>
      <c r="H2182" s="55">
        <f t="shared" si="359"/>
        <v>528</v>
      </c>
      <c r="I2182" s="15" t="s">
        <v>0</v>
      </c>
      <c r="J2182" s="55">
        <v>440</v>
      </c>
      <c r="K2182" s="55">
        <f t="shared" si="348"/>
        <v>440</v>
      </c>
      <c r="L2182" s="56">
        <f t="shared" si="349"/>
        <v>3300</v>
      </c>
      <c r="M2182" s="56">
        <f t="shared" si="358"/>
        <v>3300</v>
      </c>
      <c r="N2182" s="105"/>
      <c r="O2182" s="106"/>
      <c r="P2182" s="106">
        <f t="shared" si="353"/>
        <v>0</v>
      </c>
      <c r="Q2182" s="104"/>
      <c r="R2182" s="102">
        <f t="shared" si="357"/>
        <v>0</v>
      </c>
      <c r="S2182" s="120" t="s">
        <v>2432</v>
      </c>
      <c r="T2182" s="37"/>
      <c r="U2182" s="37"/>
      <c r="V2182" s="37"/>
      <c r="W2182" s="37"/>
      <c r="Z2182" s="37"/>
      <c r="AA2182" s="37"/>
    </row>
    <row r="2183" spans="1:27" s="131" customFormat="1" x14ac:dyDescent="0.25">
      <c r="A2183" s="6">
        <v>148362</v>
      </c>
      <c r="B2183" s="6">
        <v>63805997</v>
      </c>
      <c r="C2183" s="6">
        <v>4</v>
      </c>
      <c r="D2183" s="39"/>
      <c r="E2183" s="30" t="s">
        <v>857</v>
      </c>
      <c r="F2183" s="8" t="s">
        <v>2059</v>
      </c>
      <c r="G2183" s="76">
        <f t="shared" si="356"/>
        <v>34.799999999999997</v>
      </c>
      <c r="H2183" s="55">
        <f t="shared" si="359"/>
        <v>139.19999999999999</v>
      </c>
      <c r="I2183" s="15" t="s">
        <v>0</v>
      </c>
      <c r="J2183" s="55">
        <v>29</v>
      </c>
      <c r="K2183" s="55">
        <f t="shared" si="348"/>
        <v>116</v>
      </c>
      <c r="L2183" s="56">
        <f t="shared" si="349"/>
        <v>217.5</v>
      </c>
      <c r="M2183" s="56">
        <f t="shared" si="358"/>
        <v>870</v>
      </c>
      <c r="N2183" s="105"/>
      <c r="O2183" s="106"/>
      <c r="P2183" s="106">
        <f t="shared" si="353"/>
        <v>0</v>
      </c>
      <c r="Q2183" s="104"/>
      <c r="R2183" s="102">
        <f t="shared" si="357"/>
        <v>0</v>
      </c>
      <c r="S2183" s="120" t="s">
        <v>2433</v>
      </c>
      <c r="T2183" s="37"/>
      <c r="U2183" s="37"/>
      <c r="V2183" s="37"/>
      <c r="W2183" s="37"/>
      <c r="X2183" s="37"/>
      <c r="Y2183" s="37"/>
      <c r="Z2183" s="37"/>
      <c r="AA2183" s="139"/>
    </row>
    <row r="2184" spans="1:27" s="139" customFormat="1" x14ac:dyDescent="0.25">
      <c r="A2184" s="6">
        <v>148362</v>
      </c>
      <c r="B2184" s="6">
        <v>63805998</v>
      </c>
      <c r="C2184" s="6">
        <v>2</v>
      </c>
      <c r="D2184" s="39"/>
      <c r="E2184" s="30" t="s">
        <v>846</v>
      </c>
      <c r="F2184" s="124" t="s">
        <v>2060</v>
      </c>
      <c r="G2184" s="76">
        <f t="shared" si="356"/>
        <v>206.4</v>
      </c>
      <c r="H2184" s="55">
        <f t="shared" si="359"/>
        <v>412.8</v>
      </c>
      <c r="I2184" s="15" t="s">
        <v>152</v>
      </c>
      <c r="J2184" s="55">
        <v>172</v>
      </c>
      <c r="K2184" s="55">
        <f t="shared" si="348"/>
        <v>344</v>
      </c>
      <c r="L2184" s="56">
        <f t="shared" si="349"/>
        <v>1290</v>
      </c>
      <c r="M2184" s="56">
        <f t="shared" si="358"/>
        <v>2580</v>
      </c>
      <c r="N2184" s="105"/>
      <c r="O2184" s="106"/>
      <c r="P2184" s="106">
        <f t="shared" si="353"/>
        <v>0</v>
      </c>
      <c r="Q2184" s="104"/>
      <c r="R2184" s="102">
        <f t="shared" si="357"/>
        <v>0</v>
      </c>
      <c r="S2184" s="120" t="s">
        <v>2434</v>
      </c>
      <c r="T2184" s="37"/>
      <c r="U2184" s="37"/>
      <c r="V2184" s="40"/>
      <c r="W2184" s="37"/>
      <c r="X2184" s="37"/>
      <c r="Y2184" s="37"/>
      <c r="Z2184" s="131"/>
      <c r="AA2184" s="131"/>
    </row>
    <row r="2185" spans="1:27" s="131" customFormat="1" ht="15" customHeight="1" x14ac:dyDescent="0.25">
      <c r="A2185" s="6">
        <v>148362</v>
      </c>
      <c r="B2185" s="6">
        <v>63806002</v>
      </c>
      <c r="C2185" s="6">
        <v>2</v>
      </c>
      <c r="D2185" s="39"/>
      <c r="E2185" s="30" t="s">
        <v>847</v>
      </c>
      <c r="F2185" s="8" t="s">
        <v>848</v>
      </c>
      <c r="G2185" s="76">
        <f t="shared" si="356"/>
        <v>54</v>
      </c>
      <c r="H2185" s="55">
        <f t="shared" si="359"/>
        <v>108</v>
      </c>
      <c r="I2185" s="15" t="s">
        <v>0</v>
      </c>
      <c r="J2185" s="55">
        <v>45</v>
      </c>
      <c r="K2185" s="55">
        <f t="shared" si="348"/>
        <v>90</v>
      </c>
      <c r="L2185" s="56">
        <f t="shared" si="349"/>
        <v>337.5</v>
      </c>
      <c r="M2185" s="56">
        <f t="shared" si="358"/>
        <v>675</v>
      </c>
      <c r="N2185" s="38"/>
      <c r="O2185" s="48"/>
      <c r="P2185" s="48">
        <f t="shared" si="353"/>
        <v>0</v>
      </c>
      <c r="Q2185" s="104"/>
      <c r="R2185" s="102">
        <f t="shared" si="357"/>
        <v>0</v>
      </c>
      <c r="S2185" s="120" t="s">
        <v>2564</v>
      </c>
      <c r="T2185" s="37"/>
      <c r="U2185" s="40"/>
      <c r="V2185" s="139"/>
      <c r="W2185" s="37"/>
    </row>
    <row r="2186" spans="1:27" s="131" customFormat="1" ht="15" customHeight="1" x14ac:dyDescent="0.25">
      <c r="A2186" s="6">
        <v>148362</v>
      </c>
      <c r="B2186" s="6">
        <v>63806003</v>
      </c>
      <c r="C2186" s="6">
        <v>2</v>
      </c>
      <c r="D2186" s="39"/>
      <c r="E2186" s="30" t="s">
        <v>849</v>
      </c>
      <c r="F2186" s="8" t="s">
        <v>850</v>
      </c>
      <c r="G2186" s="76">
        <f t="shared" si="356"/>
        <v>57.599999999999994</v>
      </c>
      <c r="H2186" s="55">
        <f t="shared" si="359"/>
        <v>115.19999999999999</v>
      </c>
      <c r="I2186" s="15" t="s">
        <v>0</v>
      </c>
      <c r="J2186" s="55">
        <v>48</v>
      </c>
      <c r="K2186" s="55">
        <f t="shared" ref="K2186:K2249" si="360">C2186*J2186</f>
        <v>96</v>
      </c>
      <c r="L2186" s="56">
        <f t="shared" ref="L2186:L2222" si="361">J2186*7.5</f>
        <v>360</v>
      </c>
      <c r="M2186" s="56">
        <f t="shared" si="358"/>
        <v>720</v>
      </c>
      <c r="N2186" s="38"/>
      <c r="O2186" s="48"/>
      <c r="P2186" s="48">
        <f t="shared" si="353"/>
        <v>0</v>
      </c>
      <c r="Q2186" s="104"/>
      <c r="R2186" s="102">
        <f t="shared" si="357"/>
        <v>0</v>
      </c>
      <c r="S2186" s="120" t="s">
        <v>2565</v>
      </c>
      <c r="T2186" s="37"/>
      <c r="U2186" s="40"/>
      <c r="V2186" s="139"/>
      <c r="W2186" s="37"/>
      <c r="X2186" s="37"/>
      <c r="Y2186" s="37"/>
      <c r="Z2186" s="139"/>
      <c r="AA2186" s="37"/>
    </row>
    <row r="2187" spans="1:27" s="139" customFormat="1" x14ac:dyDescent="0.25">
      <c r="A2187" s="6">
        <v>153967</v>
      </c>
      <c r="B2187" s="51">
        <v>63806004</v>
      </c>
      <c r="C2187" s="21">
        <v>1</v>
      </c>
      <c r="D2187" s="39"/>
      <c r="E2187" s="20" t="s">
        <v>891</v>
      </c>
      <c r="F2187" s="22" t="s">
        <v>1337</v>
      </c>
      <c r="G2187" s="73">
        <f t="shared" si="356"/>
        <v>384</v>
      </c>
      <c r="H2187" s="72">
        <f t="shared" si="359"/>
        <v>384</v>
      </c>
      <c r="I2187" s="15" t="s">
        <v>152</v>
      </c>
      <c r="J2187" s="12">
        <v>320</v>
      </c>
      <c r="K2187" s="55">
        <f t="shared" si="360"/>
        <v>320</v>
      </c>
      <c r="L2187" s="13">
        <f t="shared" si="361"/>
        <v>2400</v>
      </c>
      <c r="M2187" s="57">
        <f t="shared" si="358"/>
        <v>2400</v>
      </c>
      <c r="N2187" s="38"/>
      <c r="O2187" s="48"/>
      <c r="P2187" s="48">
        <f t="shared" si="353"/>
        <v>0</v>
      </c>
      <c r="Q2187" s="104"/>
      <c r="R2187" s="102">
        <f t="shared" si="357"/>
        <v>0</v>
      </c>
      <c r="S2187" s="120" t="s">
        <v>2179</v>
      </c>
      <c r="T2187" s="37"/>
      <c r="U2187" s="37"/>
      <c r="V2187" s="37"/>
      <c r="W2187" s="37"/>
      <c r="X2187" s="37"/>
      <c r="Y2187" s="37"/>
      <c r="AA2187" s="37"/>
    </row>
    <row r="2188" spans="1:27" s="139" customFormat="1" x14ac:dyDescent="0.25">
      <c r="A2188" s="6">
        <v>148362</v>
      </c>
      <c r="B2188" s="6">
        <v>63806007</v>
      </c>
      <c r="C2188" s="6">
        <v>2</v>
      </c>
      <c r="D2188" s="39"/>
      <c r="E2188" s="30" t="s">
        <v>851</v>
      </c>
      <c r="F2188" s="8" t="s">
        <v>1201</v>
      </c>
      <c r="G2188" s="76">
        <f t="shared" si="356"/>
        <v>50.4</v>
      </c>
      <c r="H2188" s="55">
        <f t="shared" si="359"/>
        <v>100.8</v>
      </c>
      <c r="I2188" s="15" t="s">
        <v>0</v>
      </c>
      <c r="J2188" s="55">
        <v>42</v>
      </c>
      <c r="K2188" s="55">
        <f t="shared" si="360"/>
        <v>84</v>
      </c>
      <c r="L2188" s="56">
        <f t="shared" si="361"/>
        <v>315</v>
      </c>
      <c r="M2188" s="56">
        <f t="shared" si="358"/>
        <v>630</v>
      </c>
      <c r="N2188" s="38" t="s">
        <v>2028</v>
      </c>
      <c r="O2188" s="48">
        <v>9.7379999999999995</v>
      </c>
      <c r="P2188" s="48">
        <f t="shared" si="353"/>
        <v>19.475999999999999</v>
      </c>
      <c r="Q2188" s="104">
        <v>9.5</v>
      </c>
      <c r="R2188" s="102">
        <f t="shared" si="357"/>
        <v>9.7374999999999989</v>
      </c>
      <c r="S2188" s="120" t="s">
        <v>2713</v>
      </c>
      <c r="T2188" s="37"/>
      <c r="U2188" s="37"/>
      <c r="V2188" s="131"/>
      <c r="Z2188" s="37"/>
      <c r="AA2188" s="131"/>
    </row>
    <row r="2189" spans="1:27" s="131" customFormat="1" x14ac:dyDescent="0.25">
      <c r="A2189" s="6">
        <v>148362</v>
      </c>
      <c r="B2189" s="6">
        <v>63806008</v>
      </c>
      <c r="C2189" s="6">
        <v>2</v>
      </c>
      <c r="D2189" s="39"/>
      <c r="E2189" s="30" t="s">
        <v>853</v>
      </c>
      <c r="F2189" s="8" t="s">
        <v>1202</v>
      </c>
      <c r="G2189" s="76">
        <f t="shared" si="356"/>
        <v>33.6</v>
      </c>
      <c r="H2189" s="55">
        <f t="shared" si="359"/>
        <v>67.2</v>
      </c>
      <c r="I2189" s="15" t="s">
        <v>152</v>
      </c>
      <c r="J2189" s="55">
        <v>28</v>
      </c>
      <c r="K2189" s="55">
        <f t="shared" si="360"/>
        <v>56</v>
      </c>
      <c r="L2189" s="56">
        <f t="shared" si="361"/>
        <v>210</v>
      </c>
      <c r="M2189" s="56">
        <f t="shared" si="358"/>
        <v>420</v>
      </c>
      <c r="N2189" s="38"/>
      <c r="O2189" s="48"/>
      <c r="P2189" s="48">
        <f t="shared" si="353"/>
        <v>0</v>
      </c>
      <c r="Q2189" s="104"/>
      <c r="R2189" s="102">
        <f t="shared" si="357"/>
        <v>0</v>
      </c>
      <c r="S2189" s="120" t="s">
        <v>2718</v>
      </c>
      <c r="T2189" s="37"/>
      <c r="U2189" s="37"/>
      <c r="V2189" s="37"/>
      <c r="W2189" s="37"/>
      <c r="X2189" s="37"/>
      <c r="Y2189" s="37"/>
    </row>
    <row r="2190" spans="1:27" s="131" customFormat="1" x14ac:dyDescent="0.25">
      <c r="A2190" s="6">
        <v>148362</v>
      </c>
      <c r="B2190" s="6">
        <v>63806012</v>
      </c>
      <c r="C2190" s="6">
        <v>2</v>
      </c>
      <c r="D2190" s="39"/>
      <c r="E2190" s="30" t="s">
        <v>854</v>
      </c>
      <c r="F2190" s="8" t="s">
        <v>4567</v>
      </c>
      <c r="G2190" s="76">
        <f t="shared" si="356"/>
        <v>198</v>
      </c>
      <c r="H2190" s="55">
        <f t="shared" si="359"/>
        <v>396</v>
      </c>
      <c r="I2190" s="15" t="s">
        <v>0</v>
      </c>
      <c r="J2190" s="55">
        <v>165</v>
      </c>
      <c r="K2190" s="55">
        <f t="shared" si="360"/>
        <v>330</v>
      </c>
      <c r="L2190" s="56">
        <f t="shared" si="361"/>
        <v>1237.5</v>
      </c>
      <c r="M2190" s="56">
        <f t="shared" si="358"/>
        <v>2475</v>
      </c>
      <c r="N2190" s="38"/>
      <c r="O2190" s="48"/>
      <c r="P2190" s="48">
        <f t="shared" si="353"/>
        <v>0</v>
      </c>
      <c r="Q2190" s="104"/>
      <c r="R2190" s="102">
        <f t="shared" si="357"/>
        <v>0</v>
      </c>
      <c r="S2190" s="120" t="s">
        <v>2719</v>
      </c>
      <c r="T2190" s="37"/>
      <c r="U2190" s="37"/>
      <c r="V2190" s="37"/>
      <c r="W2190" s="37"/>
    </row>
    <row r="2191" spans="1:27" s="131" customFormat="1" ht="15" customHeight="1" x14ac:dyDescent="0.25">
      <c r="A2191" s="6">
        <v>148362</v>
      </c>
      <c r="B2191" s="6">
        <v>63806013</v>
      </c>
      <c r="C2191" s="6">
        <v>2</v>
      </c>
      <c r="D2191" s="39"/>
      <c r="E2191" s="30" t="s">
        <v>855</v>
      </c>
      <c r="F2191" s="8" t="s">
        <v>4567</v>
      </c>
      <c r="G2191" s="76">
        <f t="shared" si="356"/>
        <v>198</v>
      </c>
      <c r="H2191" s="55">
        <f t="shared" si="359"/>
        <v>396</v>
      </c>
      <c r="I2191" s="15" t="s">
        <v>0</v>
      </c>
      <c r="J2191" s="55">
        <v>165</v>
      </c>
      <c r="K2191" s="55">
        <f t="shared" si="360"/>
        <v>330</v>
      </c>
      <c r="L2191" s="56">
        <f t="shared" si="361"/>
        <v>1237.5</v>
      </c>
      <c r="M2191" s="56">
        <f t="shared" si="358"/>
        <v>2475</v>
      </c>
      <c r="N2191" s="38"/>
      <c r="O2191" s="48"/>
      <c r="P2191" s="48">
        <f t="shared" si="353"/>
        <v>0</v>
      </c>
      <c r="Q2191" s="104"/>
      <c r="R2191" s="102">
        <f t="shared" si="357"/>
        <v>0</v>
      </c>
      <c r="S2191" s="120" t="s">
        <v>2720</v>
      </c>
      <c r="T2191" s="37"/>
      <c r="U2191" s="37"/>
      <c r="W2191" s="139"/>
      <c r="Z2191" s="139"/>
      <c r="AA2191" s="37"/>
    </row>
    <row r="2192" spans="1:27" s="131" customFormat="1" ht="15" customHeight="1" x14ac:dyDescent="0.25">
      <c r="A2192" s="6">
        <v>148362</v>
      </c>
      <c r="B2192" s="6">
        <v>63806014</v>
      </c>
      <c r="C2192" s="6">
        <v>2</v>
      </c>
      <c r="D2192" s="39"/>
      <c r="E2192" s="30" t="s">
        <v>856</v>
      </c>
      <c r="F2192" s="8" t="s">
        <v>4915</v>
      </c>
      <c r="G2192" s="76">
        <f t="shared" si="356"/>
        <v>96</v>
      </c>
      <c r="H2192" s="55">
        <f t="shared" si="359"/>
        <v>192</v>
      </c>
      <c r="I2192" s="15" t="s">
        <v>0</v>
      </c>
      <c r="J2192" s="55">
        <v>80</v>
      </c>
      <c r="K2192" s="55">
        <f t="shared" si="360"/>
        <v>160</v>
      </c>
      <c r="L2192" s="56">
        <f t="shared" si="361"/>
        <v>600</v>
      </c>
      <c r="M2192" s="57">
        <f t="shared" si="358"/>
        <v>1200</v>
      </c>
      <c r="N2192" s="38"/>
      <c r="O2192" s="48"/>
      <c r="P2192" s="48">
        <f t="shared" si="353"/>
        <v>0</v>
      </c>
      <c r="Q2192" s="104"/>
      <c r="R2192" s="102">
        <f t="shared" si="357"/>
        <v>0</v>
      </c>
      <c r="S2192" s="120" t="s">
        <v>2721</v>
      </c>
      <c r="T2192" s="37"/>
      <c r="U2192" s="37"/>
      <c r="V2192" s="37"/>
      <c r="W2192" s="37"/>
      <c r="X2192" s="37"/>
      <c r="Y2192" s="37"/>
      <c r="Z2192" s="37"/>
      <c r="AA2192" s="37"/>
    </row>
    <row r="2193" spans="1:27" s="139" customFormat="1" x14ac:dyDescent="0.25">
      <c r="A2193" s="197">
        <v>201740</v>
      </c>
      <c r="B2193" s="134">
        <v>63806017</v>
      </c>
      <c r="C2193" s="134">
        <v>4</v>
      </c>
      <c r="D2193" s="161"/>
      <c r="E2193" s="123" t="s">
        <v>4082</v>
      </c>
      <c r="F2193" s="124" t="s">
        <v>3666</v>
      </c>
      <c r="G2193" s="189">
        <f>J2193*1.2+O2193*2.5</f>
        <v>43.78</v>
      </c>
      <c r="H2193" s="162">
        <f t="shared" si="359"/>
        <v>175.12</v>
      </c>
      <c r="I2193" s="163" t="s">
        <v>152</v>
      </c>
      <c r="J2193" s="164">
        <v>33</v>
      </c>
      <c r="K2193" s="164">
        <f t="shared" si="360"/>
        <v>132</v>
      </c>
      <c r="L2193" s="165">
        <f t="shared" si="361"/>
        <v>247.5</v>
      </c>
      <c r="M2193" s="165">
        <f t="shared" si="358"/>
        <v>990</v>
      </c>
      <c r="N2193" s="129" t="s">
        <v>1973</v>
      </c>
      <c r="O2193" s="130">
        <v>1.6719999999999999</v>
      </c>
      <c r="P2193" s="130">
        <f t="shared" si="353"/>
        <v>6.6879999999999997</v>
      </c>
      <c r="Q2193" s="188"/>
      <c r="R2193" s="194"/>
      <c r="S2193" s="246"/>
      <c r="T2193" s="131"/>
      <c r="V2193" s="131"/>
      <c r="X2193" s="37"/>
      <c r="Y2193" s="37"/>
      <c r="Z2193" s="131"/>
    </row>
    <row r="2194" spans="1:27" s="139" customFormat="1" x14ac:dyDescent="0.25">
      <c r="A2194" s="6">
        <v>153967</v>
      </c>
      <c r="B2194" s="6">
        <v>63806017</v>
      </c>
      <c r="C2194" s="6">
        <v>4</v>
      </c>
      <c r="D2194" s="39"/>
      <c r="E2194" s="30" t="s">
        <v>892</v>
      </c>
      <c r="F2194" s="20" t="s">
        <v>1338</v>
      </c>
      <c r="G2194" s="76">
        <f t="shared" ref="G2194:G2204" si="362">J2194*1.2</f>
        <v>40.799999999999997</v>
      </c>
      <c r="H2194" s="55">
        <f t="shared" si="359"/>
        <v>163.19999999999999</v>
      </c>
      <c r="I2194" s="15" t="s">
        <v>152</v>
      </c>
      <c r="J2194" s="55">
        <v>34</v>
      </c>
      <c r="K2194" s="55">
        <f t="shared" si="360"/>
        <v>136</v>
      </c>
      <c r="L2194" s="56">
        <f t="shared" si="361"/>
        <v>255</v>
      </c>
      <c r="M2194" s="56">
        <f t="shared" si="358"/>
        <v>1020</v>
      </c>
      <c r="N2194" s="38"/>
      <c r="O2194" s="48">
        <v>2.1739999999999999</v>
      </c>
      <c r="P2194" s="48">
        <f t="shared" si="353"/>
        <v>8.6959999999999997</v>
      </c>
      <c r="Q2194" s="104"/>
      <c r="R2194" s="102">
        <f t="shared" ref="R2194:R2204" si="363">Q2194*1.025</f>
        <v>0</v>
      </c>
      <c r="S2194" s="120" t="s">
        <v>2180</v>
      </c>
      <c r="T2194" s="37"/>
      <c r="U2194" s="37"/>
      <c r="V2194" s="37"/>
      <c r="W2194" s="37"/>
      <c r="X2194" s="37"/>
      <c r="Y2194" s="37"/>
      <c r="Z2194" s="37"/>
      <c r="AA2194" s="230"/>
    </row>
    <row r="2195" spans="1:27" s="131" customFormat="1" ht="15" customHeight="1" x14ac:dyDescent="0.25">
      <c r="A2195" s="6">
        <v>177899</v>
      </c>
      <c r="B2195" s="6">
        <v>63806017</v>
      </c>
      <c r="C2195" s="6">
        <v>4</v>
      </c>
      <c r="D2195" s="39"/>
      <c r="E2195" s="30" t="s">
        <v>3568</v>
      </c>
      <c r="F2195" s="20" t="s">
        <v>1856</v>
      </c>
      <c r="G2195" s="76">
        <f t="shared" si="362"/>
        <v>39.6</v>
      </c>
      <c r="H2195" s="55">
        <f t="shared" si="359"/>
        <v>158.4</v>
      </c>
      <c r="I2195" s="15" t="s">
        <v>152</v>
      </c>
      <c r="J2195" s="55">
        <v>33</v>
      </c>
      <c r="K2195" s="55">
        <f t="shared" si="360"/>
        <v>132</v>
      </c>
      <c r="L2195" s="56">
        <f t="shared" si="361"/>
        <v>247.5</v>
      </c>
      <c r="M2195" s="56">
        <f t="shared" si="358"/>
        <v>990</v>
      </c>
      <c r="N2195" s="38"/>
      <c r="O2195" s="48">
        <v>1.734</v>
      </c>
      <c r="P2195" s="48">
        <f t="shared" si="353"/>
        <v>6.9359999999999999</v>
      </c>
      <c r="Q2195" s="104"/>
      <c r="R2195" s="102">
        <f t="shared" si="363"/>
        <v>0</v>
      </c>
      <c r="S2195" s="120" t="s">
        <v>2181</v>
      </c>
      <c r="T2195" s="37"/>
      <c r="V2195" s="37"/>
      <c r="W2195" s="139"/>
      <c r="X2195" s="37"/>
      <c r="Y2195" s="37"/>
      <c r="Z2195" s="37"/>
      <c r="AA2195" s="40"/>
    </row>
    <row r="2196" spans="1:27" s="131" customFormat="1" x14ac:dyDescent="0.25">
      <c r="A2196" s="6">
        <v>168706</v>
      </c>
      <c r="B2196" s="6">
        <v>63806056</v>
      </c>
      <c r="C2196" s="6">
        <v>2</v>
      </c>
      <c r="D2196" s="39"/>
      <c r="E2196" s="30" t="s">
        <v>1390</v>
      </c>
      <c r="F2196" s="20" t="s">
        <v>1391</v>
      </c>
      <c r="G2196" s="76">
        <f t="shared" si="362"/>
        <v>18</v>
      </c>
      <c r="H2196" s="53">
        <f t="shared" si="359"/>
        <v>36</v>
      </c>
      <c r="I2196" s="15" t="s">
        <v>67</v>
      </c>
      <c r="J2196" s="55">
        <v>15</v>
      </c>
      <c r="K2196" s="55">
        <f t="shared" si="360"/>
        <v>30</v>
      </c>
      <c r="L2196" s="56">
        <f t="shared" si="361"/>
        <v>112.5</v>
      </c>
      <c r="M2196" s="56">
        <f t="shared" si="358"/>
        <v>225</v>
      </c>
      <c r="N2196" s="38"/>
      <c r="O2196" s="48"/>
      <c r="P2196" s="48">
        <f t="shared" si="353"/>
        <v>0</v>
      </c>
      <c r="Q2196" s="104"/>
      <c r="R2196" s="102">
        <f t="shared" si="363"/>
        <v>0</v>
      </c>
      <c r="S2196" s="120" t="s">
        <v>2636</v>
      </c>
      <c r="T2196" s="37"/>
      <c r="U2196" s="37"/>
      <c r="W2196" s="202"/>
      <c r="X2196" s="37"/>
      <c r="Y2196" s="37"/>
      <c r="Z2196" s="37"/>
      <c r="AA2196" s="37"/>
    </row>
    <row r="2197" spans="1:27" s="139" customFormat="1" x14ac:dyDescent="0.25">
      <c r="A2197" s="6">
        <v>151770</v>
      </c>
      <c r="B2197" s="6">
        <v>63806084</v>
      </c>
      <c r="C2197" s="6">
        <v>1</v>
      </c>
      <c r="D2197" s="39"/>
      <c r="E2197" s="30" t="s">
        <v>868</v>
      </c>
      <c r="F2197" s="20" t="s">
        <v>1574</v>
      </c>
      <c r="G2197" s="70">
        <f t="shared" si="362"/>
        <v>61.199999999999996</v>
      </c>
      <c r="H2197" s="55">
        <f t="shared" si="359"/>
        <v>61.199999999999996</v>
      </c>
      <c r="I2197" s="15" t="s">
        <v>67</v>
      </c>
      <c r="J2197" s="55">
        <v>51</v>
      </c>
      <c r="K2197" s="55">
        <f t="shared" si="360"/>
        <v>51</v>
      </c>
      <c r="L2197" s="56">
        <f t="shared" si="361"/>
        <v>382.5</v>
      </c>
      <c r="M2197" s="56">
        <f t="shared" si="358"/>
        <v>382.5</v>
      </c>
      <c r="N2197" s="105" t="s">
        <v>2037</v>
      </c>
      <c r="O2197" s="48"/>
      <c r="P2197" s="48">
        <f t="shared" si="353"/>
        <v>0</v>
      </c>
      <c r="Q2197" s="103"/>
      <c r="R2197" s="102">
        <f t="shared" si="363"/>
        <v>0</v>
      </c>
      <c r="S2197" s="120" t="s">
        <v>2421</v>
      </c>
      <c r="T2197" s="37"/>
      <c r="U2197" s="37"/>
      <c r="V2197" s="37"/>
      <c r="W2197" s="37"/>
      <c r="X2197" s="37"/>
      <c r="Y2197" s="37"/>
      <c r="Z2197" s="131"/>
      <c r="AA2197" s="37"/>
    </row>
    <row r="2198" spans="1:27" s="139" customFormat="1" x14ac:dyDescent="0.25">
      <c r="A2198" s="6">
        <v>156711</v>
      </c>
      <c r="B2198" s="6">
        <v>63806085</v>
      </c>
      <c r="C2198" s="6">
        <v>2</v>
      </c>
      <c r="D2198" s="39"/>
      <c r="E2198" s="30" t="s">
        <v>1252</v>
      </c>
      <c r="F2198" s="20" t="s">
        <v>3957</v>
      </c>
      <c r="G2198" s="76">
        <f t="shared" si="362"/>
        <v>12</v>
      </c>
      <c r="H2198" s="55">
        <f t="shared" si="359"/>
        <v>24</v>
      </c>
      <c r="I2198" s="15" t="s">
        <v>67</v>
      </c>
      <c r="J2198" s="55">
        <v>10</v>
      </c>
      <c r="K2198" s="55">
        <f t="shared" si="360"/>
        <v>20</v>
      </c>
      <c r="L2198" s="56">
        <f t="shared" si="361"/>
        <v>75</v>
      </c>
      <c r="M2198" s="56">
        <f t="shared" si="358"/>
        <v>150</v>
      </c>
      <c r="N2198" s="105" t="s">
        <v>2037</v>
      </c>
      <c r="O2198" s="48"/>
      <c r="P2198" s="48">
        <f t="shared" si="353"/>
        <v>0</v>
      </c>
      <c r="Q2198" s="103"/>
      <c r="R2198" s="102">
        <f t="shared" si="363"/>
        <v>0</v>
      </c>
      <c r="S2198" s="120" t="s">
        <v>2422</v>
      </c>
      <c r="T2198" s="37"/>
      <c r="U2198" s="37"/>
      <c r="V2198" s="37"/>
      <c r="W2198" s="37"/>
      <c r="X2198" s="37"/>
      <c r="Y2198" s="37"/>
      <c r="AA2198" s="37"/>
    </row>
    <row r="2199" spans="1:27" s="131" customFormat="1" ht="14.25" customHeight="1" x14ac:dyDescent="0.25">
      <c r="A2199" s="6">
        <v>153318</v>
      </c>
      <c r="B2199" s="6">
        <v>63806086</v>
      </c>
      <c r="C2199" s="6">
        <v>2</v>
      </c>
      <c r="D2199" s="39"/>
      <c r="E2199" s="30" t="s">
        <v>884</v>
      </c>
      <c r="F2199" s="20" t="s">
        <v>2061</v>
      </c>
      <c r="G2199" s="76">
        <f t="shared" si="362"/>
        <v>10.199999999999999</v>
      </c>
      <c r="H2199" s="55">
        <f t="shared" si="359"/>
        <v>20.399999999999999</v>
      </c>
      <c r="I2199" s="15" t="s">
        <v>67</v>
      </c>
      <c r="J2199" s="55">
        <v>8.5</v>
      </c>
      <c r="K2199" s="55">
        <f t="shared" si="360"/>
        <v>17</v>
      </c>
      <c r="L2199" s="56">
        <f t="shared" si="361"/>
        <v>63.75</v>
      </c>
      <c r="M2199" s="56">
        <f t="shared" si="358"/>
        <v>127.5</v>
      </c>
      <c r="N2199" s="105" t="s">
        <v>2031</v>
      </c>
      <c r="O2199" s="48"/>
      <c r="P2199" s="48">
        <f t="shared" si="353"/>
        <v>0</v>
      </c>
      <c r="Q2199" s="104"/>
      <c r="R2199" s="102">
        <f t="shared" si="363"/>
        <v>0</v>
      </c>
      <c r="S2199" s="120" t="s">
        <v>2435</v>
      </c>
      <c r="T2199" s="37"/>
      <c r="U2199" s="37"/>
      <c r="V2199" s="139"/>
      <c r="W2199" s="37"/>
      <c r="X2199" s="139"/>
      <c r="Y2199" s="139"/>
      <c r="AA2199" s="139"/>
    </row>
    <row r="2200" spans="1:27" s="131" customFormat="1" ht="14.25" customHeight="1" x14ac:dyDescent="0.25">
      <c r="A2200" s="6">
        <v>173172</v>
      </c>
      <c r="B2200" s="6">
        <v>63806104</v>
      </c>
      <c r="C2200" s="6">
        <v>2</v>
      </c>
      <c r="D2200" s="39"/>
      <c r="E2200" s="30" t="s">
        <v>1500</v>
      </c>
      <c r="F2200" s="20" t="s">
        <v>1501</v>
      </c>
      <c r="G2200" s="76">
        <f t="shared" si="362"/>
        <v>153.6</v>
      </c>
      <c r="H2200" s="55">
        <f t="shared" si="359"/>
        <v>307.2</v>
      </c>
      <c r="I2200" s="15" t="s">
        <v>152</v>
      </c>
      <c r="J2200" s="55">
        <v>128</v>
      </c>
      <c r="K2200" s="55">
        <f t="shared" si="360"/>
        <v>256</v>
      </c>
      <c r="L2200" s="56">
        <f t="shared" si="361"/>
        <v>960</v>
      </c>
      <c r="M2200" s="56">
        <f t="shared" si="358"/>
        <v>1920</v>
      </c>
      <c r="N2200" s="38"/>
      <c r="O2200" s="48"/>
      <c r="P2200" s="48">
        <f t="shared" si="353"/>
        <v>0</v>
      </c>
      <c r="Q2200" s="104"/>
      <c r="R2200" s="102">
        <f t="shared" si="363"/>
        <v>0</v>
      </c>
      <c r="S2200" s="120" t="s">
        <v>2637</v>
      </c>
      <c r="T2200" s="37"/>
      <c r="U2200" s="37"/>
      <c r="V2200" s="447"/>
      <c r="W2200" s="37"/>
      <c r="X2200" s="37"/>
      <c r="Y2200" s="37"/>
      <c r="Z2200" s="37"/>
      <c r="AA2200" s="37"/>
    </row>
    <row r="2201" spans="1:27" s="131" customFormat="1" x14ac:dyDescent="0.25">
      <c r="A2201" s="6">
        <v>151770</v>
      </c>
      <c r="B2201" s="51">
        <v>63806144</v>
      </c>
      <c r="C2201" s="21">
        <v>2</v>
      </c>
      <c r="D2201" s="39"/>
      <c r="E2201" s="20" t="s">
        <v>861</v>
      </c>
      <c r="F2201" s="22" t="s">
        <v>3867</v>
      </c>
      <c r="G2201" s="70">
        <f t="shared" si="362"/>
        <v>126</v>
      </c>
      <c r="H2201" s="72">
        <f t="shared" si="359"/>
        <v>252</v>
      </c>
      <c r="I2201" s="15" t="s">
        <v>0</v>
      </c>
      <c r="J2201" s="12">
        <v>105</v>
      </c>
      <c r="K2201" s="55">
        <f t="shared" si="360"/>
        <v>210</v>
      </c>
      <c r="L2201" s="56">
        <f t="shared" si="361"/>
        <v>787.5</v>
      </c>
      <c r="M2201" s="56">
        <f t="shared" si="358"/>
        <v>1575</v>
      </c>
      <c r="N2201" s="105"/>
      <c r="O2201" s="48">
        <v>15.327</v>
      </c>
      <c r="P2201" s="48">
        <f t="shared" si="353"/>
        <v>30.654</v>
      </c>
      <c r="Q2201" s="104"/>
      <c r="R2201" s="102">
        <f t="shared" si="363"/>
        <v>0</v>
      </c>
      <c r="S2201" s="120" t="s">
        <v>2299</v>
      </c>
      <c r="T2201" s="37"/>
      <c r="U2201" s="40"/>
      <c r="V2201" s="139"/>
      <c r="W2201" s="37"/>
      <c r="X2201" s="37"/>
      <c r="Y2201" s="37"/>
      <c r="Z2201" s="37"/>
    </row>
    <row r="2202" spans="1:27" s="131" customFormat="1" x14ac:dyDescent="0.25">
      <c r="A2202" s="6">
        <v>151770</v>
      </c>
      <c r="B2202" s="6">
        <v>63806145</v>
      </c>
      <c r="C2202" s="6">
        <v>2</v>
      </c>
      <c r="D2202" s="39"/>
      <c r="E2202" s="30" t="s">
        <v>862</v>
      </c>
      <c r="F2202" s="20" t="s">
        <v>3867</v>
      </c>
      <c r="G2202" s="70">
        <f t="shared" si="362"/>
        <v>126</v>
      </c>
      <c r="H2202" s="55">
        <f t="shared" si="359"/>
        <v>252</v>
      </c>
      <c r="I2202" s="15" t="s">
        <v>0</v>
      </c>
      <c r="J2202" s="55">
        <v>105</v>
      </c>
      <c r="K2202" s="55">
        <f t="shared" si="360"/>
        <v>210</v>
      </c>
      <c r="L2202" s="56">
        <f t="shared" si="361"/>
        <v>787.5</v>
      </c>
      <c r="M2202" s="56">
        <f t="shared" si="358"/>
        <v>1575</v>
      </c>
      <c r="N2202" s="105"/>
      <c r="O2202" s="48">
        <v>15.327</v>
      </c>
      <c r="P2202" s="48">
        <f t="shared" si="353"/>
        <v>30.654</v>
      </c>
      <c r="Q2202" s="104"/>
      <c r="R2202" s="102">
        <f t="shared" si="363"/>
        <v>0</v>
      </c>
      <c r="S2202" s="120" t="s">
        <v>2300</v>
      </c>
      <c r="T2202" s="37"/>
      <c r="U2202" s="40"/>
      <c r="V2202" s="40"/>
      <c r="W2202" s="37"/>
      <c r="X2202" s="37"/>
      <c r="Y2202" s="37"/>
      <c r="Z2202" s="37"/>
      <c r="AA2202" s="40"/>
    </row>
    <row r="2203" spans="1:27" s="139" customFormat="1" ht="14.25" customHeight="1" x14ac:dyDescent="0.25">
      <c r="A2203" s="134">
        <v>151770</v>
      </c>
      <c r="B2203" s="134">
        <v>63806146</v>
      </c>
      <c r="C2203" s="134">
        <v>10</v>
      </c>
      <c r="D2203" s="161"/>
      <c r="E2203" s="123" t="s">
        <v>863</v>
      </c>
      <c r="F2203" s="124" t="s">
        <v>4135</v>
      </c>
      <c r="G2203" s="366">
        <f t="shared" si="362"/>
        <v>57.599999999999994</v>
      </c>
      <c r="H2203" s="162">
        <f t="shared" si="359"/>
        <v>576</v>
      </c>
      <c r="I2203" s="166" t="s">
        <v>0</v>
      </c>
      <c r="J2203" s="162">
        <v>48</v>
      </c>
      <c r="K2203" s="162">
        <f t="shared" si="360"/>
        <v>480</v>
      </c>
      <c r="L2203" s="167">
        <f t="shared" si="361"/>
        <v>360</v>
      </c>
      <c r="M2203" s="167">
        <f t="shared" si="358"/>
        <v>3600</v>
      </c>
      <c r="N2203" s="376"/>
      <c r="O2203" s="130"/>
      <c r="P2203" s="130">
        <f t="shared" si="353"/>
        <v>0</v>
      </c>
      <c r="Q2203" s="104"/>
      <c r="R2203" s="102">
        <f t="shared" si="363"/>
        <v>0</v>
      </c>
      <c r="S2203" s="120" t="s">
        <v>2301</v>
      </c>
      <c r="T2203" s="37"/>
      <c r="V2203" s="37"/>
      <c r="W2203" s="37"/>
      <c r="X2203" s="131"/>
      <c r="Y2203" s="131"/>
      <c r="Z2203" s="37"/>
      <c r="AA2203" s="131"/>
    </row>
    <row r="2204" spans="1:27" s="131" customFormat="1" ht="14.25" customHeight="1" x14ac:dyDescent="0.25">
      <c r="A2204" s="6">
        <v>151770</v>
      </c>
      <c r="B2204" s="51">
        <v>63806147</v>
      </c>
      <c r="C2204" s="21">
        <v>4</v>
      </c>
      <c r="D2204" s="39"/>
      <c r="E2204" s="20" t="s">
        <v>864</v>
      </c>
      <c r="F2204" s="22" t="s">
        <v>1384</v>
      </c>
      <c r="G2204" s="70">
        <f t="shared" si="362"/>
        <v>8.2799999999999994</v>
      </c>
      <c r="H2204" s="72">
        <f t="shared" si="359"/>
        <v>33.119999999999997</v>
      </c>
      <c r="I2204" s="15" t="s">
        <v>67</v>
      </c>
      <c r="J2204" s="12">
        <v>6.9</v>
      </c>
      <c r="K2204" s="55">
        <f t="shared" si="360"/>
        <v>27.6</v>
      </c>
      <c r="L2204" s="56">
        <f t="shared" si="361"/>
        <v>51.75</v>
      </c>
      <c r="M2204" s="56">
        <f t="shared" si="358"/>
        <v>207</v>
      </c>
      <c r="N2204" s="105" t="s">
        <v>1974</v>
      </c>
      <c r="O2204" s="48"/>
      <c r="P2204" s="48">
        <f t="shared" si="353"/>
        <v>0</v>
      </c>
      <c r="Q2204" s="104"/>
      <c r="R2204" s="102">
        <f t="shared" si="363"/>
        <v>0</v>
      </c>
      <c r="S2204" s="120" t="s">
        <v>2302</v>
      </c>
      <c r="T2204" s="37"/>
      <c r="V2204" s="37"/>
      <c r="W2204" s="139"/>
      <c r="X2204" s="139"/>
      <c r="Y2204" s="139"/>
      <c r="Z2204" s="139"/>
      <c r="AA2204" s="139"/>
    </row>
    <row r="2205" spans="1:27" s="131" customFormat="1" x14ac:dyDescent="0.25">
      <c r="A2205" s="197">
        <v>248230</v>
      </c>
      <c r="B2205" s="140">
        <v>63806147</v>
      </c>
      <c r="C2205" s="141">
        <v>4</v>
      </c>
      <c r="D2205" s="161"/>
      <c r="E2205" s="426" t="s">
        <v>864</v>
      </c>
      <c r="F2205" s="343" t="s">
        <v>1384</v>
      </c>
      <c r="G2205" s="168">
        <f>J2205*1.2+O2205*2.5</f>
        <v>9.8674999999999997</v>
      </c>
      <c r="H2205" s="254">
        <f t="shared" si="359"/>
        <v>39.47</v>
      </c>
      <c r="I2205" s="203" t="s">
        <v>974</v>
      </c>
      <c r="J2205" s="176">
        <v>6.9</v>
      </c>
      <c r="K2205" s="164">
        <f t="shared" si="360"/>
        <v>27.6</v>
      </c>
      <c r="L2205" s="165">
        <f t="shared" si="361"/>
        <v>51.75</v>
      </c>
      <c r="M2205" s="165">
        <f t="shared" ref="M2205:M2236" si="364">C2205*L2205</f>
        <v>207</v>
      </c>
      <c r="N2205" s="129" t="s">
        <v>1973</v>
      </c>
      <c r="O2205" s="130">
        <v>0.63500000000000001</v>
      </c>
      <c r="P2205" s="130">
        <f t="shared" si="353"/>
        <v>2.54</v>
      </c>
      <c r="Q2205" s="188"/>
      <c r="S2205" s="139"/>
      <c r="V2205" s="37"/>
      <c r="W2205" s="37"/>
      <c r="X2205" s="139"/>
      <c r="Y2205" s="139"/>
      <c r="Z2205" s="37"/>
      <c r="AA2205" s="139"/>
    </row>
    <row r="2206" spans="1:27" s="131" customFormat="1" ht="18" customHeight="1" x14ac:dyDescent="0.25">
      <c r="A2206" s="134">
        <v>275724</v>
      </c>
      <c r="B2206" s="222">
        <v>63806147</v>
      </c>
      <c r="C2206" s="231">
        <v>4</v>
      </c>
      <c r="D2206" s="206">
        <v>1356351</v>
      </c>
      <c r="E2206" s="232" t="s">
        <v>864</v>
      </c>
      <c r="F2206" s="466" t="s">
        <v>1384</v>
      </c>
      <c r="G2206" s="307">
        <f>J2206*1.2+O2206*2.5</f>
        <v>9.8674999999999997</v>
      </c>
      <c r="H2206" s="467">
        <f t="shared" si="359"/>
        <v>39.47</v>
      </c>
      <c r="I2206" s="203" t="s">
        <v>974</v>
      </c>
      <c r="J2206" s="176">
        <v>6.9</v>
      </c>
      <c r="K2206" s="164">
        <f t="shared" si="360"/>
        <v>27.6</v>
      </c>
      <c r="L2206" s="165">
        <f t="shared" si="361"/>
        <v>51.75</v>
      </c>
      <c r="M2206" s="165">
        <f t="shared" si="364"/>
        <v>207</v>
      </c>
      <c r="N2206" s="129" t="s">
        <v>1973</v>
      </c>
      <c r="O2206" s="130">
        <v>0.63500000000000001</v>
      </c>
      <c r="P2206" s="130">
        <f t="shared" si="353"/>
        <v>2.54</v>
      </c>
      <c r="Q2206" s="188"/>
      <c r="T2206" s="202"/>
      <c r="U2206" s="139"/>
      <c r="V2206" s="37"/>
      <c r="W2206" s="37"/>
      <c r="X2206" s="37"/>
      <c r="Y2206" s="37"/>
      <c r="Z2206" s="139"/>
      <c r="AA2206" s="139"/>
    </row>
    <row r="2207" spans="1:27" s="131" customFormat="1" ht="18" customHeight="1" x14ac:dyDescent="0.25">
      <c r="A2207" s="134">
        <v>275724</v>
      </c>
      <c r="B2207" s="222">
        <v>63806147</v>
      </c>
      <c r="C2207" s="231">
        <v>4</v>
      </c>
      <c r="D2207" s="206">
        <v>1356355</v>
      </c>
      <c r="E2207" s="232" t="s">
        <v>864</v>
      </c>
      <c r="F2207" s="466" t="s">
        <v>1384</v>
      </c>
      <c r="G2207" s="307">
        <f>J2207*1.2+O2207*2.5</f>
        <v>9.8674999999999997</v>
      </c>
      <c r="H2207" s="467">
        <f t="shared" si="359"/>
        <v>39.47</v>
      </c>
      <c r="I2207" s="203" t="s">
        <v>974</v>
      </c>
      <c r="J2207" s="176">
        <v>6.9</v>
      </c>
      <c r="K2207" s="164">
        <f t="shared" si="360"/>
        <v>27.6</v>
      </c>
      <c r="L2207" s="165">
        <f t="shared" si="361"/>
        <v>51.75</v>
      </c>
      <c r="M2207" s="165">
        <f t="shared" si="364"/>
        <v>207</v>
      </c>
      <c r="N2207" s="129" t="s">
        <v>1973</v>
      </c>
      <c r="O2207" s="130">
        <v>0.63500000000000001</v>
      </c>
      <c r="P2207" s="130">
        <f t="shared" ref="P2207:P2270" si="365">O2207*C2207</f>
        <v>2.54</v>
      </c>
      <c r="Q2207" s="188"/>
      <c r="T2207" s="202"/>
      <c r="U2207" s="139"/>
      <c r="V2207" s="37"/>
      <c r="W2207" s="37"/>
      <c r="X2207" s="37"/>
      <c r="Y2207" s="37"/>
      <c r="Z2207" s="37"/>
      <c r="AA2207" s="37"/>
    </row>
    <row r="2208" spans="1:27" s="139" customFormat="1" ht="18" customHeight="1" x14ac:dyDescent="0.25">
      <c r="A2208" s="6">
        <v>151770</v>
      </c>
      <c r="B2208" s="6">
        <v>63806149</v>
      </c>
      <c r="C2208" s="6">
        <v>1</v>
      </c>
      <c r="D2208" s="39"/>
      <c r="E2208" s="30" t="s">
        <v>869</v>
      </c>
      <c r="F2208" s="20" t="s">
        <v>1368</v>
      </c>
      <c r="G2208" s="70">
        <f>J2208*1.2</f>
        <v>816</v>
      </c>
      <c r="H2208" s="55">
        <f t="shared" si="359"/>
        <v>816</v>
      </c>
      <c r="I2208" s="15" t="s">
        <v>0</v>
      </c>
      <c r="J2208" s="55">
        <v>680</v>
      </c>
      <c r="K2208" s="55">
        <f t="shared" si="360"/>
        <v>680</v>
      </c>
      <c r="L2208" s="56">
        <f t="shared" si="361"/>
        <v>5100</v>
      </c>
      <c r="M2208" s="56">
        <f t="shared" si="364"/>
        <v>5100</v>
      </c>
      <c r="N2208" s="105"/>
      <c r="O2208" s="106"/>
      <c r="P2208" s="106">
        <f t="shared" si="365"/>
        <v>0</v>
      </c>
      <c r="Q2208" s="103"/>
      <c r="R2208" s="102">
        <f>Q2208*1.025</f>
        <v>0</v>
      </c>
      <c r="S2208" s="120" t="s">
        <v>2436</v>
      </c>
      <c r="T2208" s="37"/>
      <c r="U2208" s="37"/>
      <c r="V2208" s="131"/>
      <c r="X2208" s="37"/>
      <c r="Y2208" s="37"/>
      <c r="Z2208" s="37"/>
      <c r="AA2208" s="37"/>
    </row>
    <row r="2209" spans="1:27" s="131" customFormat="1" x14ac:dyDescent="0.25">
      <c r="A2209" s="6">
        <v>151770</v>
      </c>
      <c r="B2209" s="6">
        <v>63806156</v>
      </c>
      <c r="C2209" s="6">
        <v>1</v>
      </c>
      <c r="D2209" s="39"/>
      <c r="E2209" s="30" t="s">
        <v>870</v>
      </c>
      <c r="F2209" s="20" t="s">
        <v>2063</v>
      </c>
      <c r="G2209" s="70">
        <f>J2209*1.2</f>
        <v>64.8</v>
      </c>
      <c r="H2209" s="55">
        <f t="shared" si="359"/>
        <v>64.8</v>
      </c>
      <c r="I2209" s="15" t="s">
        <v>67</v>
      </c>
      <c r="J2209" s="55">
        <v>54</v>
      </c>
      <c r="K2209" s="55">
        <f t="shared" si="360"/>
        <v>54</v>
      </c>
      <c r="L2209" s="56">
        <f t="shared" si="361"/>
        <v>405</v>
      </c>
      <c r="M2209" s="56">
        <f t="shared" si="364"/>
        <v>405</v>
      </c>
      <c r="N2209" s="105" t="s">
        <v>2031</v>
      </c>
      <c r="O2209" s="48"/>
      <c r="P2209" s="48">
        <f t="shared" si="365"/>
        <v>0</v>
      </c>
      <c r="Q2209" s="104"/>
      <c r="R2209" s="102">
        <f>Q2209*1.025</f>
        <v>0</v>
      </c>
      <c r="S2209" s="120" t="s">
        <v>2437</v>
      </c>
      <c r="T2209" s="37"/>
      <c r="U2209" s="37"/>
      <c r="V2209" s="139"/>
      <c r="W2209" s="37"/>
      <c r="X2209" s="37"/>
      <c r="Y2209" s="37"/>
      <c r="Z2209" s="37"/>
      <c r="AA2209" s="37"/>
    </row>
    <row r="2210" spans="1:27" s="139" customFormat="1" x14ac:dyDescent="0.25">
      <c r="A2210" s="197">
        <v>248230</v>
      </c>
      <c r="B2210" s="134">
        <v>63806156</v>
      </c>
      <c r="C2210" s="134">
        <v>1</v>
      </c>
      <c r="D2210" s="161"/>
      <c r="E2210" s="123" t="s">
        <v>870</v>
      </c>
      <c r="F2210" s="124" t="s">
        <v>4248</v>
      </c>
      <c r="G2210" s="168">
        <f>J2210*1.2+O2210*2.5</f>
        <v>125.8</v>
      </c>
      <c r="H2210" s="125">
        <f t="shared" si="359"/>
        <v>125.8</v>
      </c>
      <c r="I2210" s="166" t="s">
        <v>152</v>
      </c>
      <c r="J2210" s="162">
        <v>84</v>
      </c>
      <c r="K2210" s="162">
        <f t="shared" si="360"/>
        <v>84</v>
      </c>
      <c r="L2210" s="167">
        <f t="shared" si="361"/>
        <v>630</v>
      </c>
      <c r="M2210" s="167">
        <f t="shared" si="364"/>
        <v>630</v>
      </c>
      <c r="N2210" s="122" t="s">
        <v>2028</v>
      </c>
      <c r="O2210" s="130">
        <v>10</v>
      </c>
      <c r="P2210" s="130">
        <f t="shared" si="365"/>
        <v>10</v>
      </c>
      <c r="Q2210" s="188"/>
      <c r="R2210" s="131"/>
      <c r="S2210" s="131"/>
      <c r="T2210" s="131"/>
      <c r="U2210" s="131"/>
      <c r="W2210" s="37"/>
      <c r="X2210" s="37"/>
      <c r="Y2210" s="37"/>
      <c r="Z2210" s="131"/>
      <c r="AA2210" s="40"/>
    </row>
    <row r="2211" spans="1:27" s="139" customFormat="1" x14ac:dyDescent="0.25">
      <c r="A2211" s="134">
        <v>275724</v>
      </c>
      <c r="B2211" s="197">
        <v>63806156</v>
      </c>
      <c r="C2211" s="197">
        <v>1</v>
      </c>
      <c r="D2211" s="206">
        <v>1356352</v>
      </c>
      <c r="E2211" s="232" t="s">
        <v>870</v>
      </c>
      <c r="F2211" s="210" t="s">
        <v>4453</v>
      </c>
      <c r="G2211" s="307">
        <f>J2211*1.2+O2211*2.5</f>
        <v>125.8</v>
      </c>
      <c r="H2211" s="307">
        <f t="shared" si="359"/>
        <v>125.8</v>
      </c>
      <c r="I2211" s="166" t="s">
        <v>152</v>
      </c>
      <c r="J2211" s="162">
        <v>84</v>
      </c>
      <c r="K2211" s="162">
        <f t="shared" si="360"/>
        <v>84</v>
      </c>
      <c r="L2211" s="167">
        <f t="shared" si="361"/>
        <v>630</v>
      </c>
      <c r="M2211" s="167">
        <f t="shared" si="364"/>
        <v>630</v>
      </c>
      <c r="N2211" s="122" t="s">
        <v>2028</v>
      </c>
      <c r="O2211" s="130">
        <v>10</v>
      </c>
      <c r="P2211" s="130">
        <f t="shared" si="365"/>
        <v>10</v>
      </c>
      <c r="Q2211" s="188"/>
      <c r="R2211" s="131"/>
      <c r="S2211" s="131"/>
      <c r="U2211" s="131"/>
      <c r="W2211" s="37"/>
      <c r="AA2211" s="37"/>
    </row>
    <row r="2212" spans="1:27" s="139" customFormat="1" x14ac:dyDescent="0.25">
      <c r="A2212" s="134">
        <v>275724</v>
      </c>
      <c r="B2212" s="134">
        <v>63806156</v>
      </c>
      <c r="C2212" s="134">
        <v>1</v>
      </c>
      <c r="D2212" s="122">
        <v>1356356</v>
      </c>
      <c r="E2212" s="257" t="s">
        <v>870</v>
      </c>
      <c r="F2212" s="124" t="s">
        <v>4453</v>
      </c>
      <c r="G2212" s="125">
        <f>J2212*1.2+O2212*2.5</f>
        <v>125.8</v>
      </c>
      <c r="H2212" s="125">
        <f t="shared" si="359"/>
        <v>125.8</v>
      </c>
      <c r="I2212" s="166" t="s">
        <v>152</v>
      </c>
      <c r="J2212" s="162">
        <v>84</v>
      </c>
      <c r="K2212" s="162">
        <f t="shared" si="360"/>
        <v>84</v>
      </c>
      <c r="L2212" s="167">
        <f t="shared" si="361"/>
        <v>630</v>
      </c>
      <c r="M2212" s="167">
        <f t="shared" si="364"/>
        <v>630</v>
      </c>
      <c r="N2212" s="122" t="s">
        <v>2028</v>
      </c>
      <c r="O2212" s="130">
        <v>10</v>
      </c>
      <c r="P2212" s="130">
        <f t="shared" si="365"/>
        <v>10</v>
      </c>
      <c r="Q2212" s="188"/>
      <c r="R2212" s="131"/>
      <c r="S2212" s="131"/>
      <c r="U2212" s="131"/>
      <c r="V2212" s="37"/>
      <c r="X2212" s="37"/>
      <c r="Y2212" s="37"/>
      <c r="Z2212" s="37"/>
      <c r="AA2212" s="37"/>
    </row>
    <row r="2213" spans="1:27" s="139" customFormat="1" x14ac:dyDescent="0.25">
      <c r="A2213" s="6">
        <v>151770</v>
      </c>
      <c r="B2213" s="6">
        <v>63806160</v>
      </c>
      <c r="C2213" s="6">
        <v>4</v>
      </c>
      <c r="D2213" s="39"/>
      <c r="E2213" s="30" t="s">
        <v>872</v>
      </c>
      <c r="F2213" s="20" t="s">
        <v>1032</v>
      </c>
      <c r="G2213" s="53">
        <f>J2213*1.15</f>
        <v>33.119999999999997</v>
      </c>
      <c r="H2213" s="55">
        <f t="shared" si="359"/>
        <v>132.47999999999999</v>
      </c>
      <c r="I2213" s="15" t="s">
        <v>67</v>
      </c>
      <c r="J2213" s="55">
        <v>28.8</v>
      </c>
      <c r="K2213" s="55">
        <f t="shared" si="360"/>
        <v>115.2</v>
      </c>
      <c r="L2213" s="56">
        <f t="shared" si="361"/>
        <v>216</v>
      </c>
      <c r="M2213" s="56">
        <f t="shared" si="364"/>
        <v>864</v>
      </c>
      <c r="N2213" s="105"/>
      <c r="O2213" s="106"/>
      <c r="P2213" s="106">
        <f t="shared" si="365"/>
        <v>0</v>
      </c>
      <c r="Q2213" s="104"/>
      <c r="R2213" s="102">
        <f>Q2213*1.025</f>
        <v>0</v>
      </c>
      <c r="S2213" s="120" t="s">
        <v>2439</v>
      </c>
      <c r="T2213" s="37"/>
      <c r="U2213" s="37"/>
      <c r="V2213" s="131"/>
      <c r="W2213" s="37"/>
      <c r="AA2213" s="230"/>
    </row>
    <row r="2214" spans="1:27" s="139" customFormat="1" x14ac:dyDescent="0.25">
      <c r="A2214" s="197">
        <v>234659</v>
      </c>
      <c r="B2214" s="134">
        <v>63806160</v>
      </c>
      <c r="C2214" s="134">
        <v>4</v>
      </c>
      <c r="D2214" s="161"/>
      <c r="E2214" s="123" t="s">
        <v>4083</v>
      </c>
      <c r="F2214" s="124" t="s">
        <v>1032</v>
      </c>
      <c r="G2214" s="125">
        <f>J2214*1.15+O2214*2.5</f>
        <v>52.397500000000001</v>
      </c>
      <c r="H2214" s="125">
        <f t="shared" si="359"/>
        <v>209.59</v>
      </c>
      <c r="I2214" s="203" t="s">
        <v>0</v>
      </c>
      <c r="J2214" s="240">
        <v>30</v>
      </c>
      <c r="K2214" s="164">
        <f t="shared" si="360"/>
        <v>120</v>
      </c>
      <c r="L2214" s="165">
        <f t="shared" si="361"/>
        <v>225</v>
      </c>
      <c r="M2214" s="165">
        <f t="shared" si="364"/>
        <v>900</v>
      </c>
      <c r="N2214" s="129" t="s">
        <v>1973</v>
      </c>
      <c r="O2214" s="130">
        <v>7.1589999999999998</v>
      </c>
      <c r="P2214" s="130">
        <f t="shared" si="365"/>
        <v>28.635999999999999</v>
      </c>
      <c r="Q2214" s="188"/>
      <c r="R2214" s="131"/>
      <c r="S2214" s="131"/>
      <c r="T2214" s="131"/>
      <c r="U2214" s="131"/>
      <c r="V2214" s="131"/>
      <c r="W2214" s="37"/>
      <c r="X2214" s="37"/>
      <c r="Y2214" s="37"/>
      <c r="Z2214" s="37"/>
      <c r="AA2214" s="37"/>
    </row>
    <row r="2215" spans="1:27" s="139" customFormat="1" x14ac:dyDescent="0.25">
      <c r="A2215" s="6">
        <v>151770</v>
      </c>
      <c r="B2215" s="6">
        <v>63806164</v>
      </c>
      <c r="C2215" s="6">
        <v>1</v>
      </c>
      <c r="D2215" s="39"/>
      <c r="E2215" s="30" t="s">
        <v>871</v>
      </c>
      <c r="F2215" s="124" t="s">
        <v>2062</v>
      </c>
      <c r="G2215" s="70">
        <f t="shared" ref="G2215:G2250" si="366">J2215*1.2</f>
        <v>55.199999999999996</v>
      </c>
      <c r="H2215" s="55">
        <f t="shared" si="359"/>
        <v>55.199999999999996</v>
      </c>
      <c r="I2215" s="15" t="s">
        <v>67</v>
      </c>
      <c r="J2215" s="55">
        <v>46</v>
      </c>
      <c r="K2215" s="55">
        <f t="shared" si="360"/>
        <v>46</v>
      </c>
      <c r="L2215" s="56">
        <f t="shared" si="361"/>
        <v>345</v>
      </c>
      <c r="M2215" s="56">
        <f t="shared" si="364"/>
        <v>345</v>
      </c>
      <c r="N2215" s="105"/>
      <c r="O2215" s="106"/>
      <c r="P2215" s="106">
        <f t="shared" si="365"/>
        <v>0</v>
      </c>
      <c r="Q2215" s="104"/>
      <c r="R2215" s="102">
        <f>Q2215*1.025</f>
        <v>0</v>
      </c>
      <c r="S2215" s="120" t="s">
        <v>2438</v>
      </c>
      <c r="T2215" s="37"/>
      <c r="U2215" s="37"/>
      <c r="V2215" s="131"/>
      <c r="W2215" s="37"/>
      <c r="X2215" s="37"/>
      <c r="Y2215" s="37"/>
      <c r="Z2215" s="40"/>
      <c r="AA2215" s="37"/>
    </row>
    <row r="2216" spans="1:27" s="139" customFormat="1" x14ac:dyDescent="0.25">
      <c r="A2216" s="197">
        <v>248230</v>
      </c>
      <c r="B2216" s="134">
        <v>63806164</v>
      </c>
      <c r="C2216" s="134">
        <v>1</v>
      </c>
      <c r="D2216" s="161"/>
      <c r="E2216" s="123" t="s">
        <v>871</v>
      </c>
      <c r="F2216" s="124" t="s">
        <v>4249</v>
      </c>
      <c r="G2216" s="168">
        <f t="shared" si="366"/>
        <v>79.2</v>
      </c>
      <c r="H2216" s="125">
        <f t="shared" si="359"/>
        <v>79.2</v>
      </c>
      <c r="I2216" s="166" t="s">
        <v>152</v>
      </c>
      <c r="J2216" s="162">
        <v>66</v>
      </c>
      <c r="K2216" s="162">
        <f t="shared" si="360"/>
        <v>66</v>
      </c>
      <c r="L2216" s="167">
        <f t="shared" si="361"/>
        <v>495</v>
      </c>
      <c r="M2216" s="167">
        <f t="shared" si="364"/>
        <v>495</v>
      </c>
      <c r="N2216" s="376" t="s">
        <v>2028</v>
      </c>
      <c r="O2216" s="431">
        <v>6.55</v>
      </c>
      <c r="P2216" s="431">
        <f t="shared" si="365"/>
        <v>6.55</v>
      </c>
      <c r="Q2216" s="188"/>
      <c r="R2216" s="131"/>
      <c r="S2216" s="131"/>
      <c r="T2216" s="131"/>
      <c r="U2216" s="131"/>
      <c r="V2216" s="131"/>
      <c r="W2216" s="37"/>
      <c r="Z2216" s="37"/>
      <c r="AA2216" s="37"/>
    </row>
    <row r="2217" spans="1:27" s="139" customFormat="1" x14ac:dyDescent="0.25">
      <c r="A2217" s="6">
        <v>151770</v>
      </c>
      <c r="B2217" s="6">
        <v>63806165</v>
      </c>
      <c r="C2217" s="6">
        <v>2</v>
      </c>
      <c r="D2217" s="39"/>
      <c r="E2217" s="30" t="s">
        <v>873</v>
      </c>
      <c r="F2217" s="20" t="s">
        <v>2064</v>
      </c>
      <c r="G2217" s="76">
        <f t="shared" si="366"/>
        <v>69.599999999999994</v>
      </c>
      <c r="H2217" s="55">
        <f t="shared" si="359"/>
        <v>139.19999999999999</v>
      </c>
      <c r="I2217" s="15" t="s">
        <v>152</v>
      </c>
      <c r="J2217" s="55">
        <v>58</v>
      </c>
      <c r="K2217" s="55">
        <f t="shared" si="360"/>
        <v>116</v>
      </c>
      <c r="L2217" s="56">
        <f t="shared" si="361"/>
        <v>435</v>
      </c>
      <c r="M2217" s="56">
        <f t="shared" si="364"/>
        <v>870</v>
      </c>
      <c r="N2217" s="105"/>
      <c r="O2217" s="106"/>
      <c r="P2217" s="106">
        <f t="shared" si="365"/>
        <v>0</v>
      </c>
      <c r="Q2217" s="104"/>
      <c r="R2217" s="102">
        <f t="shared" ref="R2217:R2251" si="367">Q2217*1.025</f>
        <v>0</v>
      </c>
      <c r="S2217" s="120" t="s">
        <v>2440</v>
      </c>
      <c r="T2217" s="37"/>
      <c r="U2217" s="37"/>
      <c r="V2217" s="131"/>
      <c r="W2217" s="131"/>
      <c r="X2217" s="37"/>
      <c r="Y2217" s="37"/>
      <c r="Z2217" s="37"/>
      <c r="AA2217" s="37"/>
    </row>
    <row r="2218" spans="1:27" s="131" customFormat="1" ht="18" customHeight="1" x14ac:dyDescent="0.25">
      <c r="A2218" s="6">
        <v>151770</v>
      </c>
      <c r="B2218" s="6">
        <v>63806167</v>
      </c>
      <c r="C2218" s="6">
        <v>4</v>
      </c>
      <c r="D2218" s="39"/>
      <c r="E2218" s="30" t="s">
        <v>874</v>
      </c>
      <c r="F2218" s="20" t="s">
        <v>4568</v>
      </c>
      <c r="G2218" s="76">
        <f t="shared" si="366"/>
        <v>216</v>
      </c>
      <c r="H2218" s="55">
        <f t="shared" si="359"/>
        <v>864</v>
      </c>
      <c r="I2218" s="15" t="s">
        <v>0</v>
      </c>
      <c r="J2218" s="55">
        <v>180</v>
      </c>
      <c r="K2218" s="55">
        <f t="shared" si="360"/>
        <v>720</v>
      </c>
      <c r="L2218" s="56">
        <f t="shared" si="361"/>
        <v>1350</v>
      </c>
      <c r="M2218" s="56">
        <f t="shared" si="364"/>
        <v>5400</v>
      </c>
      <c r="N2218" s="38"/>
      <c r="O2218" s="48"/>
      <c r="P2218" s="48">
        <f t="shared" si="365"/>
        <v>0</v>
      </c>
      <c r="Q2218" s="104"/>
      <c r="R2218" s="102">
        <f t="shared" si="367"/>
        <v>0</v>
      </c>
      <c r="S2218" s="120" t="s">
        <v>2722</v>
      </c>
      <c r="T2218" s="37"/>
      <c r="V2218" s="37"/>
      <c r="Z2218" s="37"/>
      <c r="AA2218" s="37"/>
    </row>
    <row r="2219" spans="1:27" s="139" customFormat="1" ht="18" customHeight="1" x14ac:dyDescent="0.25">
      <c r="A2219" s="6">
        <v>151770</v>
      </c>
      <c r="B2219" s="6">
        <v>63806168</v>
      </c>
      <c r="C2219" s="6">
        <v>4</v>
      </c>
      <c r="D2219" s="39"/>
      <c r="E2219" s="30" t="s">
        <v>875</v>
      </c>
      <c r="F2219" s="20" t="s">
        <v>1082</v>
      </c>
      <c r="G2219" s="76">
        <f t="shared" si="366"/>
        <v>24</v>
      </c>
      <c r="H2219" s="55">
        <f t="shared" si="359"/>
        <v>96</v>
      </c>
      <c r="I2219" s="15" t="s">
        <v>0</v>
      </c>
      <c r="J2219" s="55">
        <v>20</v>
      </c>
      <c r="K2219" s="55">
        <f t="shared" si="360"/>
        <v>80</v>
      </c>
      <c r="L2219" s="56">
        <f t="shared" si="361"/>
        <v>150</v>
      </c>
      <c r="M2219" s="56">
        <f t="shared" si="364"/>
        <v>600</v>
      </c>
      <c r="N2219" s="38"/>
      <c r="O2219" s="48"/>
      <c r="P2219" s="48">
        <f t="shared" si="365"/>
        <v>0</v>
      </c>
      <c r="Q2219" s="104"/>
      <c r="R2219" s="102">
        <f t="shared" si="367"/>
        <v>0</v>
      </c>
      <c r="S2219" s="120" t="s">
        <v>2723</v>
      </c>
      <c r="T2219" s="37"/>
      <c r="U2219" s="131"/>
      <c r="W2219" s="37"/>
      <c r="X2219" s="131"/>
      <c r="Y2219" s="131"/>
      <c r="Z2219" s="37"/>
    </row>
    <row r="2220" spans="1:27" s="139" customFormat="1" ht="18" customHeight="1" x14ac:dyDescent="0.25">
      <c r="A2220" s="6">
        <v>154979</v>
      </c>
      <c r="B2220" s="6">
        <v>63806189</v>
      </c>
      <c r="C2220" s="6">
        <v>2</v>
      </c>
      <c r="D2220" s="39"/>
      <c r="E2220" s="30" t="s">
        <v>895</v>
      </c>
      <c r="F2220" s="20" t="s">
        <v>4783</v>
      </c>
      <c r="G2220" s="76">
        <f t="shared" si="366"/>
        <v>45.6</v>
      </c>
      <c r="H2220" s="55">
        <f t="shared" si="359"/>
        <v>91.2</v>
      </c>
      <c r="I2220" s="15" t="s">
        <v>152</v>
      </c>
      <c r="J2220" s="55">
        <v>38</v>
      </c>
      <c r="K2220" s="55">
        <f t="shared" si="360"/>
        <v>76</v>
      </c>
      <c r="L2220" s="56">
        <f t="shared" si="361"/>
        <v>285</v>
      </c>
      <c r="M2220" s="56">
        <f t="shared" si="364"/>
        <v>570</v>
      </c>
      <c r="N2220" s="38"/>
      <c r="O2220" s="48"/>
      <c r="P2220" s="48">
        <f t="shared" si="365"/>
        <v>0</v>
      </c>
      <c r="Q2220" s="104"/>
      <c r="R2220" s="102">
        <f t="shared" si="367"/>
        <v>0</v>
      </c>
      <c r="S2220" s="120" t="s">
        <v>3230</v>
      </c>
      <c r="T2220" s="40"/>
      <c r="V2220" s="37"/>
      <c r="W2220" s="37"/>
      <c r="X2220" s="131"/>
      <c r="Y2220" s="131"/>
      <c r="Z2220" s="37"/>
      <c r="AA2220" s="37"/>
    </row>
    <row r="2221" spans="1:27" s="139" customFormat="1" ht="18" customHeight="1" x14ac:dyDescent="0.25">
      <c r="A2221" s="6">
        <v>154979</v>
      </c>
      <c r="B2221" s="6">
        <v>63806190</v>
      </c>
      <c r="C2221" s="6">
        <v>4</v>
      </c>
      <c r="D2221" s="39"/>
      <c r="E2221" s="30" t="s">
        <v>894</v>
      </c>
      <c r="F2221" s="20" t="s">
        <v>559</v>
      </c>
      <c r="G2221" s="76">
        <f t="shared" si="366"/>
        <v>117.6</v>
      </c>
      <c r="H2221" s="55">
        <f t="shared" si="359"/>
        <v>470.4</v>
      </c>
      <c r="I2221" s="15" t="s">
        <v>152</v>
      </c>
      <c r="J2221" s="55">
        <v>98</v>
      </c>
      <c r="K2221" s="55">
        <f t="shared" si="360"/>
        <v>392</v>
      </c>
      <c r="L2221" s="56">
        <f t="shared" si="361"/>
        <v>735</v>
      </c>
      <c r="M2221" s="56">
        <f t="shared" si="364"/>
        <v>2940</v>
      </c>
      <c r="N2221" s="38"/>
      <c r="O2221" s="48"/>
      <c r="P2221" s="48">
        <f t="shared" si="365"/>
        <v>0</v>
      </c>
      <c r="Q2221" s="104"/>
      <c r="R2221" s="102">
        <f t="shared" si="367"/>
        <v>0</v>
      </c>
      <c r="S2221" s="120" t="s">
        <v>3229</v>
      </c>
      <c r="T2221" s="37"/>
      <c r="U2221" s="37"/>
      <c r="W2221" s="37"/>
      <c r="X2221" s="37"/>
      <c r="Y2221" s="37"/>
      <c r="Z2221" s="37"/>
      <c r="AA2221" s="37"/>
    </row>
    <row r="2222" spans="1:27" s="139" customFormat="1" ht="18" customHeight="1" x14ac:dyDescent="0.25">
      <c r="A2222" s="6">
        <v>154979</v>
      </c>
      <c r="B2222" s="6">
        <v>63806219</v>
      </c>
      <c r="C2222" s="6">
        <v>4</v>
      </c>
      <c r="D2222" s="39"/>
      <c r="E2222" s="30" t="s">
        <v>893</v>
      </c>
      <c r="F2222" s="20" t="s">
        <v>3989</v>
      </c>
      <c r="G2222" s="76">
        <f t="shared" si="366"/>
        <v>38.4</v>
      </c>
      <c r="H2222" s="55">
        <f t="shared" si="359"/>
        <v>153.6</v>
      </c>
      <c r="I2222" s="15" t="s">
        <v>152</v>
      </c>
      <c r="J2222" s="55">
        <v>32</v>
      </c>
      <c r="K2222" s="55">
        <f t="shared" si="360"/>
        <v>128</v>
      </c>
      <c r="L2222" s="56">
        <f t="shared" si="361"/>
        <v>240</v>
      </c>
      <c r="M2222" s="56">
        <f t="shared" si="364"/>
        <v>960</v>
      </c>
      <c r="N2222" s="38"/>
      <c r="O2222" s="48">
        <v>3.2040000000000002</v>
      </c>
      <c r="P2222" s="48">
        <f t="shared" si="365"/>
        <v>12.816000000000001</v>
      </c>
      <c r="Q2222" s="104"/>
      <c r="R2222" s="102">
        <f t="shared" si="367"/>
        <v>0</v>
      </c>
      <c r="S2222" s="120" t="s">
        <v>3023</v>
      </c>
      <c r="T2222" s="37"/>
      <c r="U2222" s="37"/>
      <c r="V2222" s="37"/>
      <c r="W2222" s="37"/>
      <c r="Z2222" s="37"/>
      <c r="AA2222" s="37"/>
    </row>
    <row r="2223" spans="1:27" s="139" customFormat="1" ht="18" customHeight="1" x14ac:dyDescent="0.25">
      <c r="A2223" s="6">
        <v>155037</v>
      </c>
      <c r="B2223" s="6">
        <v>63806222</v>
      </c>
      <c r="C2223" s="6">
        <v>1</v>
      </c>
      <c r="D2223" s="6"/>
      <c r="E2223" s="30">
        <v>63806222</v>
      </c>
      <c r="F2223" s="124" t="s">
        <v>1287</v>
      </c>
      <c r="G2223" s="76">
        <f t="shared" si="366"/>
        <v>56.4</v>
      </c>
      <c r="H2223" s="55">
        <v>56.4</v>
      </c>
      <c r="I2223" s="15" t="s">
        <v>67</v>
      </c>
      <c r="J2223" s="55">
        <v>47</v>
      </c>
      <c r="K2223" s="55">
        <v>47</v>
      </c>
      <c r="L2223" s="64">
        <v>352.5</v>
      </c>
      <c r="M2223" s="64">
        <v>352.5</v>
      </c>
      <c r="N2223" s="38"/>
      <c r="O2223" s="48"/>
      <c r="P2223" s="48">
        <f t="shared" si="365"/>
        <v>0</v>
      </c>
      <c r="Q2223" s="104"/>
      <c r="R2223" s="102">
        <f t="shared" si="367"/>
        <v>0</v>
      </c>
      <c r="S2223" s="37"/>
      <c r="T2223" s="37"/>
      <c r="U2223" s="131"/>
      <c r="V2223" s="37"/>
      <c r="W2223" s="37"/>
      <c r="X2223" s="37"/>
      <c r="Y2223" s="37"/>
      <c r="Z2223" s="37"/>
      <c r="AA2223" s="37"/>
    </row>
    <row r="2224" spans="1:27" s="131" customFormat="1" ht="18" customHeight="1" x14ac:dyDescent="0.25">
      <c r="A2224" s="6">
        <v>155564</v>
      </c>
      <c r="B2224" s="6">
        <v>63806226</v>
      </c>
      <c r="C2224" s="6">
        <v>1</v>
      </c>
      <c r="D2224" s="39"/>
      <c r="E2224" s="30">
        <v>63806226</v>
      </c>
      <c r="F2224" s="20" t="s">
        <v>1295</v>
      </c>
      <c r="G2224" s="76">
        <f t="shared" si="366"/>
        <v>31.2</v>
      </c>
      <c r="H2224" s="55">
        <f>C2224*G2224</f>
        <v>31.2</v>
      </c>
      <c r="I2224" s="15" t="s">
        <v>0</v>
      </c>
      <c r="J2224" s="55">
        <v>26</v>
      </c>
      <c r="K2224" s="55">
        <f>C2224*J2224</f>
        <v>26</v>
      </c>
      <c r="L2224" s="56">
        <f>J2224*7.5</f>
        <v>195</v>
      </c>
      <c r="M2224" s="56">
        <f>C2224*L2224</f>
        <v>195</v>
      </c>
      <c r="N2224" s="38" t="s">
        <v>2028</v>
      </c>
      <c r="O2224" s="48">
        <v>1.23</v>
      </c>
      <c r="P2224" s="48">
        <f t="shared" si="365"/>
        <v>1.23</v>
      </c>
      <c r="Q2224" s="104">
        <v>1.2</v>
      </c>
      <c r="R2224" s="102">
        <f t="shared" si="367"/>
        <v>1.2299999999999998</v>
      </c>
      <c r="S2224" s="120" t="s">
        <v>2096</v>
      </c>
      <c r="T2224" s="37"/>
      <c r="U2224" s="139"/>
      <c r="V2224" s="139"/>
      <c r="W2224" s="37"/>
      <c r="X2224" s="37"/>
      <c r="Y2224" s="37"/>
      <c r="AA2224" s="37"/>
    </row>
    <row r="2225" spans="1:27" s="139" customFormat="1" ht="18" customHeight="1" x14ac:dyDescent="0.25">
      <c r="A2225" s="6">
        <v>155037</v>
      </c>
      <c r="B2225" s="6">
        <v>63806230</v>
      </c>
      <c r="C2225" s="6">
        <v>1</v>
      </c>
      <c r="D2225" s="6"/>
      <c r="E2225" s="30" t="s">
        <v>899</v>
      </c>
      <c r="F2225" s="20" t="s">
        <v>1767</v>
      </c>
      <c r="G2225" s="76">
        <f t="shared" si="366"/>
        <v>504</v>
      </c>
      <c r="H2225" s="55">
        <v>504</v>
      </c>
      <c r="I2225" s="15" t="s">
        <v>0</v>
      </c>
      <c r="J2225" s="55">
        <v>420</v>
      </c>
      <c r="K2225" s="55">
        <v>420</v>
      </c>
      <c r="L2225" s="64">
        <v>3150</v>
      </c>
      <c r="M2225" s="64">
        <v>3150</v>
      </c>
      <c r="N2225" s="38"/>
      <c r="O2225" s="48"/>
      <c r="P2225" s="48">
        <f t="shared" si="365"/>
        <v>0</v>
      </c>
      <c r="Q2225" s="104"/>
      <c r="R2225" s="102">
        <f t="shared" si="367"/>
        <v>0</v>
      </c>
      <c r="S2225" s="120" t="s">
        <v>3385</v>
      </c>
      <c r="T2225" s="120" t="s">
        <v>3386</v>
      </c>
      <c r="U2225" s="37"/>
      <c r="V2225" s="37"/>
      <c r="X2225" s="37"/>
      <c r="Y2225" s="37"/>
      <c r="Z2225" s="37"/>
      <c r="AA2225" s="37"/>
    </row>
    <row r="2226" spans="1:27" s="131" customFormat="1" ht="18" customHeight="1" x14ac:dyDescent="0.25">
      <c r="A2226" s="6">
        <v>155037</v>
      </c>
      <c r="B2226" s="6">
        <v>63806235</v>
      </c>
      <c r="C2226" s="6">
        <v>2</v>
      </c>
      <c r="D2226" s="6"/>
      <c r="E2226" s="30">
        <v>63806235</v>
      </c>
      <c r="F2226" s="20" t="s">
        <v>1288</v>
      </c>
      <c r="G2226" s="76">
        <f t="shared" si="366"/>
        <v>40.68</v>
      </c>
      <c r="H2226" s="55">
        <v>81.36</v>
      </c>
      <c r="I2226" s="15" t="s">
        <v>67</v>
      </c>
      <c r="J2226" s="55">
        <v>33.9</v>
      </c>
      <c r="K2226" s="55">
        <v>67.8</v>
      </c>
      <c r="L2226" s="64">
        <v>254.25</v>
      </c>
      <c r="M2226" s="64">
        <v>508.5</v>
      </c>
      <c r="N2226" s="38" t="s">
        <v>2028</v>
      </c>
      <c r="O2226" s="48">
        <v>1.4350000000000001</v>
      </c>
      <c r="P2226" s="48">
        <f t="shared" si="365"/>
        <v>2.87</v>
      </c>
      <c r="Q2226" s="104">
        <v>1.4</v>
      </c>
      <c r="R2226" s="102">
        <f t="shared" si="367"/>
        <v>1.4349999999999998</v>
      </c>
      <c r="S2226" s="120" t="s">
        <v>2097</v>
      </c>
      <c r="T2226" s="37"/>
      <c r="V2226" s="40"/>
      <c r="W2226" s="37"/>
      <c r="X2226" s="37"/>
      <c r="Y2226" s="37"/>
      <c r="Z2226" s="37"/>
      <c r="AA2226" s="37"/>
    </row>
    <row r="2227" spans="1:27" s="131" customFormat="1" ht="18" customHeight="1" x14ac:dyDescent="0.25">
      <c r="A2227" s="6">
        <v>155037</v>
      </c>
      <c r="B2227" s="6">
        <v>63806236</v>
      </c>
      <c r="C2227" s="6">
        <v>4</v>
      </c>
      <c r="D2227" s="6"/>
      <c r="E2227" s="30">
        <v>63806236</v>
      </c>
      <c r="F2227" s="20" t="s">
        <v>900</v>
      </c>
      <c r="G2227" s="76">
        <f t="shared" si="366"/>
        <v>5.3999999999999995</v>
      </c>
      <c r="H2227" s="55">
        <v>21.6</v>
      </c>
      <c r="I2227" s="15" t="s">
        <v>67</v>
      </c>
      <c r="J2227" s="55">
        <v>4.5</v>
      </c>
      <c r="K2227" s="55">
        <v>18</v>
      </c>
      <c r="L2227" s="64">
        <v>33.75</v>
      </c>
      <c r="M2227" s="64">
        <v>135</v>
      </c>
      <c r="N2227" s="248" t="s">
        <v>2028</v>
      </c>
      <c r="O2227" s="48">
        <v>0.10299999999999999</v>
      </c>
      <c r="P2227" s="48">
        <f t="shared" si="365"/>
        <v>0.41199999999999998</v>
      </c>
      <c r="Q2227" s="249">
        <v>0.1</v>
      </c>
      <c r="R2227" s="102">
        <f t="shared" si="367"/>
        <v>0.10249999999999999</v>
      </c>
      <c r="S2227" s="120" t="s">
        <v>2098</v>
      </c>
      <c r="T2227" s="37"/>
      <c r="U2227" s="37"/>
      <c r="V2227" s="37"/>
      <c r="W2227" s="37"/>
      <c r="X2227" s="37"/>
      <c r="Y2227" s="37"/>
      <c r="Z2227" s="139"/>
      <c r="AA2227" s="37"/>
    </row>
    <row r="2228" spans="1:27" s="131" customFormat="1" ht="18" customHeight="1" x14ac:dyDescent="0.25">
      <c r="A2228" s="6">
        <v>152171</v>
      </c>
      <c r="B2228" s="6">
        <v>63806237</v>
      </c>
      <c r="C2228" s="6">
        <v>2</v>
      </c>
      <c r="D2228" s="6"/>
      <c r="E2228" s="30" t="s">
        <v>877</v>
      </c>
      <c r="F2228" s="124" t="s">
        <v>4538</v>
      </c>
      <c r="G2228" s="76">
        <f t="shared" si="366"/>
        <v>264</v>
      </c>
      <c r="H2228" s="55">
        <f>C2228*G2228</f>
        <v>528</v>
      </c>
      <c r="I2228" s="15" t="s">
        <v>0</v>
      </c>
      <c r="J2228" s="55">
        <v>220</v>
      </c>
      <c r="K2228" s="55">
        <f>C2228*J2228</f>
        <v>440</v>
      </c>
      <c r="L2228" s="56">
        <f>J2228*7.5</f>
        <v>1650</v>
      </c>
      <c r="M2228" s="56">
        <f>C2228*L2228</f>
        <v>3300</v>
      </c>
      <c r="N2228" s="38"/>
      <c r="O2228" s="48"/>
      <c r="P2228" s="48">
        <f t="shared" si="365"/>
        <v>0</v>
      </c>
      <c r="Q2228" s="104"/>
      <c r="R2228" s="102">
        <f t="shared" si="367"/>
        <v>0</v>
      </c>
      <c r="S2228" s="120" t="s">
        <v>2805</v>
      </c>
      <c r="T2228" s="37"/>
      <c r="U2228" s="37"/>
      <c r="V2228" s="139"/>
      <c r="W2228" s="37"/>
      <c r="X2228" s="40"/>
      <c r="Y2228" s="40"/>
      <c r="Z2228" s="37"/>
      <c r="AA2228" s="37"/>
    </row>
    <row r="2229" spans="1:27" s="131" customFormat="1" ht="18" customHeight="1" x14ac:dyDescent="0.25">
      <c r="A2229" s="6">
        <v>152171</v>
      </c>
      <c r="B2229" s="6">
        <v>63806238</v>
      </c>
      <c r="C2229" s="6">
        <v>2</v>
      </c>
      <c r="D2229" s="6"/>
      <c r="E2229" s="30" t="s">
        <v>878</v>
      </c>
      <c r="F2229" s="20" t="s">
        <v>4550</v>
      </c>
      <c r="G2229" s="76">
        <f t="shared" si="366"/>
        <v>264</v>
      </c>
      <c r="H2229" s="55">
        <f>C2229*G2229</f>
        <v>528</v>
      </c>
      <c r="I2229" s="15" t="s">
        <v>0</v>
      </c>
      <c r="J2229" s="55">
        <v>220</v>
      </c>
      <c r="K2229" s="55">
        <f>C2229*J2229</f>
        <v>440</v>
      </c>
      <c r="L2229" s="56">
        <f>J2229*7.5</f>
        <v>1650</v>
      </c>
      <c r="M2229" s="56">
        <f>C2229*L2229</f>
        <v>3300</v>
      </c>
      <c r="N2229" s="38"/>
      <c r="O2229" s="48"/>
      <c r="P2229" s="48">
        <f t="shared" si="365"/>
        <v>0</v>
      </c>
      <c r="Q2229" s="104"/>
      <c r="R2229" s="102">
        <f t="shared" si="367"/>
        <v>0</v>
      </c>
      <c r="S2229" s="120" t="s">
        <v>2806</v>
      </c>
      <c r="T2229" s="37"/>
      <c r="U2229" s="37"/>
      <c r="V2229" s="37"/>
      <c r="W2229" s="37"/>
      <c r="X2229" s="37"/>
      <c r="Y2229" s="37"/>
      <c r="Z2229" s="37"/>
      <c r="AA2229" s="37"/>
    </row>
    <row r="2230" spans="1:27" s="131" customFormat="1" ht="18" customHeight="1" x14ac:dyDescent="0.25">
      <c r="A2230" s="6">
        <v>155037</v>
      </c>
      <c r="B2230" s="6">
        <v>63806241</v>
      </c>
      <c r="C2230" s="6">
        <v>2</v>
      </c>
      <c r="D2230" s="6"/>
      <c r="E2230" s="30">
        <v>63806241</v>
      </c>
      <c r="F2230" s="20" t="s">
        <v>1289</v>
      </c>
      <c r="G2230" s="76">
        <f t="shared" si="366"/>
        <v>40.68</v>
      </c>
      <c r="H2230" s="55">
        <v>81.36</v>
      </c>
      <c r="I2230" s="15" t="s">
        <v>67</v>
      </c>
      <c r="J2230" s="55">
        <v>33.9</v>
      </c>
      <c r="K2230" s="55">
        <v>67.8</v>
      </c>
      <c r="L2230" s="64">
        <v>254.25</v>
      </c>
      <c r="M2230" s="64">
        <v>508.5</v>
      </c>
      <c r="N2230" s="248" t="s">
        <v>2028</v>
      </c>
      <c r="O2230" s="48">
        <v>1.4350000000000001</v>
      </c>
      <c r="P2230" s="48">
        <f t="shared" si="365"/>
        <v>2.87</v>
      </c>
      <c r="Q2230" s="247">
        <v>1.4</v>
      </c>
      <c r="R2230" s="102">
        <f t="shared" si="367"/>
        <v>1.4349999999999998</v>
      </c>
      <c r="S2230" s="120" t="s">
        <v>2099</v>
      </c>
      <c r="T2230" s="37"/>
      <c r="V2230" s="37"/>
      <c r="Z2230" s="37"/>
      <c r="AA2230" s="40"/>
    </row>
    <row r="2231" spans="1:27" s="131" customFormat="1" ht="18" customHeight="1" x14ac:dyDescent="0.25">
      <c r="A2231" s="6">
        <v>152171</v>
      </c>
      <c r="B2231" s="6">
        <v>63806243</v>
      </c>
      <c r="C2231" s="6">
        <v>2</v>
      </c>
      <c r="D2231" s="6"/>
      <c r="E2231" s="30" t="s">
        <v>876</v>
      </c>
      <c r="F2231" s="20" t="s">
        <v>4925</v>
      </c>
      <c r="G2231" s="76">
        <f t="shared" si="366"/>
        <v>114</v>
      </c>
      <c r="H2231" s="55">
        <f>C2231*G2231</f>
        <v>228</v>
      </c>
      <c r="I2231" s="15" t="s">
        <v>0</v>
      </c>
      <c r="J2231" s="55">
        <v>95</v>
      </c>
      <c r="K2231" s="55">
        <f>C2231*J2231</f>
        <v>190</v>
      </c>
      <c r="L2231" s="56">
        <f>J2231*7.5</f>
        <v>712.5</v>
      </c>
      <c r="M2231" s="56">
        <f>C2231*L2231</f>
        <v>1425</v>
      </c>
      <c r="N2231" s="38"/>
      <c r="O2231" s="48"/>
      <c r="P2231" s="48">
        <f t="shared" si="365"/>
        <v>0</v>
      </c>
      <c r="Q2231" s="104"/>
      <c r="R2231" s="102">
        <f t="shared" si="367"/>
        <v>0</v>
      </c>
      <c r="S2231" s="120" t="s">
        <v>2756</v>
      </c>
      <c r="T2231" s="37"/>
      <c r="U2231" s="37"/>
      <c r="V2231" s="40"/>
      <c r="W2231" s="37"/>
      <c r="X2231" s="37"/>
      <c r="Y2231" s="37"/>
      <c r="Z2231" s="37"/>
      <c r="AA2231" s="37"/>
    </row>
    <row r="2232" spans="1:27" s="131" customFormat="1" ht="18" customHeight="1" x14ac:dyDescent="0.25">
      <c r="A2232" s="6">
        <v>155037</v>
      </c>
      <c r="B2232" s="6">
        <v>63806244</v>
      </c>
      <c r="C2232" s="6">
        <v>1</v>
      </c>
      <c r="D2232" s="6"/>
      <c r="E2232" s="30">
        <v>63806244</v>
      </c>
      <c r="F2232" s="20" t="s">
        <v>1290</v>
      </c>
      <c r="G2232" s="76">
        <f t="shared" si="366"/>
        <v>9.6</v>
      </c>
      <c r="H2232" s="55">
        <v>9.6</v>
      </c>
      <c r="I2232" s="15" t="s">
        <v>152</v>
      </c>
      <c r="J2232" s="55">
        <v>8</v>
      </c>
      <c r="K2232" s="55">
        <v>8</v>
      </c>
      <c r="L2232" s="64">
        <v>60</v>
      </c>
      <c r="M2232" s="64">
        <v>60</v>
      </c>
      <c r="N2232" s="248" t="s">
        <v>2028</v>
      </c>
      <c r="O2232" s="48">
        <v>0.01</v>
      </c>
      <c r="P2232" s="48">
        <f t="shared" si="365"/>
        <v>0.01</v>
      </c>
      <c r="Q2232" s="250">
        <v>0.01</v>
      </c>
      <c r="R2232" s="102">
        <f t="shared" si="367"/>
        <v>1.0249999999999999E-2</v>
      </c>
      <c r="S2232" s="120" t="s">
        <v>2100</v>
      </c>
      <c r="T2232" s="40"/>
      <c r="V2232" s="37"/>
      <c r="Z2232" s="37"/>
      <c r="AA2232" s="37"/>
    </row>
    <row r="2233" spans="1:27" s="131" customFormat="1" ht="18" customHeight="1" x14ac:dyDescent="0.25">
      <c r="A2233" s="6">
        <v>155037</v>
      </c>
      <c r="B2233" s="6">
        <v>63806245</v>
      </c>
      <c r="C2233" s="6">
        <v>2</v>
      </c>
      <c r="D2233" s="6"/>
      <c r="E2233" s="30">
        <v>63806245</v>
      </c>
      <c r="F2233" s="20" t="s">
        <v>1291</v>
      </c>
      <c r="G2233" s="76">
        <f t="shared" si="366"/>
        <v>205.2</v>
      </c>
      <c r="H2233" s="55">
        <v>410.4</v>
      </c>
      <c r="I2233" s="15" t="s">
        <v>152</v>
      </c>
      <c r="J2233" s="55">
        <v>171</v>
      </c>
      <c r="K2233" s="55">
        <v>342</v>
      </c>
      <c r="L2233" s="64">
        <v>1282.5</v>
      </c>
      <c r="M2233" s="64">
        <v>2565</v>
      </c>
      <c r="N2233" s="248" t="s">
        <v>2028</v>
      </c>
      <c r="O2233" s="48">
        <v>28.7</v>
      </c>
      <c r="P2233" s="48">
        <f t="shared" si="365"/>
        <v>57.4</v>
      </c>
      <c r="Q2233" s="247">
        <v>28</v>
      </c>
      <c r="R2233" s="102">
        <f t="shared" si="367"/>
        <v>28.699999999999996</v>
      </c>
      <c r="S2233" s="120" t="s">
        <v>2101</v>
      </c>
      <c r="T2233" s="37"/>
      <c r="U2233" s="37"/>
      <c r="Z2233" s="37"/>
      <c r="AA2233" s="37"/>
    </row>
    <row r="2234" spans="1:27" s="131" customFormat="1" ht="18" customHeight="1" x14ac:dyDescent="0.25">
      <c r="A2234" s="6">
        <v>155037</v>
      </c>
      <c r="B2234" s="6">
        <v>63806246</v>
      </c>
      <c r="C2234" s="6">
        <v>1</v>
      </c>
      <c r="D2234" s="6"/>
      <c r="E2234" s="30">
        <v>63806246</v>
      </c>
      <c r="F2234" s="20" t="s">
        <v>1044</v>
      </c>
      <c r="G2234" s="76">
        <f t="shared" si="366"/>
        <v>4.2</v>
      </c>
      <c r="H2234" s="55">
        <v>4.2</v>
      </c>
      <c r="I2234" s="15" t="s">
        <v>67</v>
      </c>
      <c r="J2234" s="55">
        <v>3.5</v>
      </c>
      <c r="K2234" s="55">
        <v>3.5</v>
      </c>
      <c r="L2234" s="64">
        <v>26.25</v>
      </c>
      <c r="M2234" s="64">
        <v>26.25</v>
      </c>
      <c r="N2234" s="248" t="s">
        <v>2028</v>
      </c>
      <c r="O2234" s="48">
        <v>0.10299999999999999</v>
      </c>
      <c r="P2234" s="48">
        <f t="shared" si="365"/>
        <v>0.10299999999999999</v>
      </c>
      <c r="Q2234" s="247">
        <v>0.1</v>
      </c>
      <c r="R2234" s="102">
        <f t="shared" si="367"/>
        <v>0.10249999999999999</v>
      </c>
      <c r="S2234" s="120" t="s">
        <v>2102</v>
      </c>
      <c r="T2234" s="37"/>
      <c r="U2234" s="37"/>
      <c r="V2234" s="37"/>
      <c r="X2234" s="37"/>
      <c r="Y2234" s="37"/>
      <c r="Z2234" s="37"/>
      <c r="AA2234" s="37"/>
    </row>
    <row r="2235" spans="1:27" s="131" customFormat="1" ht="18" customHeight="1" x14ac:dyDescent="0.25">
      <c r="A2235" s="6">
        <v>155037</v>
      </c>
      <c r="B2235" s="6">
        <v>63806247</v>
      </c>
      <c r="C2235" s="6">
        <v>4</v>
      </c>
      <c r="D2235" s="6"/>
      <c r="E2235" s="30">
        <v>63806247</v>
      </c>
      <c r="F2235" s="20" t="s">
        <v>1294</v>
      </c>
      <c r="G2235" s="76">
        <f t="shared" si="366"/>
        <v>38.4</v>
      </c>
      <c r="H2235" s="55">
        <v>153.6</v>
      </c>
      <c r="I2235" s="15" t="s">
        <v>67</v>
      </c>
      <c r="J2235" s="55">
        <v>32</v>
      </c>
      <c r="K2235" s="55">
        <v>128</v>
      </c>
      <c r="L2235" s="64">
        <v>240</v>
      </c>
      <c r="M2235" s="64">
        <v>960</v>
      </c>
      <c r="N2235" s="248" t="s">
        <v>2028</v>
      </c>
      <c r="O2235" s="48">
        <v>0.61499999999999999</v>
      </c>
      <c r="P2235" s="48">
        <f t="shared" si="365"/>
        <v>2.46</v>
      </c>
      <c r="Q2235" s="247">
        <v>0.6</v>
      </c>
      <c r="R2235" s="102">
        <f t="shared" si="367"/>
        <v>0.61499999999999988</v>
      </c>
      <c r="S2235" s="120" t="s">
        <v>2103</v>
      </c>
      <c r="T2235" s="37"/>
      <c r="U2235" s="37"/>
      <c r="V2235" s="139"/>
      <c r="W2235" s="37"/>
      <c r="X2235" s="139"/>
      <c r="Y2235" s="139"/>
    </row>
    <row r="2236" spans="1:27" s="139" customFormat="1" ht="18" customHeight="1" x14ac:dyDescent="0.25">
      <c r="A2236" s="6">
        <v>155037</v>
      </c>
      <c r="B2236" s="6">
        <v>63806248</v>
      </c>
      <c r="C2236" s="6">
        <v>4</v>
      </c>
      <c r="D2236" s="6"/>
      <c r="E2236" s="30">
        <v>63806248</v>
      </c>
      <c r="F2236" s="124" t="s">
        <v>1293</v>
      </c>
      <c r="G2236" s="76">
        <f t="shared" si="366"/>
        <v>15.552</v>
      </c>
      <c r="H2236" s="55">
        <v>62.21</v>
      </c>
      <c r="I2236" s="15" t="s">
        <v>67</v>
      </c>
      <c r="J2236" s="55">
        <v>12.96</v>
      </c>
      <c r="K2236" s="55">
        <v>51.84</v>
      </c>
      <c r="L2236" s="64">
        <v>97.2</v>
      </c>
      <c r="M2236" s="64">
        <v>388.8</v>
      </c>
      <c r="N2236" s="248" t="s">
        <v>1974</v>
      </c>
      <c r="O2236" s="48">
        <v>0.41</v>
      </c>
      <c r="P2236" s="48">
        <f t="shared" si="365"/>
        <v>1.64</v>
      </c>
      <c r="Q2236" s="247">
        <v>0.4</v>
      </c>
      <c r="R2236" s="102">
        <f t="shared" si="367"/>
        <v>0.41</v>
      </c>
      <c r="S2236" s="120" t="s">
        <v>3446</v>
      </c>
      <c r="T2236" s="37"/>
      <c r="U2236" s="37"/>
      <c r="V2236" s="337"/>
      <c r="W2236" s="37"/>
      <c r="X2236" s="37"/>
      <c r="Y2236" s="37"/>
      <c r="Z2236" s="37"/>
      <c r="AA2236" s="131"/>
    </row>
    <row r="2237" spans="1:27" s="131" customFormat="1" ht="18" customHeight="1" x14ac:dyDescent="0.25">
      <c r="A2237" s="6">
        <v>155037</v>
      </c>
      <c r="B2237" s="6">
        <v>63806249</v>
      </c>
      <c r="C2237" s="6">
        <v>4</v>
      </c>
      <c r="D2237" s="6"/>
      <c r="E2237" s="30">
        <v>63806249</v>
      </c>
      <c r="F2237" s="20" t="s">
        <v>2501</v>
      </c>
      <c r="G2237" s="76">
        <f t="shared" si="366"/>
        <v>4.919999999999999</v>
      </c>
      <c r="H2237" s="55">
        <v>19.68</v>
      </c>
      <c r="I2237" s="15" t="s">
        <v>67</v>
      </c>
      <c r="J2237" s="55">
        <v>4.0999999999999996</v>
      </c>
      <c r="K2237" s="55">
        <v>16.399999999999999</v>
      </c>
      <c r="L2237" s="64">
        <v>30.75</v>
      </c>
      <c r="M2237" s="64">
        <v>123</v>
      </c>
      <c r="N2237" s="248" t="s">
        <v>2028</v>
      </c>
      <c r="O2237" s="48">
        <v>0.82</v>
      </c>
      <c r="P2237" s="48">
        <f t="shared" si="365"/>
        <v>3.28</v>
      </c>
      <c r="Q2237" s="247">
        <v>0.8</v>
      </c>
      <c r="R2237" s="102">
        <f t="shared" si="367"/>
        <v>0.82</v>
      </c>
      <c r="S2237" s="120" t="s">
        <v>2104</v>
      </c>
      <c r="T2237" s="37"/>
      <c r="U2237" s="37"/>
      <c r="V2237" s="37"/>
      <c r="W2237" s="37"/>
      <c r="Z2237" s="37"/>
      <c r="AA2237" s="37"/>
    </row>
    <row r="2238" spans="1:27" s="139" customFormat="1" ht="18" customHeight="1" x14ac:dyDescent="0.25">
      <c r="A2238" s="6">
        <v>155564</v>
      </c>
      <c r="B2238" s="6">
        <v>63806251</v>
      </c>
      <c r="C2238" s="6">
        <v>2</v>
      </c>
      <c r="D2238" s="39"/>
      <c r="E2238" s="30">
        <v>63806251</v>
      </c>
      <c r="F2238" s="20" t="s">
        <v>1292</v>
      </c>
      <c r="G2238" s="76">
        <f t="shared" si="366"/>
        <v>8.8800000000000008</v>
      </c>
      <c r="H2238" s="55">
        <f>C2238*G2238</f>
        <v>17.760000000000002</v>
      </c>
      <c r="I2238" s="15" t="s">
        <v>67</v>
      </c>
      <c r="J2238" s="55">
        <v>7.4</v>
      </c>
      <c r="K2238" s="55">
        <f>C2238*J2238</f>
        <v>14.8</v>
      </c>
      <c r="L2238" s="56">
        <f>J2238*7.5</f>
        <v>55.5</v>
      </c>
      <c r="M2238" s="56">
        <f>C2238*L2238</f>
        <v>111</v>
      </c>
      <c r="N2238" s="248" t="s">
        <v>2028</v>
      </c>
      <c r="O2238" s="48">
        <v>0.20499999999999999</v>
      </c>
      <c r="P2238" s="48">
        <f t="shared" si="365"/>
        <v>0.41</v>
      </c>
      <c r="Q2238" s="247">
        <v>0.2</v>
      </c>
      <c r="R2238" s="102">
        <f t="shared" si="367"/>
        <v>0.20499999999999999</v>
      </c>
      <c r="S2238" s="120" t="s">
        <v>2105</v>
      </c>
      <c r="T2238" s="37"/>
      <c r="U2238" s="37"/>
      <c r="V2238" s="37"/>
      <c r="W2238" s="37"/>
      <c r="X2238" s="131"/>
      <c r="Y2238" s="131"/>
      <c r="Z2238" s="37"/>
      <c r="AA2238" s="37"/>
    </row>
    <row r="2239" spans="1:27" s="131" customFormat="1" x14ac:dyDescent="0.25">
      <c r="A2239" s="6">
        <v>155564</v>
      </c>
      <c r="B2239" s="6">
        <v>63806252</v>
      </c>
      <c r="C2239" s="6">
        <v>2</v>
      </c>
      <c r="D2239" s="39"/>
      <c r="E2239" s="30">
        <v>63806252</v>
      </c>
      <c r="F2239" s="20" t="s">
        <v>3983</v>
      </c>
      <c r="G2239" s="76">
        <f t="shared" si="366"/>
        <v>21</v>
      </c>
      <c r="H2239" s="55">
        <f>C2239*G2239</f>
        <v>42</v>
      </c>
      <c r="I2239" s="15" t="s">
        <v>67</v>
      </c>
      <c r="J2239" s="55">
        <v>17.5</v>
      </c>
      <c r="K2239" s="55">
        <f>C2239*J2239</f>
        <v>35</v>
      </c>
      <c r="L2239" s="56">
        <f>J2239*7.5</f>
        <v>131.25</v>
      </c>
      <c r="M2239" s="56">
        <f>C2239*L2239</f>
        <v>262.5</v>
      </c>
      <c r="N2239" s="248" t="s">
        <v>2028</v>
      </c>
      <c r="O2239" s="48">
        <v>0.51300000000000001</v>
      </c>
      <c r="P2239" s="48">
        <f t="shared" si="365"/>
        <v>1.026</v>
      </c>
      <c r="Q2239" s="250">
        <v>0.5</v>
      </c>
      <c r="R2239" s="102">
        <f t="shared" si="367"/>
        <v>0.51249999999999996</v>
      </c>
      <c r="S2239" s="120" t="s">
        <v>2106</v>
      </c>
      <c r="T2239" s="37"/>
      <c r="U2239" s="37"/>
      <c r="V2239" s="37"/>
      <c r="W2239" s="37"/>
      <c r="X2239" s="37"/>
      <c r="Y2239" s="37"/>
      <c r="Z2239" s="230"/>
      <c r="AA2239" s="139"/>
    </row>
    <row r="2240" spans="1:27" s="131" customFormat="1" x14ac:dyDescent="0.25">
      <c r="A2240" s="6">
        <v>153318</v>
      </c>
      <c r="B2240" s="6">
        <v>63806254</v>
      </c>
      <c r="C2240" s="6">
        <v>4</v>
      </c>
      <c r="D2240" s="39"/>
      <c r="E2240" s="30" t="s">
        <v>1424</v>
      </c>
      <c r="F2240" s="20" t="s">
        <v>1425</v>
      </c>
      <c r="G2240" s="76">
        <f t="shared" si="366"/>
        <v>10.02</v>
      </c>
      <c r="H2240" s="55">
        <f>C2240*G2240</f>
        <v>40.08</v>
      </c>
      <c r="I2240" s="15" t="s">
        <v>67</v>
      </c>
      <c r="J2240" s="55">
        <v>8.35</v>
      </c>
      <c r="K2240" s="55">
        <f>C2240*J2240</f>
        <v>33.4</v>
      </c>
      <c r="L2240" s="56">
        <f>J2240*7.5</f>
        <v>62.625</v>
      </c>
      <c r="M2240" s="56">
        <f>C2240*L2240</f>
        <v>250.5</v>
      </c>
      <c r="N2240" s="38"/>
      <c r="O2240" s="48"/>
      <c r="P2240" s="48">
        <f t="shared" si="365"/>
        <v>0</v>
      </c>
      <c r="Q2240" s="104"/>
      <c r="R2240" s="102">
        <f t="shared" si="367"/>
        <v>0</v>
      </c>
      <c r="S2240" s="120" t="s">
        <v>3128</v>
      </c>
      <c r="T2240" s="37"/>
      <c r="U2240" s="217"/>
      <c r="V2240" s="40"/>
      <c r="W2240" s="37"/>
      <c r="X2240" s="37"/>
      <c r="Y2240" s="37"/>
      <c r="Z2240" s="37"/>
      <c r="AA2240" s="37"/>
    </row>
    <row r="2241" spans="1:27" s="202" customFormat="1" x14ac:dyDescent="0.25">
      <c r="A2241" s="6">
        <v>155037</v>
      </c>
      <c r="B2241" s="6">
        <v>63806256</v>
      </c>
      <c r="C2241" s="6">
        <v>8</v>
      </c>
      <c r="D2241" s="6"/>
      <c r="E2241" s="30">
        <v>63806256</v>
      </c>
      <c r="F2241" s="20" t="s">
        <v>4007</v>
      </c>
      <c r="G2241" s="76">
        <f t="shared" si="366"/>
        <v>11.4</v>
      </c>
      <c r="H2241" s="55">
        <v>91.2</v>
      </c>
      <c r="I2241" s="15" t="s">
        <v>67</v>
      </c>
      <c r="J2241" s="55">
        <v>9.5</v>
      </c>
      <c r="K2241" s="55">
        <v>76</v>
      </c>
      <c r="L2241" s="64">
        <v>71.25</v>
      </c>
      <c r="M2241" s="64">
        <v>570</v>
      </c>
      <c r="N2241" s="248" t="s">
        <v>2028</v>
      </c>
      <c r="O2241" s="48">
        <v>1.538</v>
      </c>
      <c r="P2241" s="48">
        <f t="shared" si="365"/>
        <v>12.304</v>
      </c>
      <c r="Q2241" s="247">
        <v>1.5</v>
      </c>
      <c r="R2241" s="102">
        <f t="shared" si="367"/>
        <v>1.5374999999999999</v>
      </c>
      <c r="S2241" s="120" t="s">
        <v>2107</v>
      </c>
      <c r="T2241" s="37"/>
      <c r="U2241" s="37"/>
      <c r="V2241" s="139"/>
      <c r="W2241" s="40"/>
      <c r="X2241" s="139"/>
      <c r="Y2241" s="139"/>
      <c r="Z2241" s="37"/>
      <c r="AA2241" s="37"/>
    </row>
    <row r="2242" spans="1:27" s="202" customFormat="1" x14ac:dyDescent="0.25">
      <c r="A2242" s="6">
        <v>155037</v>
      </c>
      <c r="B2242" s="6">
        <v>63806257</v>
      </c>
      <c r="C2242" s="6">
        <v>10</v>
      </c>
      <c r="D2242" s="6"/>
      <c r="E2242" s="30">
        <v>63806257</v>
      </c>
      <c r="F2242" s="20" t="s">
        <v>1296</v>
      </c>
      <c r="G2242" s="76">
        <f t="shared" si="366"/>
        <v>9.6</v>
      </c>
      <c r="H2242" s="55">
        <v>96</v>
      </c>
      <c r="I2242" s="15" t="s">
        <v>67</v>
      </c>
      <c r="J2242" s="55">
        <v>8</v>
      </c>
      <c r="K2242" s="55">
        <v>80</v>
      </c>
      <c r="L2242" s="64">
        <v>60</v>
      </c>
      <c r="M2242" s="64">
        <v>600</v>
      </c>
      <c r="N2242" s="248" t="s">
        <v>2028</v>
      </c>
      <c r="O2242" s="48">
        <v>0.20499999999999999</v>
      </c>
      <c r="P2242" s="48">
        <f t="shared" si="365"/>
        <v>2.0499999999999998</v>
      </c>
      <c r="Q2242" s="247">
        <v>0.2</v>
      </c>
      <c r="R2242" s="102">
        <f t="shared" si="367"/>
        <v>0.20499999999999999</v>
      </c>
      <c r="S2242" s="120" t="s">
        <v>2108</v>
      </c>
      <c r="T2242" s="37"/>
      <c r="U2242" s="40"/>
      <c r="V2242" s="37"/>
      <c r="W2242" s="37"/>
      <c r="X2242" s="37"/>
      <c r="Y2242" s="37"/>
      <c r="Z2242" s="37"/>
      <c r="AA2242" s="37"/>
    </row>
    <row r="2243" spans="1:27" s="139" customFormat="1" x14ac:dyDescent="0.25">
      <c r="A2243" s="6">
        <v>155037</v>
      </c>
      <c r="B2243" s="6">
        <v>63806258</v>
      </c>
      <c r="C2243" s="6">
        <v>2</v>
      </c>
      <c r="D2243" s="6"/>
      <c r="E2243" s="30" t="s">
        <v>898</v>
      </c>
      <c r="F2243" s="20" t="s">
        <v>1286</v>
      </c>
      <c r="G2243" s="76">
        <f t="shared" si="366"/>
        <v>56.4</v>
      </c>
      <c r="H2243" s="55">
        <v>112.8</v>
      </c>
      <c r="I2243" s="15" t="s">
        <v>152</v>
      </c>
      <c r="J2243" s="55">
        <v>47</v>
      </c>
      <c r="K2243" s="55">
        <v>94</v>
      </c>
      <c r="L2243" s="64">
        <v>352.5</v>
      </c>
      <c r="M2243" s="64">
        <v>705</v>
      </c>
      <c r="N2243" s="38"/>
      <c r="O2243" s="48"/>
      <c r="P2243" s="48">
        <f t="shared" si="365"/>
        <v>0</v>
      </c>
      <c r="Q2243" s="104"/>
      <c r="R2243" s="102">
        <f t="shared" si="367"/>
        <v>0</v>
      </c>
      <c r="S2243" s="120" t="s">
        <v>3387</v>
      </c>
      <c r="T2243" s="120" t="s">
        <v>3388</v>
      </c>
      <c r="U2243" s="37"/>
      <c r="V2243" s="131"/>
      <c r="W2243" s="202"/>
      <c r="X2243" s="37"/>
      <c r="Y2243" s="37"/>
      <c r="Z2243" s="37"/>
      <c r="AA2243" s="131"/>
    </row>
    <row r="2244" spans="1:27" s="139" customFormat="1" x14ac:dyDescent="0.25">
      <c r="A2244" s="6">
        <v>155037</v>
      </c>
      <c r="B2244" s="6">
        <v>63806259</v>
      </c>
      <c r="C2244" s="6">
        <v>2</v>
      </c>
      <c r="D2244" s="6"/>
      <c r="E2244" s="30">
        <v>63806259</v>
      </c>
      <c r="F2244" s="124" t="s">
        <v>1297</v>
      </c>
      <c r="G2244" s="76">
        <f t="shared" si="366"/>
        <v>23.4</v>
      </c>
      <c r="H2244" s="55">
        <v>46.8</v>
      </c>
      <c r="I2244" s="15" t="s">
        <v>67</v>
      </c>
      <c r="J2244" s="55">
        <v>19.5</v>
      </c>
      <c r="K2244" s="55">
        <v>39</v>
      </c>
      <c r="L2244" s="64">
        <v>146.25</v>
      </c>
      <c r="M2244" s="64">
        <v>292.5</v>
      </c>
      <c r="N2244" s="248" t="s">
        <v>2028</v>
      </c>
      <c r="O2244" s="48">
        <v>3.9980000000000002</v>
      </c>
      <c r="P2244" s="48">
        <f t="shared" si="365"/>
        <v>7.9960000000000004</v>
      </c>
      <c r="Q2244" s="247">
        <v>3.9</v>
      </c>
      <c r="R2244" s="102">
        <f t="shared" si="367"/>
        <v>3.9974999999999996</v>
      </c>
      <c r="S2244" s="120" t="s">
        <v>2109</v>
      </c>
      <c r="T2244" s="37"/>
      <c r="U2244" s="37"/>
      <c r="V2244" s="37"/>
      <c r="W2244" s="37"/>
      <c r="X2244" s="37"/>
      <c r="Y2244" s="37"/>
      <c r="Z2244" s="37"/>
      <c r="AA2244" s="37"/>
    </row>
    <row r="2245" spans="1:27" s="139" customFormat="1" x14ac:dyDescent="0.25">
      <c r="A2245" s="6">
        <v>155037</v>
      </c>
      <c r="B2245" s="6">
        <v>63806261</v>
      </c>
      <c r="C2245" s="6">
        <v>2</v>
      </c>
      <c r="D2245" s="6"/>
      <c r="E2245" s="30">
        <v>63806261</v>
      </c>
      <c r="F2245" s="20" t="s">
        <v>1298</v>
      </c>
      <c r="G2245" s="76">
        <f t="shared" si="366"/>
        <v>12.719999999999999</v>
      </c>
      <c r="H2245" s="55">
        <v>25.44</v>
      </c>
      <c r="I2245" s="15" t="s">
        <v>67</v>
      </c>
      <c r="J2245" s="55">
        <v>10.6</v>
      </c>
      <c r="K2245" s="55">
        <v>21.2</v>
      </c>
      <c r="L2245" s="64">
        <v>79.5</v>
      </c>
      <c r="M2245" s="64">
        <v>159</v>
      </c>
      <c r="N2245" s="248" t="s">
        <v>2028</v>
      </c>
      <c r="O2245" s="48">
        <v>1.23</v>
      </c>
      <c r="P2245" s="48">
        <f t="shared" si="365"/>
        <v>2.46</v>
      </c>
      <c r="Q2245" s="247">
        <v>1.2</v>
      </c>
      <c r="R2245" s="102">
        <f t="shared" si="367"/>
        <v>1.2299999999999998</v>
      </c>
      <c r="S2245" s="120" t="s">
        <v>2110</v>
      </c>
      <c r="T2245" s="37"/>
      <c r="U2245" s="131"/>
      <c r="V2245" s="37"/>
      <c r="W2245" s="37"/>
      <c r="X2245" s="37"/>
      <c r="Y2245" s="37"/>
      <c r="Z2245" s="37"/>
      <c r="AA2245" s="37"/>
    </row>
    <row r="2246" spans="1:27" s="139" customFormat="1" x14ac:dyDescent="0.25">
      <c r="A2246" s="6">
        <v>155037</v>
      </c>
      <c r="B2246" s="6">
        <v>63806264</v>
      </c>
      <c r="C2246" s="6">
        <v>2</v>
      </c>
      <c r="D2246" s="6"/>
      <c r="E2246" s="30">
        <v>63806264</v>
      </c>
      <c r="F2246" s="20" t="s">
        <v>1299</v>
      </c>
      <c r="G2246" s="76">
        <f t="shared" si="366"/>
        <v>8.4</v>
      </c>
      <c r="H2246" s="55">
        <v>16.8</v>
      </c>
      <c r="I2246" s="15" t="s">
        <v>67</v>
      </c>
      <c r="J2246" s="55">
        <v>7</v>
      </c>
      <c r="K2246" s="55">
        <v>14</v>
      </c>
      <c r="L2246" s="64">
        <v>52.5</v>
      </c>
      <c r="M2246" s="64">
        <v>105</v>
      </c>
      <c r="N2246" s="248" t="s">
        <v>2028</v>
      </c>
      <c r="O2246" s="48">
        <v>2.87</v>
      </c>
      <c r="P2246" s="48">
        <f t="shared" si="365"/>
        <v>5.74</v>
      </c>
      <c r="Q2246" s="247">
        <v>2.8</v>
      </c>
      <c r="R2246" s="102">
        <f t="shared" si="367"/>
        <v>2.8699999999999997</v>
      </c>
      <c r="S2246" s="120" t="s">
        <v>2111</v>
      </c>
      <c r="T2246" s="37"/>
      <c r="U2246" s="131"/>
      <c r="V2246" s="131"/>
      <c r="X2246" s="37"/>
      <c r="Y2246" s="37"/>
      <c r="AA2246" s="40"/>
    </row>
    <row r="2247" spans="1:27" s="139" customFormat="1" x14ac:dyDescent="0.25">
      <c r="A2247" s="6">
        <v>155037</v>
      </c>
      <c r="B2247" s="6">
        <v>63806266</v>
      </c>
      <c r="C2247" s="6">
        <v>4</v>
      </c>
      <c r="D2247" s="6"/>
      <c r="E2247" s="30">
        <v>63806266</v>
      </c>
      <c r="F2247" s="20" t="s">
        <v>1019</v>
      </c>
      <c r="G2247" s="76">
        <f t="shared" si="366"/>
        <v>9</v>
      </c>
      <c r="H2247" s="55">
        <v>36</v>
      </c>
      <c r="I2247" s="15" t="s">
        <v>0</v>
      </c>
      <c r="J2247" s="55">
        <v>7.5</v>
      </c>
      <c r="K2247" s="55">
        <v>30</v>
      </c>
      <c r="L2247" s="64">
        <v>56.25</v>
      </c>
      <c r="M2247" s="64">
        <v>225</v>
      </c>
      <c r="N2247" s="248" t="s">
        <v>2028</v>
      </c>
      <c r="O2247" s="48">
        <v>1.538</v>
      </c>
      <c r="P2247" s="48">
        <f t="shared" si="365"/>
        <v>6.1520000000000001</v>
      </c>
      <c r="Q2247" s="247">
        <v>1.5</v>
      </c>
      <c r="R2247" s="102">
        <f t="shared" si="367"/>
        <v>1.5374999999999999</v>
      </c>
      <c r="S2247" s="120" t="s">
        <v>2112</v>
      </c>
      <c r="T2247" s="37"/>
      <c r="U2247" s="131"/>
      <c r="V2247" s="131"/>
      <c r="Z2247" s="37"/>
      <c r="AA2247" s="37"/>
    </row>
    <row r="2248" spans="1:27" s="139" customFormat="1" x14ac:dyDescent="0.25">
      <c r="A2248" s="6">
        <v>153318</v>
      </c>
      <c r="B2248" s="6">
        <v>63806274</v>
      </c>
      <c r="C2248" s="6">
        <v>2</v>
      </c>
      <c r="D2248" s="39"/>
      <c r="E2248" s="30" t="s">
        <v>880</v>
      </c>
      <c r="F2248" s="20" t="s">
        <v>4396</v>
      </c>
      <c r="G2248" s="76">
        <f t="shared" si="366"/>
        <v>456</v>
      </c>
      <c r="H2248" s="55">
        <f t="shared" ref="H2248:H2257" si="368">C2248*G2248</f>
        <v>912</v>
      </c>
      <c r="I2248" s="15" t="s">
        <v>0</v>
      </c>
      <c r="J2248" s="55">
        <v>380</v>
      </c>
      <c r="K2248" s="55">
        <f t="shared" ref="K2248:K2257" si="369">C2248*J2248</f>
        <v>760</v>
      </c>
      <c r="L2248" s="56">
        <f t="shared" ref="L2248:L2257" si="370">J2248*7.5</f>
        <v>2850</v>
      </c>
      <c r="M2248" s="56">
        <f t="shared" ref="M2248:M2257" si="371">C2248*L2248</f>
        <v>5700</v>
      </c>
      <c r="N2248" s="277" t="s">
        <v>1917</v>
      </c>
      <c r="O2248" s="48">
        <v>35</v>
      </c>
      <c r="P2248" s="48">
        <f t="shared" si="365"/>
        <v>70</v>
      </c>
      <c r="Q2248" s="104"/>
      <c r="R2248" s="102">
        <f t="shared" si="367"/>
        <v>0</v>
      </c>
      <c r="S2248" s="120" t="s">
        <v>2361</v>
      </c>
      <c r="T2248" s="37"/>
      <c r="U2248" s="131"/>
      <c r="V2248" s="37"/>
      <c r="W2248" s="37"/>
      <c r="Z2248" s="37"/>
      <c r="AA2248" s="37"/>
    </row>
    <row r="2249" spans="1:27" s="139" customFormat="1" ht="14.25" customHeight="1" x14ac:dyDescent="0.25">
      <c r="A2249" s="6">
        <v>153318</v>
      </c>
      <c r="B2249" s="6">
        <v>63806275</v>
      </c>
      <c r="C2249" s="6">
        <v>2</v>
      </c>
      <c r="D2249" s="39"/>
      <c r="E2249" s="30" t="s">
        <v>881</v>
      </c>
      <c r="F2249" s="20" t="s">
        <v>4387</v>
      </c>
      <c r="G2249" s="76">
        <f t="shared" si="366"/>
        <v>408</v>
      </c>
      <c r="H2249" s="55">
        <f t="shared" si="368"/>
        <v>816</v>
      </c>
      <c r="I2249" s="15" t="s">
        <v>0</v>
      </c>
      <c r="J2249" s="55">
        <v>340</v>
      </c>
      <c r="K2249" s="55">
        <f t="shared" si="369"/>
        <v>680</v>
      </c>
      <c r="L2249" s="56">
        <f t="shared" si="370"/>
        <v>2550</v>
      </c>
      <c r="M2249" s="56">
        <f t="shared" si="371"/>
        <v>5100</v>
      </c>
      <c r="N2249" s="277" t="s">
        <v>1917</v>
      </c>
      <c r="O2249" s="48">
        <v>36</v>
      </c>
      <c r="P2249" s="48">
        <f t="shared" si="365"/>
        <v>72</v>
      </c>
      <c r="Q2249" s="104"/>
      <c r="R2249" s="102">
        <f t="shared" si="367"/>
        <v>0</v>
      </c>
      <c r="S2249" s="120" t="s">
        <v>2362</v>
      </c>
      <c r="T2249" s="37"/>
      <c r="V2249" s="37"/>
      <c r="W2249" s="131"/>
      <c r="Z2249" s="37"/>
      <c r="AA2249" s="37"/>
    </row>
    <row r="2250" spans="1:27" s="139" customFormat="1" x14ac:dyDescent="0.25">
      <c r="A2250" s="6">
        <v>153318</v>
      </c>
      <c r="B2250" s="6">
        <v>63806276</v>
      </c>
      <c r="C2250" s="6">
        <v>4</v>
      </c>
      <c r="D2250" s="39"/>
      <c r="E2250" s="30" t="s">
        <v>882</v>
      </c>
      <c r="F2250" s="20" t="s">
        <v>977</v>
      </c>
      <c r="G2250" s="76">
        <f t="shared" si="366"/>
        <v>26.4</v>
      </c>
      <c r="H2250" s="55">
        <f t="shared" si="368"/>
        <v>105.6</v>
      </c>
      <c r="I2250" s="15" t="s">
        <v>0</v>
      </c>
      <c r="J2250" s="55">
        <v>22</v>
      </c>
      <c r="K2250" s="55">
        <f t="shared" si="369"/>
        <v>88</v>
      </c>
      <c r="L2250" s="56">
        <f t="shared" si="370"/>
        <v>165</v>
      </c>
      <c r="M2250" s="56">
        <f t="shared" si="371"/>
        <v>660</v>
      </c>
      <c r="N2250" s="105"/>
      <c r="O2250" s="48"/>
      <c r="P2250" s="48">
        <f t="shared" si="365"/>
        <v>0</v>
      </c>
      <c r="Q2250" s="104"/>
      <c r="R2250" s="102">
        <f t="shared" si="367"/>
        <v>0</v>
      </c>
      <c r="S2250" s="120" t="s">
        <v>2363</v>
      </c>
      <c r="T2250" s="37"/>
      <c r="V2250" s="131"/>
      <c r="X2250" s="37"/>
      <c r="Y2250" s="37"/>
      <c r="Z2250" s="37"/>
      <c r="AA2250" s="40"/>
    </row>
    <row r="2251" spans="1:27" s="139" customFormat="1" x14ac:dyDescent="0.25">
      <c r="A2251" s="6">
        <v>164330</v>
      </c>
      <c r="B2251" s="6">
        <v>63806276</v>
      </c>
      <c r="C2251" s="6">
        <v>4</v>
      </c>
      <c r="D2251" s="39"/>
      <c r="E2251" s="30" t="s">
        <v>976</v>
      </c>
      <c r="F2251" s="20" t="s">
        <v>977</v>
      </c>
      <c r="G2251" s="53">
        <f>J2251*1.15</f>
        <v>28.749999999999996</v>
      </c>
      <c r="H2251" s="55">
        <f t="shared" si="368"/>
        <v>114.99999999999999</v>
      </c>
      <c r="I2251" s="15" t="s">
        <v>0</v>
      </c>
      <c r="J2251" s="55">
        <v>25</v>
      </c>
      <c r="K2251" s="55">
        <f t="shared" si="369"/>
        <v>100</v>
      </c>
      <c r="L2251" s="56">
        <f t="shared" si="370"/>
        <v>187.5</v>
      </c>
      <c r="M2251" s="56">
        <f t="shared" si="371"/>
        <v>750</v>
      </c>
      <c r="N2251" s="105"/>
      <c r="O2251" s="48"/>
      <c r="P2251" s="48">
        <f t="shared" si="365"/>
        <v>0</v>
      </c>
      <c r="Q2251" s="104"/>
      <c r="R2251" s="102">
        <f t="shared" si="367"/>
        <v>0</v>
      </c>
      <c r="S2251" s="120" t="s">
        <v>2363</v>
      </c>
      <c r="T2251" s="37"/>
      <c r="U2251" s="230"/>
      <c r="V2251" s="37"/>
      <c r="X2251" s="37"/>
      <c r="Y2251" s="37"/>
      <c r="Z2251" s="37"/>
      <c r="AA2251" s="37"/>
    </row>
    <row r="2252" spans="1:27" s="139" customFormat="1" x14ac:dyDescent="0.25">
      <c r="A2252" s="197">
        <v>197808</v>
      </c>
      <c r="B2252" s="134">
        <v>63806276</v>
      </c>
      <c r="C2252" s="134">
        <v>4</v>
      </c>
      <c r="D2252" s="161"/>
      <c r="E2252" s="123" t="s">
        <v>976</v>
      </c>
      <c r="F2252" s="124" t="s">
        <v>977</v>
      </c>
      <c r="G2252" s="187">
        <f>J2252*1.15</f>
        <v>28.749999999999996</v>
      </c>
      <c r="H2252" s="162">
        <f t="shared" si="368"/>
        <v>114.99999999999999</v>
      </c>
      <c r="I2252" s="166" t="s">
        <v>0</v>
      </c>
      <c r="J2252" s="162">
        <v>25</v>
      </c>
      <c r="K2252" s="162">
        <f t="shared" si="369"/>
        <v>100</v>
      </c>
      <c r="L2252" s="167">
        <f t="shared" si="370"/>
        <v>187.5</v>
      </c>
      <c r="M2252" s="167">
        <f t="shared" si="371"/>
        <v>750</v>
      </c>
      <c r="N2252" s="122" t="s">
        <v>2028</v>
      </c>
      <c r="O2252" s="130">
        <v>4.71</v>
      </c>
      <c r="P2252" s="130">
        <f t="shared" si="365"/>
        <v>18.84</v>
      </c>
      <c r="Q2252" s="188"/>
      <c r="R2252" s="202"/>
      <c r="S2252" s="202"/>
      <c r="T2252" s="202"/>
      <c r="V2252" s="37"/>
      <c r="X2252" s="37"/>
      <c r="Y2252" s="37"/>
      <c r="Z2252" s="37"/>
      <c r="AA2252" s="131"/>
    </row>
    <row r="2253" spans="1:27" s="139" customFormat="1" x14ac:dyDescent="0.25">
      <c r="A2253" s="6">
        <v>154722</v>
      </c>
      <c r="B2253" s="6">
        <v>63806279</v>
      </c>
      <c r="C2253" s="6">
        <v>2</v>
      </c>
      <c r="D2253" s="39"/>
      <c r="E2253" s="30" t="s">
        <v>883</v>
      </c>
      <c r="F2253" s="8" t="s">
        <v>1279</v>
      </c>
      <c r="G2253" s="76">
        <f t="shared" ref="G2253:G2262" si="372">J2253*1.2</f>
        <v>222</v>
      </c>
      <c r="H2253" s="55">
        <f t="shared" si="368"/>
        <v>444</v>
      </c>
      <c r="I2253" s="15" t="s">
        <v>0</v>
      </c>
      <c r="J2253" s="55">
        <v>185</v>
      </c>
      <c r="K2253" s="55">
        <f t="shared" si="369"/>
        <v>370</v>
      </c>
      <c r="L2253" s="56">
        <f t="shared" si="370"/>
        <v>1387.5</v>
      </c>
      <c r="M2253" s="56">
        <f t="shared" si="371"/>
        <v>2775</v>
      </c>
      <c r="N2253" s="122" t="s">
        <v>2028</v>
      </c>
      <c r="O2253" s="48">
        <v>24</v>
      </c>
      <c r="P2253" s="48">
        <f t="shared" si="365"/>
        <v>48</v>
      </c>
      <c r="Q2253" s="104"/>
      <c r="R2253" s="102">
        <f t="shared" ref="R2253:R2262" si="373">Q2253*1.025</f>
        <v>0</v>
      </c>
      <c r="S2253" s="120" t="s">
        <v>2459</v>
      </c>
      <c r="T2253" s="37"/>
      <c r="U2253" s="40"/>
      <c r="V2253" s="37"/>
      <c r="W2253" s="37"/>
      <c r="X2253" s="37"/>
      <c r="Y2253" s="37"/>
      <c r="Z2253" s="37"/>
      <c r="AA2253" s="131"/>
    </row>
    <row r="2254" spans="1:27" s="139" customFormat="1" x14ac:dyDescent="0.25">
      <c r="A2254" s="6">
        <v>153318</v>
      </c>
      <c r="B2254" s="6">
        <v>63806306</v>
      </c>
      <c r="C2254" s="6">
        <v>2</v>
      </c>
      <c r="D2254" s="39"/>
      <c r="E2254" s="30" t="s">
        <v>1441</v>
      </c>
      <c r="F2254" s="20" t="s">
        <v>4230</v>
      </c>
      <c r="G2254" s="76">
        <f t="shared" si="372"/>
        <v>140.4</v>
      </c>
      <c r="H2254" s="55">
        <f t="shared" si="368"/>
        <v>280.8</v>
      </c>
      <c r="I2254" s="15" t="s">
        <v>152</v>
      </c>
      <c r="J2254" s="55">
        <v>117</v>
      </c>
      <c r="K2254" s="55">
        <f t="shared" si="369"/>
        <v>234</v>
      </c>
      <c r="L2254" s="56">
        <f t="shared" si="370"/>
        <v>877.5</v>
      </c>
      <c r="M2254" s="56">
        <f t="shared" si="371"/>
        <v>1755</v>
      </c>
      <c r="N2254" s="38"/>
      <c r="O2254" s="48"/>
      <c r="P2254" s="48">
        <f t="shared" si="365"/>
        <v>0</v>
      </c>
      <c r="Q2254" s="104"/>
      <c r="R2254" s="102">
        <f t="shared" si="373"/>
        <v>0</v>
      </c>
      <c r="S2254" s="120" t="s">
        <v>2575</v>
      </c>
      <c r="T2254" s="37"/>
      <c r="V2254" s="40"/>
      <c r="W2254" s="37"/>
      <c r="X2254" s="37"/>
      <c r="Y2254" s="37"/>
      <c r="Z2254" s="131"/>
      <c r="AA2254" s="131"/>
    </row>
    <row r="2255" spans="1:27" s="131" customFormat="1" x14ac:dyDescent="0.25">
      <c r="A2255" s="6">
        <v>153318</v>
      </c>
      <c r="B2255" s="6">
        <v>63806309</v>
      </c>
      <c r="C2255" s="6">
        <v>4</v>
      </c>
      <c r="D2255" s="39"/>
      <c r="E2255" s="30" t="s">
        <v>885</v>
      </c>
      <c r="F2255" s="20" t="s">
        <v>1200</v>
      </c>
      <c r="G2255" s="76">
        <f t="shared" si="372"/>
        <v>7.8</v>
      </c>
      <c r="H2255" s="55">
        <f t="shared" si="368"/>
        <v>31.2</v>
      </c>
      <c r="I2255" s="15" t="s">
        <v>67</v>
      </c>
      <c r="J2255" s="55">
        <v>6.5</v>
      </c>
      <c r="K2255" s="55">
        <f t="shared" si="369"/>
        <v>26</v>
      </c>
      <c r="L2255" s="56">
        <f t="shared" si="370"/>
        <v>48.75</v>
      </c>
      <c r="M2255" s="56">
        <f t="shared" si="371"/>
        <v>195</v>
      </c>
      <c r="N2255" s="38"/>
      <c r="O2255" s="48"/>
      <c r="P2255" s="48">
        <f t="shared" si="365"/>
        <v>0</v>
      </c>
      <c r="Q2255" s="104"/>
      <c r="R2255" s="102">
        <f t="shared" si="373"/>
        <v>0</v>
      </c>
      <c r="S2255" s="120" t="s">
        <v>2690</v>
      </c>
      <c r="T2255" s="37"/>
      <c r="U2255" s="139"/>
      <c r="V2255" s="37"/>
      <c r="W2255" s="139"/>
      <c r="Z2255" s="139"/>
      <c r="AA2255" s="139"/>
    </row>
    <row r="2256" spans="1:27" s="131" customFormat="1" x14ac:dyDescent="0.25">
      <c r="A2256" s="6">
        <v>153318</v>
      </c>
      <c r="B2256" s="6">
        <v>63806310</v>
      </c>
      <c r="C2256" s="6">
        <v>4</v>
      </c>
      <c r="D2256" s="39"/>
      <c r="E2256" s="30" t="s">
        <v>886</v>
      </c>
      <c r="F2256" s="20" t="s">
        <v>4000</v>
      </c>
      <c r="G2256" s="76">
        <f t="shared" si="372"/>
        <v>39.6</v>
      </c>
      <c r="H2256" s="55">
        <f t="shared" si="368"/>
        <v>158.4</v>
      </c>
      <c r="I2256" s="15" t="s">
        <v>152</v>
      </c>
      <c r="J2256" s="55">
        <v>33</v>
      </c>
      <c r="K2256" s="55">
        <f t="shared" si="369"/>
        <v>132</v>
      </c>
      <c r="L2256" s="56">
        <f t="shared" si="370"/>
        <v>247.5</v>
      </c>
      <c r="M2256" s="56">
        <f t="shared" si="371"/>
        <v>990</v>
      </c>
      <c r="N2256" s="38"/>
      <c r="O2256" s="48">
        <v>6.5</v>
      </c>
      <c r="P2256" s="48">
        <f t="shared" si="365"/>
        <v>26</v>
      </c>
      <c r="Q2256" s="104"/>
      <c r="R2256" s="102">
        <f t="shared" si="373"/>
        <v>0</v>
      </c>
      <c r="S2256" s="120" t="s">
        <v>2691</v>
      </c>
      <c r="T2256" s="37"/>
      <c r="V2256" s="139"/>
      <c r="W2256" s="37"/>
      <c r="X2256" s="40"/>
      <c r="Y2256" s="40"/>
      <c r="Z2256" s="139"/>
      <c r="AA2256" s="40"/>
    </row>
    <row r="2257" spans="1:27" s="131" customFormat="1" x14ac:dyDescent="0.25">
      <c r="A2257" s="6">
        <v>153318</v>
      </c>
      <c r="B2257" s="6">
        <v>63806311</v>
      </c>
      <c r="C2257" s="6">
        <v>1</v>
      </c>
      <c r="D2257" s="39"/>
      <c r="E2257" s="30" t="s">
        <v>887</v>
      </c>
      <c r="F2257" s="20" t="s">
        <v>3974</v>
      </c>
      <c r="G2257" s="76">
        <f t="shared" si="372"/>
        <v>1890</v>
      </c>
      <c r="H2257" s="55">
        <f t="shared" si="368"/>
        <v>1890</v>
      </c>
      <c r="I2257" s="15" t="s">
        <v>0</v>
      </c>
      <c r="J2257" s="55">
        <v>1575</v>
      </c>
      <c r="K2257" s="55">
        <f t="shared" si="369"/>
        <v>1575</v>
      </c>
      <c r="L2257" s="56">
        <f t="shared" si="370"/>
        <v>11812.5</v>
      </c>
      <c r="M2257" s="56">
        <f t="shared" si="371"/>
        <v>11812.5</v>
      </c>
      <c r="N2257" s="38"/>
      <c r="O2257" s="48">
        <v>340</v>
      </c>
      <c r="P2257" s="48">
        <f t="shared" si="365"/>
        <v>340</v>
      </c>
      <c r="Q2257" s="104"/>
      <c r="R2257" s="102">
        <f t="shared" si="373"/>
        <v>0</v>
      </c>
      <c r="S2257" s="120" t="s">
        <v>2692</v>
      </c>
      <c r="T2257" s="37"/>
      <c r="V2257" s="37"/>
      <c r="W2257" s="37"/>
      <c r="X2257" s="139"/>
      <c r="Y2257" s="139"/>
      <c r="Z2257" s="37"/>
    </row>
    <row r="2258" spans="1:27" s="131" customFormat="1" x14ac:dyDescent="0.25">
      <c r="A2258" s="6">
        <v>155037</v>
      </c>
      <c r="B2258" s="6">
        <v>63806334</v>
      </c>
      <c r="C2258" s="6">
        <v>8</v>
      </c>
      <c r="D2258" s="6"/>
      <c r="E2258" s="30">
        <v>63806334</v>
      </c>
      <c r="F2258" s="20" t="s">
        <v>1300</v>
      </c>
      <c r="G2258" s="76">
        <f t="shared" si="372"/>
        <v>38.4</v>
      </c>
      <c r="H2258" s="55">
        <v>307.2</v>
      </c>
      <c r="I2258" s="15" t="s">
        <v>152</v>
      </c>
      <c r="J2258" s="55">
        <v>32</v>
      </c>
      <c r="K2258" s="55">
        <v>256</v>
      </c>
      <c r="L2258" s="64">
        <v>240</v>
      </c>
      <c r="M2258" s="64">
        <v>1920</v>
      </c>
      <c r="N2258" s="248" t="s">
        <v>2028</v>
      </c>
      <c r="O2258" s="48">
        <v>0.41</v>
      </c>
      <c r="P2258" s="48">
        <f t="shared" si="365"/>
        <v>3.28</v>
      </c>
      <c r="Q2258" s="247">
        <v>0.4</v>
      </c>
      <c r="R2258" s="102">
        <f t="shared" si="373"/>
        <v>0.41</v>
      </c>
      <c r="S2258" s="120" t="s">
        <v>2113</v>
      </c>
      <c r="T2258" s="37"/>
      <c r="W2258" s="37"/>
      <c r="X2258" s="202"/>
      <c r="Y2258" s="202"/>
      <c r="Z2258" s="37"/>
      <c r="AA2258" s="139"/>
    </row>
    <row r="2259" spans="1:27" s="131" customFormat="1" x14ac:dyDescent="0.25">
      <c r="A2259" s="6">
        <v>158021</v>
      </c>
      <c r="B2259" s="6">
        <v>63806345</v>
      </c>
      <c r="C2259" s="6">
        <v>1</v>
      </c>
      <c r="D2259" s="39"/>
      <c r="E2259" s="30" t="s">
        <v>930</v>
      </c>
      <c r="F2259" s="20" t="s">
        <v>1868</v>
      </c>
      <c r="G2259" s="76">
        <f t="shared" si="372"/>
        <v>217.2</v>
      </c>
      <c r="H2259" s="55">
        <f t="shared" ref="H2259:H2322" si="374">C2259*G2259</f>
        <v>217.2</v>
      </c>
      <c r="I2259" s="15" t="s">
        <v>152</v>
      </c>
      <c r="J2259" s="55">
        <v>181</v>
      </c>
      <c r="K2259" s="55">
        <f t="shared" ref="K2259:K2322" si="375">C2259*J2259</f>
        <v>181</v>
      </c>
      <c r="L2259" s="56">
        <f t="shared" ref="L2259:L2322" si="376">J2259*7.5</f>
        <v>1357.5</v>
      </c>
      <c r="M2259" s="56">
        <f t="shared" ref="M2259:M2322" si="377">C2259*L2259</f>
        <v>1357.5</v>
      </c>
      <c r="N2259" s="38"/>
      <c r="O2259" s="48"/>
      <c r="P2259" s="48">
        <f t="shared" si="365"/>
        <v>0</v>
      </c>
      <c r="Q2259" s="103"/>
      <c r="R2259" s="102">
        <f t="shared" si="373"/>
        <v>0</v>
      </c>
      <c r="S2259" s="120" t="s">
        <v>3098</v>
      </c>
      <c r="T2259" s="37"/>
      <c r="U2259" s="37"/>
      <c r="V2259" s="37"/>
      <c r="W2259" s="37"/>
      <c r="X2259" s="40"/>
      <c r="Y2259" s="40"/>
      <c r="Z2259" s="37"/>
      <c r="AA2259" s="37"/>
    </row>
    <row r="2260" spans="1:27" s="131" customFormat="1" x14ac:dyDescent="0.25">
      <c r="A2260" s="6">
        <v>158021</v>
      </c>
      <c r="B2260" s="6">
        <v>63806351</v>
      </c>
      <c r="C2260" s="6">
        <v>1</v>
      </c>
      <c r="D2260" s="39"/>
      <c r="E2260" s="30" t="s">
        <v>928</v>
      </c>
      <c r="F2260" s="20" t="s">
        <v>1112</v>
      </c>
      <c r="G2260" s="76">
        <f t="shared" si="372"/>
        <v>231.6</v>
      </c>
      <c r="H2260" s="55">
        <f t="shared" si="374"/>
        <v>231.6</v>
      </c>
      <c r="I2260" s="15" t="s">
        <v>152</v>
      </c>
      <c r="J2260" s="55">
        <v>193</v>
      </c>
      <c r="K2260" s="55">
        <f t="shared" si="375"/>
        <v>193</v>
      </c>
      <c r="L2260" s="56">
        <f t="shared" si="376"/>
        <v>1447.5</v>
      </c>
      <c r="M2260" s="56">
        <f t="shared" si="377"/>
        <v>1447.5</v>
      </c>
      <c r="N2260" s="38"/>
      <c r="O2260" s="48"/>
      <c r="P2260" s="48">
        <f t="shared" si="365"/>
        <v>0</v>
      </c>
      <c r="Q2260" s="103"/>
      <c r="R2260" s="102">
        <f t="shared" si="373"/>
        <v>0</v>
      </c>
      <c r="S2260" s="120" t="s">
        <v>3066</v>
      </c>
      <c r="T2260" s="37"/>
      <c r="U2260" s="37"/>
      <c r="V2260" s="139"/>
      <c r="W2260" s="37"/>
      <c r="X2260" s="37"/>
      <c r="Y2260" s="37"/>
      <c r="Z2260" s="37"/>
      <c r="AA2260" s="139"/>
    </row>
    <row r="2261" spans="1:27" s="131" customFormat="1" x14ac:dyDescent="0.25">
      <c r="A2261" s="6">
        <v>158021</v>
      </c>
      <c r="B2261" s="6">
        <v>63806352</v>
      </c>
      <c r="C2261" s="6">
        <v>1</v>
      </c>
      <c r="D2261" s="39"/>
      <c r="E2261" s="30" t="s">
        <v>929</v>
      </c>
      <c r="F2261" s="20" t="s">
        <v>1907</v>
      </c>
      <c r="G2261" s="76">
        <f t="shared" si="372"/>
        <v>918</v>
      </c>
      <c r="H2261" s="55">
        <f t="shared" si="374"/>
        <v>918</v>
      </c>
      <c r="I2261" s="15" t="s">
        <v>299</v>
      </c>
      <c r="J2261" s="55">
        <v>765</v>
      </c>
      <c r="K2261" s="55">
        <f t="shared" si="375"/>
        <v>765</v>
      </c>
      <c r="L2261" s="56">
        <f t="shared" si="376"/>
        <v>5737.5</v>
      </c>
      <c r="M2261" s="57">
        <f t="shared" si="377"/>
        <v>5737.5</v>
      </c>
      <c r="N2261" s="38"/>
      <c r="O2261" s="48"/>
      <c r="P2261" s="48">
        <f t="shared" si="365"/>
        <v>0</v>
      </c>
      <c r="Q2261" s="104"/>
      <c r="R2261" s="102">
        <f t="shared" si="373"/>
        <v>0</v>
      </c>
      <c r="S2261" s="120" t="s">
        <v>3067</v>
      </c>
      <c r="T2261" s="37"/>
      <c r="U2261" s="37"/>
      <c r="V2261" s="37"/>
      <c r="X2261" s="37"/>
      <c r="Y2261" s="37"/>
      <c r="Z2261" s="37"/>
      <c r="AA2261" s="139"/>
    </row>
    <row r="2262" spans="1:27" s="131" customFormat="1" x14ac:dyDescent="0.25">
      <c r="A2262" s="6">
        <v>158021</v>
      </c>
      <c r="B2262" s="6">
        <v>63806363</v>
      </c>
      <c r="C2262" s="6">
        <v>2</v>
      </c>
      <c r="D2262" s="39"/>
      <c r="E2262" s="30" t="s">
        <v>931</v>
      </c>
      <c r="F2262" s="20" t="s">
        <v>1065</v>
      </c>
      <c r="G2262" s="76">
        <f t="shared" si="372"/>
        <v>9.6</v>
      </c>
      <c r="H2262" s="55">
        <f t="shared" si="374"/>
        <v>19.2</v>
      </c>
      <c r="I2262" s="15" t="s">
        <v>67</v>
      </c>
      <c r="J2262" s="55">
        <v>8</v>
      </c>
      <c r="K2262" s="55">
        <f t="shared" si="375"/>
        <v>16</v>
      </c>
      <c r="L2262" s="56">
        <f t="shared" si="376"/>
        <v>60</v>
      </c>
      <c r="M2262" s="56">
        <f t="shared" si="377"/>
        <v>120</v>
      </c>
      <c r="N2262" s="38"/>
      <c r="O2262" s="48"/>
      <c r="P2262" s="48">
        <f t="shared" si="365"/>
        <v>0</v>
      </c>
      <c r="Q2262" s="104"/>
      <c r="R2262" s="102">
        <f t="shared" si="373"/>
        <v>0</v>
      </c>
      <c r="S2262" s="120" t="s">
        <v>3122</v>
      </c>
      <c r="T2262" s="37"/>
      <c r="U2262" s="40"/>
      <c r="V2262" s="37"/>
      <c r="X2262" s="37"/>
      <c r="Y2262" s="37"/>
      <c r="Z2262" s="37"/>
      <c r="AA2262" s="37"/>
    </row>
    <row r="2263" spans="1:27" s="131" customFormat="1" x14ac:dyDescent="0.25">
      <c r="A2263" s="134">
        <v>233595</v>
      </c>
      <c r="B2263" s="134">
        <v>63806363</v>
      </c>
      <c r="C2263" s="134">
        <v>2</v>
      </c>
      <c r="D2263" s="161"/>
      <c r="E2263" s="123" t="s">
        <v>931</v>
      </c>
      <c r="F2263" s="124" t="s">
        <v>1065</v>
      </c>
      <c r="G2263" s="189">
        <f>J2263*1.2+O2263*2.5</f>
        <v>11.1425</v>
      </c>
      <c r="H2263" s="162">
        <f t="shared" si="374"/>
        <v>22.285</v>
      </c>
      <c r="I2263" s="203" t="s">
        <v>974</v>
      </c>
      <c r="J2263" s="164">
        <v>8</v>
      </c>
      <c r="K2263" s="164">
        <f t="shared" si="375"/>
        <v>16</v>
      </c>
      <c r="L2263" s="165">
        <f t="shared" si="376"/>
        <v>60</v>
      </c>
      <c r="M2263" s="165">
        <f t="shared" si="377"/>
        <v>120</v>
      </c>
      <c r="N2263" s="129" t="s">
        <v>1973</v>
      </c>
      <c r="O2263" s="130">
        <v>0.61699999999999999</v>
      </c>
      <c r="P2263" s="130">
        <f t="shared" si="365"/>
        <v>1.234</v>
      </c>
      <c r="Q2263" s="139"/>
      <c r="T2263" s="37"/>
      <c r="U2263" s="37"/>
      <c r="V2263" s="37"/>
      <c r="W2263" s="37"/>
      <c r="X2263" s="37"/>
      <c r="Y2263" s="37"/>
      <c r="Z2263" s="139"/>
      <c r="AA2263" s="37"/>
    </row>
    <row r="2264" spans="1:27" s="139" customFormat="1" ht="18" customHeight="1" x14ac:dyDescent="0.25">
      <c r="A2264" s="6">
        <v>158021</v>
      </c>
      <c r="B2264" s="6">
        <v>63806365</v>
      </c>
      <c r="C2264" s="6">
        <v>3</v>
      </c>
      <c r="D2264" s="39"/>
      <c r="E2264" s="30" t="s">
        <v>932</v>
      </c>
      <c r="F2264" s="20" t="s">
        <v>1066</v>
      </c>
      <c r="G2264" s="76">
        <f>J2264*1.2</f>
        <v>10.799999999999999</v>
      </c>
      <c r="H2264" s="55">
        <f t="shared" si="374"/>
        <v>32.4</v>
      </c>
      <c r="I2264" s="15" t="s">
        <v>67</v>
      </c>
      <c r="J2264" s="55">
        <v>9</v>
      </c>
      <c r="K2264" s="55">
        <f t="shared" si="375"/>
        <v>27</v>
      </c>
      <c r="L2264" s="56">
        <f t="shared" si="376"/>
        <v>67.5</v>
      </c>
      <c r="M2264" s="56">
        <f t="shared" si="377"/>
        <v>202.5</v>
      </c>
      <c r="N2264" s="38"/>
      <c r="O2264" s="48"/>
      <c r="P2264" s="48">
        <f t="shared" si="365"/>
        <v>0</v>
      </c>
      <c r="Q2264" s="104"/>
      <c r="R2264" s="102">
        <f>Q2264*1.025</f>
        <v>0</v>
      </c>
      <c r="S2264" s="120" t="s">
        <v>3123</v>
      </c>
      <c r="T2264" s="37"/>
      <c r="U2264" s="37"/>
      <c r="V2264" s="37"/>
      <c r="W2264" s="37"/>
      <c r="X2264" s="37"/>
      <c r="Y2264" s="37"/>
      <c r="Z2264" s="37"/>
      <c r="AA2264" s="37"/>
    </row>
    <row r="2265" spans="1:27" s="139" customFormat="1" ht="18" customHeight="1" x14ac:dyDescent="0.25">
      <c r="A2265" s="134">
        <v>233595</v>
      </c>
      <c r="B2265" s="134">
        <v>63806365</v>
      </c>
      <c r="C2265" s="134">
        <v>3</v>
      </c>
      <c r="D2265" s="161"/>
      <c r="E2265" s="123" t="s">
        <v>932</v>
      </c>
      <c r="F2265" s="124" t="s">
        <v>1066</v>
      </c>
      <c r="G2265" s="189">
        <f>J2265*1.2+O2265*2.5</f>
        <v>12.899999999999999</v>
      </c>
      <c r="H2265" s="162">
        <f t="shared" si="374"/>
        <v>38.699999999999996</v>
      </c>
      <c r="I2265" s="203" t="s">
        <v>974</v>
      </c>
      <c r="J2265" s="164">
        <v>9</v>
      </c>
      <c r="K2265" s="164">
        <f t="shared" si="375"/>
        <v>27</v>
      </c>
      <c r="L2265" s="165">
        <f t="shared" si="376"/>
        <v>67.5</v>
      </c>
      <c r="M2265" s="165">
        <f t="shared" si="377"/>
        <v>202.5</v>
      </c>
      <c r="N2265" s="129" t="s">
        <v>1973</v>
      </c>
      <c r="O2265" s="130">
        <v>0.84</v>
      </c>
      <c r="P2265" s="130">
        <f t="shared" si="365"/>
        <v>2.52</v>
      </c>
      <c r="S2265" s="131"/>
      <c r="T2265" s="37"/>
      <c r="U2265" s="37"/>
      <c r="V2265" s="37"/>
      <c r="W2265" s="37"/>
      <c r="X2265" s="37"/>
      <c r="Y2265" s="37"/>
      <c r="Z2265" s="37"/>
      <c r="AA2265" s="37"/>
    </row>
    <row r="2266" spans="1:27" s="139" customFormat="1" ht="18" customHeight="1" x14ac:dyDescent="0.25">
      <c r="A2266" s="6">
        <v>158021</v>
      </c>
      <c r="B2266" s="6">
        <v>63806368</v>
      </c>
      <c r="C2266" s="6">
        <v>1</v>
      </c>
      <c r="D2266" s="39"/>
      <c r="E2266" s="30" t="s">
        <v>945</v>
      </c>
      <c r="F2266" s="20" t="s">
        <v>4794</v>
      </c>
      <c r="G2266" s="76">
        <f>J2266*1.2</f>
        <v>48</v>
      </c>
      <c r="H2266" s="55">
        <f t="shared" si="374"/>
        <v>48</v>
      </c>
      <c r="I2266" s="15" t="s">
        <v>0</v>
      </c>
      <c r="J2266" s="55">
        <v>40</v>
      </c>
      <c r="K2266" s="55">
        <f t="shared" si="375"/>
        <v>40</v>
      </c>
      <c r="L2266" s="56">
        <f t="shared" si="376"/>
        <v>300</v>
      </c>
      <c r="M2266" s="56">
        <f t="shared" si="377"/>
        <v>300</v>
      </c>
      <c r="N2266" s="38"/>
      <c r="O2266" s="48"/>
      <c r="P2266" s="48">
        <f t="shared" si="365"/>
        <v>0</v>
      </c>
      <c r="Q2266" s="104"/>
      <c r="R2266" s="102">
        <f>Q2266*1.025</f>
        <v>0</v>
      </c>
      <c r="S2266" s="120" t="s">
        <v>3231</v>
      </c>
      <c r="T2266" s="37"/>
      <c r="U2266" s="131"/>
      <c r="V2266" s="37"/>
      <c r="W2266" s="40"/>
      <c r="X2266" s="37"/>
      <c r="Y2266" s="37"/>
      <c r="Z2266" s="37"/>
      <c r="AA2266" s="37"/>
    </row>
    <row r="2267" spans="1:27" s="139" customFormat="1" ht="18" customHeight="1" x14ac:dyDescent="0.25">
      <c r="A2267" s="6">
        <v>158021</v>
      </c>
      <c r="B2267" s="6">
        <v>63806369</v>
      </c>
      <c r="C2267" s="6">
        <v>2</v>
      </c>
      <c r="D2267" s="39"/>
      <c r="E2267" s="30" t="s">
        <v>946</v>
      </c>
      <c r="F2267" s="20" t="s">
        <v>1002</v>
      </c>
      <c r="G2267" s="76">
        <f>J2267*1.2</f>
        <v>80.399999999999991</v>
      </c>
      <c r="H2267" s="55">
        <f t="shared" si="374"/>
        <v>160.79999999999998</v>
      </c>
      <c r="I2267" s="15" t="s">
        <v>152</v>
      </c>
      <c r="J2267" s="55">
        <v>67</v>
      </c>
      <c r="K2267" s="55">
        <f t="shared" si="375"/>
        <v>134</v>
      </c>
      <c r="L2267" s="56">
        <f t="shared" si="376"/>
        <v>502.5</v>
      </c>
      <c r="M2267" s="56">
        <f t="shared" si="377"/>
        <v>1005</v>
      </c>
      <c r="N2267" s="38"/>
      <c r="O2267" s="48"/>
      <c r="P2267" s="48">
        <f t="shared" si="365"/>
        <v>0</v>
      </c>
      <c r="Q2267" s="103"/>
      <c r="R2267" s="102">
        <f>Q2267*1.025</f>
        <v>0</v>
      </c>
      <c r="S2267" s="120" t="s">
        <v>3232</v>
      </c>
      <c r="T2267" s="37"/>
      <c r="U2267" s="131"/>
      <c r="W2267" s="230"/>
      <c r="X2267" s="37"/>
      <c r="Y2267" s="37"/>
      <c r="Z2267" s="37"/>
      <c r="AA2267" s="37"/>
    </row>
    <row r="2268" spans="1:27" s="139" customFormat="1" ht="18" customHeight="1" x14ac:dyDescent="0.25">
      <c r="A2268" s="134">
        <v>233595</v>
      </c>
      <c r="B2268" s="134">
        <v>63806369</v>
      </c>
      <c r="C2268" s="134">
        <v>2</v>
      </c>
      <c r="D2268" s="161"/>
      <c r="E2268" s="123" t="s">
        <v>946</v>
      </c>
      <c r="F2268" s="124" t="s">
        <v>1002</v>
      </c>
      <c r="G2268" s="189">
        <f>J2268*1.2+O2268*2.5</f>
        <v>89.127499999999998</v>
      </c>
      <c r="H2268" s="162">
        <f t="shared" si="374"/>
        <v>178.255</v>
      </c>
      <c r="I2268" s="163" t="s">
        <v>152</v>
      </c>
      <c r="J2268" s="164">
        <v>67</v>
      </c>
      <c r="K2268" s="164">
        <f t="shared" si="375"/>
        <v>134</v>
      </c>
      <c r="L2268" s="165">
        <f t="shared" si="376"/>
        <v>502.5</v>
      </c>
      <c r="M2268" s="165">
        <f t="shared" si="377"/>
        <v>1005</v>
      </c>
      <c r="N2268" s="129" t="s">
        <v>1973</v>
      </c>
      <c r="O2268" s="130">
        <v>3.4910000000000001</v>
      </c>
      <c r="P2268" s="130">
        <f t="shared" si="365"/>
        <v>6.9820000000000002</v>
      </c>
      <c r="Q2268" s="188"/>
      <c r="R2268" s="131"/>
      <c r="T2268" s="37"/>
      <c r="U2268" s="37"/>
      <c r="V2268" s="37"/>
      <c r="W2268" s="37"/>
      <c r="X2268" s="37"/>
      <c r="Y2268" s="37"/>
      <c r="Z2268" s="37"/>
      <c r="AA2268" s="37"/>
    </row>
    <row r="2269" spans="1:27" s="139" customFormat="1" ht="18" customHeight="1" x14ac:dyDescent="0.25">
      <c r="A2269" s="6">
        <v>158021</v>
      </c>
      <c r="B2269" s="6">
        <v>63806370</v>
      </c>
      <c r="C2269" s="6">
        <v>2</v>
      </c>
      <c r="D2269" s="39"/>
      <c r="E2269" s="30" t="s">
        <v>947</v>
      </c>
      <c r="F2269" s="20" t="s">
        <v>1780</v>
      </c>
      <c r="G2269" s="76">
        <f>J2269*1.2</f>
        <v>14.52</v>
      </c>
      <c r="H2269" s="55">
        <f t="shared" si="374"/>
        <v>29.04</v>
      </c>
      <c r="I2269" s="15" t="s">
        <v>67</v>
      </c>
      <c r="J2269" s="55">
        <v>12.1</v>
      </c>
      <c r="K2269" s="55">
        <f t="shared" si="375"/>
        <v>24.2</v>
      </c>
      <c r="L2269" s="56">
        <f t="shared" si="376"/>
        <v>90.75</v>
      </c>
      <c r="M2269" s="56">
        <f t="shared" si="377"/>
        <v>181.5</v>
      </c>
      <c r="N2269" s="38"/>
      <c r="O2269" s="48"/>
      <c r="P2269" s="48">
        <f t="shared" si="365"/>
        <v>0</v>
      </c>
      <c r="Q2269" s="104"/>
      <c r="R2269" s="102">
        <f>Q2269*1.025</f>
        <v>0</v>
      </c>
      <c r="S2269" s="120" t="s">
        <v>3234</v>
      </c>
      <c r="T2269" s="37"/>
      <c r="V2269" s="37"/>
      <c r="W2269" s="131"/>
      <c r="X2269" s="37"/>
      <c r="Y2269" s="37"/>
      <c r="Z2269" s="37"/>
      <c r="AA2269" s="37"/>
    </row>
    <row r="2270" spans="1:27" s="139" customFormat="1" ht="18" customHeight="1" x14ac:dyDescent="0.25">
      <c r="A2270" s="134">
        <v>233595</v>
      </c>
      <c r="B2270" s="134">
        <v>63806370</v>
      </c>
      <c r="C2270" s="134">
        <v>2</v>
      </c>
      <c r="D2270" s="161"/>
      <c r="E2270" s="123" t="s">
        <v>947</v>
      </c>
      <c r="F2270" s="124" t="s">
        <v>1780</v>
      </c>
      <c r="G2270" s="189">
        <f>J2270*1.2+O2270*2.5</f>
        <v>17.262499999999999</v>
      </c>
      <c r="H2270" s="162">
        <f t="shared" si="374"/>
        <v>34.524999999999999</v>
      </c>
      <c r="I2270" s="203" t="s">
        <v>974</v>
      </c>
      <c r="J2270" s="164">
        <v>12.1</v>
      </c>
      <c r="K2270" s="164">
        <f t="shared" si="375"/>
        <v>24.2</v>
      </c>
      <c r="L2270" s="165">
        <f t="shared" si="376"/>
        <v>90.75</v>
      </c>
      <c r="M2270" s="165">
        <f t="shared" si="377"/>
        <v>181.5</v>
      </c>
      <c r="N2270" s="129" t="s">
        <v>1973</v>
      </c>
      <c r="O2270" s="130">
        <v>1.097</v>
      </c>
      <c r="P2270" s="130">
        <f t="shared" si="365"/>
        <v>2.194</v>
      </c>
      <c r="Q2270" s="188"/>
      <c r="S2270" s="131"/>
      <c r="T2270" s="37"/>
      <c r="U2270" s="40"/>
      <c r="V2270" s="40"/>
      <c r="W2270" s="37"/>
      <c r="X2270" s="37"/>
      <c r="Y2270" s="37"/>
      <c r="Z2270" s="37"/>
      <c r="AA2270" s="37"/>
    </row>
    <row r="2271" spans="1:27" s="131" customFormat="1" ht="18" customHeight="1" x14ac:dyDescent="0.25">
      <c r="A2271" s="6">
        <v>158021</v>
      </c>
      <c r="B2271" s="6">
        <v>63806371</v>
      </c>
      <c r="C2271" s="6">
        <v>2</v>
      </c>
      <c r="D2271" s="39"/>
      <c r="E2271" s="30" t="s">
        <v>948</v>
      </c>
      <c r="F2271" s="20" t="s">
        <v>1781</v>
      </c>
      <c r="G2271" s="76">
        <f>J2271*1.2</f>
        <v>18.239999999999998</v>
      </c>
      <c r="H2271" s="55">
        <f t="shared" si="374"/>
        <v>36.479999999999997</v>
      </c>
      <c r="I2271" s="15" t="s">
        <v>67</v>
      </c>
      <c r="J2271" s="55">
        <v>15.2</v>
      </c>
      <c r="K2271" s="55">
        <f t="shared" si="375"/>
        <v>30.4</v>
      </c>
      <c r="L2271" s="56">
        <f t="shared" si="376"/>
        <v>114</v>
      </c>
      <c r="M2271" s="56">
        <f t="shared" si="377"/>
        <v>228</v>
      </c>
      <c r="N2271" s="38"/>
      <c r="O2271" s="48"/>
      <c r="P2271" s="48">
        <f t="shared" ref="P2271:P2334" si="378">O2271*C2271</f>
        <v>0</v>
      </c>
      <c r="Q2271" s="103"/>
      <c r="R2271" s="102">
        <f>Q2271*1.025</f>
        <v>0</v>
      </c>
      <c r="S2271" s="120" t="s">
        <v>3233</v>
      </c>
      <c r="T2271" s="37"/>
      <c r="U2271" s="139"/>
      <c r="V2271" s="37"/>
      <c r="W2271" s="139"/>
      <c r="X2271" s="37"/>
      <c r="Y2271" s="37"/>
      <c r="Z2271" s="37"/>
      <c r="AA2271" s="37"/>
    </row>
    <row r="2272" spans="1:27" s="139" customFormat="1" ht="18" customHeight="1" x14ac:dyDescent="0.25">
      <c r="A2272" s="134">
        <v>233595</v>
      </c>
      <c r="B2272" s="134">
        <v>63806371</v>
      </c>
      <c r="C2272" s="134">
        <v>2</v>
      </c>
      <c r="D2272" s="161"/>
      <c r="E2272" s="123" t="s">
        <v>948</v>
      </c>
      <c r="F2272" s="124" t="s">
        <v>1781</v>
      </c>
      <c r="G2272" s="189">
        <f>J2272*1.2+O2272*2.5</f>
        <v>20.892499999999998</v>
      </c>
      <c r="H2272" s="162">
        <f t="shared" si="374"/>
        <v>41.784999999999997</v>
      </c>
      <c r="I2272" s="203" t="s">
        <v>974</v>
      </c>
      <c r="J2272" s="164">
        <v>15.2</v>
      </c>
      <c r="K2272" s="164">
        <f t="shared" si="375"/>
        <v>30.4</v>
      </c>
      <c r="L2272" s="165">
        <f t="shared" si="376"/>
        <v>114</v>
      </c>
      <c r="M2272" s="165">
        <f t="shared" si="377"/>
        <v>228</v>
      </c>
      <c r="N2272" s="129" t="s">
        <v>1973</v>
      </c>
      <c r="O2272" s="130">
        <v>1.0609999999999999</v>
      </c>
      <c r="P2272" s="130">
        <f t="shared" si="378"/>
        <v>2.1219999999999999</v>
      </c>
      <c r="Q2272" s="188"/>
      <c r="T2272" s="37"/>
      <c r="U2272" s="40"/>
      <c r="W2272" s="202"/>
      <c r="X2272" s="37"/>
      <c r="Y2272" s="37"/>
      <c r="Z2272" s="37"/>
      <c r="AA2272" s="37"/>
    </row>
    <row r="2273" spans="1:27" s="131" customFormat="1" ht="18" customHeight="1" x14ac:dyDescent="0.25">
      <c r="A2273" s="6">
        <v>158021</v>
      </c>
      <c r="B2273" s="6">
        <v>63806377</v>
      </c>
      <c r="C2273" s="6">
        <v>2</v>
      </c>
      <c r="D2273" s="39"/>
      <c r="E2273" s="30" t="s">
        <v>934</v>
      </c>
      <c r="F2273" s="124" t="s">
        <v>992</v>
      </c>
      <c r="G2273" s="53">
        <f>J2273*1.15</f>
        <v>55.199999999999996</v>
      </c>
      <c r="H2273" s="55">
        <f t="shared" si="374"/>
        <v>110.39999999999999</v>
      </c>
      <c r="I2273" s="15" t="s">
        <v>67</v>
      </c>
      <c r="J2273" s="55">
        <v>48</v>
      </c>
      <c r="K2273" s="55">
        <f t="shared" si="375"/>
        <v>96</v>
      </c>
      <c r="L2273" s="56">
        <f t="shared" si="376"/>
        <v>360</v>
      </c>
      <c r="M2273" s="56">
        <f t="shared" si="377"/>
        <v>720</v>
      </c>
      <c r="N2273" s="38"/>
      <c r="O2273" s="48"/>
      <c r="P2273" s="48">
        <f t="shared" si="378"/>
        <v>0</v>
      </c>
      <c r="Q2273" s="104"/>
      <c r="R2273" s="102">
        <f>Q2273*1.025</f>
        <v>0</v>
      </c>
      <c r="S2273" s="120" t="s">
        <v>3165</v>
      </c>
      <c r="T2273" s="37"/>
      <c r="U2273" s="139"/>
      <c r="V2273" s="40"/>
      <c r="W2273" s="37"/>
      <c r="X2273" s="139"/>
      <c r="Y2273" s="139"/>
      <c r="AA2273" s="37"/>
    </row>
    <row r="2274" spans="1:27" s="139" customFormat="1" ht="18" customHeight="1" x14ac:dyDescent="0.25">
      <c r="A2274" s="6">
        <v>158021</v>
      </c>
      <c r="B2274" s="6">
        <v>63806377</v>
      </c>
      <c r="C2274" s="6">
        <v>2</v>
      </c>
      <c r="D2274" s="39"/>
      <c r="E2274" s="30" t="s">
        <v>934</v>
      </c>
      <c r="F2274" s="124" t="s">
        <v>992</v>
      </c>
      <c r="G2274" s="53">
        <f>J2274*1.15</f>
        <v>55.199999999999996</v>
      </c>
      <c r="H2274" s="55">
        <f t="shared" si="374"/>
        <v>110.39999999999999</v>
      </c>
      <c r="I2274" s="15" t="s">
        <v>974</v>
      </c>
      <c r="J2274" s="55">
        <v>48</v>
      </c>
      <c r="K2274" s="55">
        <f t="shared" si="375"/>
        <v>96</v>
      </c>
      <c r="L2274" s="56">
        <f t="shared" si="376"/>
        <v>360</v>
      </c>
      <c r="M2274" s="56">
        <f t="shared" si="377"/>
        <v>720</v>
      </c>
      <c r="N2274" s="38"/>
      <c r="O2274" s="48"/>
      <c r="P2274" s="48">
        <f t="shared" si="378"/>
        <v>0</v>
      </c>
      <c r="Q2274" s="104"/>
      <c r="R2274" s="102">
        <f>Q2274*1.025</f>
        <v>0</v>
      </c>
      <c r="S2274" s="120" t="s">
        <v>3165</v>
      </c>
      <c r="T2274" s="37"/>
      <c r="U2274" s="37"/>
      <c r="W2274" s="37"/>
      <c r="X2274" s="37"/>
      <c r="Y2274" s="37"/>
      <c r="Z2274" s="37"/>
      <c r="AA2274" s="37"/>
    </row>
    <row r="2275" spans="1:27" s="139" customFormat="1" ht="18" customHeight="1" x14ac:dyDescent="0.25">
      <c r="A2275" s="134">
        <v>233595</v>
      </c>
      <c r="B2275" s="134">
        <v>63806377</v>
      </c>
      <c r="C2275" s="134">
        <v>2</v>
      </c>
      <c r="D2275" s="161"/>
      <c r="E2275" s="123" t="s">
        <v>934</v>
      </c>
      <c r="F2275" s="124" t="s">
        <v>992</v>
      </c>
      <c r="G2275" s="189">
        <f>J2275*1.2+O2275*2.5</f>
        <v>61.152499999999996</v>
      </c>
      <c r="H2275" s="162">
        <f t="shared" si="374"/>
        <v>122.30499999999999</v>
      </c>
      <c r="I2275" s="163" t="s">
        <v>974</v>
      </c>
      <c r="J2275" s="164">
        <v>48</v>
      </c>
      <c r="K2275" s="164">
        <f t="shared" si="375"/>
        <v>96</v>
      </c>
      <c r="L2275" s="165">
        <f t="shared" si="376"/>
        <v>360</v>
      </c>
      <c r="M2275" s="165">
        <f t="shared" si="377"/>
        <v>720</v>
      </c>
      <c r="N2275" s="129" t="s">
        <v>1973</v>
      </c>
      <c r="O2275" s="130">
        <v>1.421</v>
      </c>
      <c r="P2275" s="130">
        <f t="shared" si="378"/>
        <v>2.8420000000000001</v>
      </c>
      <c r="R2275" s="131"/>
      <c r="S2275" s="131"/>
      <c r="T2275" s="37"/>
      <c r="U2275" s="37"/>
      <c r="V2275" s="37"/>
      <c r="W2275" s="37"/>
      <c r="X2275" s="37"/>
      <c r="Y2275" s="37"/>
      <c r="AA2275" s="37"/>
    </row>
    <row r="2276" spans="1:27" s="139" customFormat="1" ht="18" customHeight="1" x14ac:dyDescent="0.25">
      <c r="A2276" s="134">
        <v>158021</v>
      </c>
      <c r="B2276" s="134">
        <v>63806378</v>
      </c>
      <c r="C2276" s="134">
        <v>1</v>
      </c>
      <c r="D2276" s="161"/>
      <c r="E2276" s="123" t="s">
        <v>935</v>
      </c>
      <c r="F2276" s="124" t="s">
        <v>1043</v>
      </c>
      <c r="G2276" s="189">
        <f>J2276*1.2</f>
        <v>124.19999999999999</v>
      </c>
      <c r="H2276" s="162">
        <f t="shared" si="374"/>
        <v>124.19999999999999</v>
      </c>
      <c r="I2276" s="166" t="s">
        <v>152</v>
      </c>
      <c r="J2276" s="162">
        <v>103.5</v>
      </c>
      <c r="K2276" s="162">
        <f t="shared" si="375"/>
        <v>103.5</v>
      </c>
      <c r="L2276" s="167">
        <f t="shared" si="376"/>
        <v>776.25</v>
      </c>
      <c r="M2276" s="167">
        <f t="shared" si="377"/>
        <v>776.25</v>
      </c>
      <c r="N2276" s="122"/>
      <c r="O2276" s="130"/>
      <c r="P2276" s="130">
        <f t="shared" si="378"/>
        <v>0</v>
      </c>
      <c r="Q2276" s="188"/>
      <c r="R2276" s="194">
        <f>Q2276*1.025</f>
        <v>0</v>
      </c>
      <c r="S2276" s="246" t="s">
        <v>3164</v>
      </c>
      <c r="T2276" s="131"/>
      <c r="U2276" s="37"/>
      <c r="V2276" s="37"/>
      <c r="W2276" s="37"/>
      <c r="X2276" s="37"/>
      <c r="Y2276" s="37"/>
      <c r="Z2276" s="37"/>
    </row>
    <row r="2277" spans="1:27" s="139" customFormat="1" ht="18" customHeight="1" x14ac:dyDescent="0.25">
      <c r="A2277" s="134" t="s">
        <v>3604</v>
      </c>
      <c r="B2277" s="134">
        <v>63806378</v>
      </c>
      <c r="C2277" s="134">
        <v>1</v>
      </c>
      <c r="D2277" s="161"/>
      <c r="E2277" s="123" t="s">
        <v>935</v>
      </c>
      <c r="F2277" s="124" t="s">
        <v>1043</v>
      </c>
      <c r="G2277" s="363">
        <v>124.2</v>
      </c>
      <c r="H2277" s="162">
        <f t="shared" si="374"/>
        <v>124.2</v>
      </c>
      <c r="I2277" s="166" t="s">
        <v>152</v>
      </c>
      <c r="J2277" s="162">
        <v>133.5</v>
      </c>
      <c r="K2277" s="162">
        <f t="shared" si="375"/>
        <v>133.5</v>
      </c>
      <c r="L2277" s="167">
        <f t="shared" si="376"/>
        <v>1001.25</v>
      </c>
      <c r="M2277" s="167">
        <f t="shared" si="377"/>
        <v>1001.25</v>
      </c>
      <c r="N2277" s="122"/>
      <c r="O2277" s="130"/>
      <c r="P2277" s="130">
        <f t="shared" si="378"/>
        <v>0</v>
      </c>
      <c r="Q2277" s="188"/>
      <c r="R2277" s="194">
        <f>Q2277*1.025</f>
        <v>0</v>
      </c>
      <c r="S2277" s="246" t="s">
        <v>3164</v>
      </c>
      <c r="T2277" s="131"/>
      <c r="U2277" s="37"/>
      <c r="V2277" s="37"/>
      <c r="W2277" s="37"/>
      <c r="X2277" s="37"/>
      <c r="Y2277" s="37"/>
      <c r="Z2277" s="37"/>
      <c r="AA2277" s="37"/>
    </row>
    <row r="2278" spans="1:27" s="139" customFormat="1" ht="18" customHeight="1" x14ac:dyDescent="0.25">
      <c r="A2278" s="6">
        <v>158021</v>
      </c>
      <c r="B2278" s="6">
        <v>63806379</v>
      </c>
      <c r="C2278" s="6">
        <v>4</v>
      </c>
      <c r="D2278" s="39"/>
      <c r="E2278" s="30" t="s">
        <v>936</v>
      </c>
      <c r="F2278" s="20" t="s">
        <v>1773</v>
      </c>
      <c r="G2278" s="76">
        <f>J2278*1.2</f>
        <v>8.4</v>
      </c>
      <c r="H2278" s="55">
        <f t="shared" si="374"/>
        <v>33.6</v>
      </c>
      <c r="I2278" s="15" t="s">
        <v>67</v>
      </c>
      <c r="J2278" s="55">
        <v>7</v>
      </c>
      <c r="K2278" s="55">
        <f t="shared" si="375"/>
        <v>28</v>
      </c>
      <c r="L2278" s="56">
        <f t="shared" si="376"/>
        <v>52.5</v>
      </c>
      <c r="M2278" s="56">
        <f t="shared" si="377"/>
        <v>210</v>
      </c>
      <c r="N2278" s="38"/>
      <c r="O2278" s="48"/>
      <c r="P2278" s="48">
        <f t="shared" si="378"/>
        <v>0</v>
      </c>
      <c r="Q2278" s="103"/>
      <c r="R2278" s="102">
        <f>Q2278*1.025</f>
        <v>0</v>
      </c>
      <c r="S2278" s="120" t="s">
        <v>3166</v>
      </c>
      <c r="T2278" s="37"/>
      <c r="U2278" s="37"/>
      <c r="V2278" s="37"/>
      <c r="W2278" s="37"/>
      <c r="X2278" s="37"/>
      <c r="Y2278" s="37"/>
      <c r="Z2278" s="37"/>
      <c r="AA2278" s="37"/>
    </row>
    <row r="2279" spans="1:27" s="131" customFormat="1" ht="18" customHeight="1" x14ac:dyDescent="0.25">
      <c r="A2279" s="134">
        <v>233595</v>
      </c>
      <c r="B2279" s="134">
        <v>63806379</v>
      </c>
      <c r="C2279" s="134">
        <v>4</v>
      </c>
      <c r="D2279" s="161"/>
      <c r="E2279" s="123" t="s">
        <v>936</v>
      </c>
      <c r="F2279" s="124" t="s">
        <v>1773</v>
      </c>
      <c r="G2279" s="189">
        <f>J2279*1.2+O2279*2.5</f>
        <v>9.5150000000000006</v>
      </c>
      <c r="H2279" s="162">
        <f t="shared" si="374"/>
        <v>38.06</v>
      </c>
      <c r="I2279" s="203" t="s">
        <v>974</v>
      </c>
      <c r="J2279" s="164">
        <v>7</v>
      </c>
      <c r="K2279" s="164">
        <f t="shared" si="375"/>
        <v>28</v>
      </c>
      <c r="L2279" s="165">
        <f t="shared" si="376"/>
        <v>52.5</v>
      </c>
      <c r="M2279" s="165">
        <f t="shared" si="377"/>
        <v>210</v>
      </c>
      <c r="N2279" s="129" t="s">
        <v>1973</v>
      </c>
      <c r="O2279" s="130">
        <v>0.44600000000000001</v>
      </c>
      <c r="P2279" s="130">
        <f t="shared" si="378"/>
        <v>1.784</v>
      </c>
      <c r="Q2279" s="188"/>
      <c r="T2279" s="37"/>
      <c r="U2279" s="37"/>
      <c r="V2279" s="202"/>
      <c r="W2279" s="37"/>
      <c r="X2279" s="37"/>
      <c r="Y2279" s="37"/>
      <c r="Z2279" s="37"/>
      <c r="AA2279" s="139"/>
    </row>
    <row r="2280" spans="1:27" s="139" customFormat="1" ht="18" customHeight="1" x14ac:dyDescent="0.25">
      <c r="A2280" s="6">
        <v>158021</v>
      </c>
      <c r="B2280" s="6">
        <v>63806387</v>
      </c>
      <c r="C2280" s="6">
        <v>2</v>
      </c>
      <c r="D2280" s="39"/>
      <c r="E2280" s="30" t="s">
        <v>941</v>
      </c>
      <c r="F2280" s="20" t="s">
        <v>1777</v>
      </c>
      <c r="G2280" s="53">
        <f>J2280*1.15</f>
        <v>14.374999999999998</v>
      </c>
      <c r="H2280" s="55">
        <f t="shared" si="374"/>
        <v>28.749999999999996</v>
      </c>
      <c r="I2280" s="15" t="s">
        <v>67</v>
      </c>
      <c r="J2280" s="55">
        <v>12.5</v>
      </c>
      <c r="K2280" s="55">
        <f t="shared" si="375"/>
        <v>25</v>
      </c>
      <c r="L2280" s="56">
        <f t="shared" si="376"/>
        <v>93.75</v>
      </c>
      <c r="M2280" s="56">
        <f t="shared" si="377"/>
        <v>187.5</v>
      </c>
      <c r="N2280" s="38"/>
      <c r="O2280" s="48"/>
      <c r="P2280" s="48">
        <f t="shared" si="378"/>
        <v>0</v>
      </c>
      <c r="Q2280" s="104"/>
      <c r="R2280" s="102">
        <f>Q2280*1.025</f>
        <v>0</v>
      </c>
      <c r="S2280" s="120" t="s">
        <v>3178</v>
      </c>
      <c r="T2280" s="37"/>
      <c r="U2280" s="37"/>
      <c r="V2280" s="37"/>
      <c r="W2280" s="37"/>
      <c r="X2280" s="37"/>
      <c r="Y2280" s="37"/>
      <c r="Z2280" s="37"/>
      <c r="AA2280" s="40"/>
    </row>
    <row r="2281" spans="1:27" s="131" customFormat="1" ht="18" customHeight="1" x14ac:dyDescent="0.25">
      <c r="A2281" s="134">
        <v>233595</v>
      </c>
      <c r="B2281" s="134">
        <v>63806387</v>
      </c>
      <c r="C2281" s="134">
        <v>2</v>
      </c>
      <c r="D2281" s="161"/>
      <c r="E2281" s="123" t="s">
        <v>941</v>
      </c>
      <c r="F2281" s="124" t="s">
        <v>1777</v>
      </c>
      <c r="G2281" s="189">
        <f>J2281*1.2+O2281*2.5</f>
        <v>18.16</v>
      </c>
      <c r="H2281" s="162">
        <f t="shared" si="374"/>
        <v>36.32</v>
      </c>
      <c r="I2281" s="203" t="s">
        <v>974</v>
      </c>
      <c r="J2281" s="164">
        <v>12.5</v>
      </c>
      <c r="K2281" s="164">
        <f t="shared" si="375"/>
        <v>25</v>
      </c>
      <c r="L2281" s="165">
        <f t="shared" si="376"/>
        <v>93.75</v>
      </c>
      <c r="M2281" s="165">
        <f t="shared" si="377"/>
        <v>187.5</v>
      </c>
      <c r="N2281" s="129" t="s">
        <v>1973</v>
      </c>
      <c r="O2281" s="130">
        <v>1.264</v>
      </c>
      <c r="P2281" s="130">
        <f t="shared" si="378"/>
        <v>2.528</v>
      </c>
      <c r="Q2281" s="188"/>
      <c r="S2281" s="139"/>
      <c r="T2281" s="37"/>
      <c r="U2281" s="37"/>
      <c r="V2281" s="37"/>
      <c r="W2281" s="37"/>
      <c r="X2281" s="37"/>
      <c r="Y2281" s="37"/>
      <c r="Z2281" s="139"/>
      <c r="AA2281" s="40"/>
    </row>
    <row r="2282" spans="1:27" s="139" customFormat="1" ht="18" customHeight="1" x14ac:dyDescent="0.25">
      <c r="A2282" s="6">
        <v>158021</v>
      </c>
      <c r="B2282" s="6">
        <v>63806388</v>
      </c>
      <c r="C2282" s="6">
        <v>2</v>
      </c>
      <c r="D2282" s="39"/>
      <c r="E2282" s="30" t="s">
        <v>939</v>
      </c>
      <c r="F2282" s="124" t="s">
        <v>1782</v>
      </c>
      <c r="G2282" s="53">
        <f>J2282*1.15</f>
        <v>11.27</v>
      </c>
      <c r="H2282" s="55">
        <f t="shared" si="374"/>
        <v>22.54</v>
      </c>
      <c r="I2282" s="15" t="s">
        <v>67</v>
      </c>
      <c r="J2282" s="55">
        <v>9.8000000000000007</v>
      </c>
      <c r="K2282" s="55">
        <f t="shared" si="375"/>
        <v>19.600000000000001</v>
      </c>
      <c r="L2282" s="56">
        <f t="shared" si="376"/>
        <v>73.5</v>
      </c>
      <c r="M2282" s="56">
        <f t="shared" si="377"/>
        <v>147</v>
      </c>
      <c r="N2282" s="38"/>
      <c r="O2282" s="48"/>
      <c r="P2282" s="48">
        <f t="shared" si="378"/>
        <v>0</v>
      </c>
      <c r="Q2282" s="104"/>
      <c r="R2282" s="102">
        <f>Q2282*1.025</f>
        <v>0</v>
      </c>
      <c r="S2282" s="120" t="s">
        <v>3177</v>
      </c>
      <c r="T2282" s="37"/>
      <c r="U2282" s="37"/>
      <c r="W2282" s="37"/>
      <c r="X2282" s="37"/>
      <c r="Y2282" s="37"/>
      <c r="Z2282" s="37"/>
      <c r="AA2282" s="37"/>
    </row>
    <row r="2283" spans="1:27" s="139" customFormat="1" ht="18" customHeight="1" x14ac:dyDescent="0.25">
      <c r="A2283" s="134">
        <v>233595</v>
      </c>
      <c r="B2283" s="134">
        <v>63806388</v>
      </c>
      <c r="C2283" s="134">
        <v>2</v>
      </c>
      <c r="D2283" s="161"/>
      <c r="E2283" s="123" t="s">
        <v>939</v>
      </c>
      <c r="F2283" s="124" t="s">
        <v>1782</v>
      </c>
      <c r="G2283" s="189">
        <f>J2283*1.2+O2283*2.5</f>
        <v>13.547499999999999</v>
      </c>
      <c r="H2283" s="162">
        <f t="shared" si="374"/>
        <v>27.094999999999999</v>
      </c>
      <c r="I2283" s="203" t="s">
        <v>974</v>
      </c>
      <c r="J2283" s="164">
        <v>9.8000000000000007</v>
      </c>
      <c r="K2283" s="164">
        <f t="shared" si="375"/>
        <v>19.600000000000001</v>
      </c>
      <c r="L2283" s="165">
        <f t="shared" si="376"/>
        <v>73.5</v>
      </c>
      <c r="M2283" s="165">
        <f t="shared" si="377"/>
        <v>147</v>
      </c>
      <c r="N2283" s="129" t="s">
        <v>1973</v>
      </c>
      <c r="O2283" s="130">
        <v>0.71499999999999997</v>
      </c>
      <c r="P2283" s="130">
        <f t="shared" si="378"/>
        <v>1.43</v>
      </c>
      <c r="Q2283" s="188"/>
      <c r="R2283" s="131"/>
      <c r="S2283" s="131"/>
      <c r="T2283" s="37"/>
      <c r="U2283" s="37"/>
      <c r="V2283" s="37"/>
      <c r="W2283" s="37"/>
      <c r="X2283" s="37"/>
      <c r="Y2283" s="37"/>
    </row>
    <row r="2284" spans="1:27" s="139" customFormat="1" ht="18" customHeight="1" x14ac:dyDescent="0.25">
      <c r="A2284" s="6">
        <v>158021</v>
      </c>
      <c r="B2284" s="6">
        <v>63806389</v>
      </c>
      <c r="C2284" s="6">
        <v>2</v>
      </c>
      <c r="D2284" s="39"/>
      <c r="E2284" s="30" t="s">
        <v>938</v>
      </c>
      <c r="F2284" s="20" t="s">
        <v>622</v>
      </c>
      <c r="G2284" s="76">
        <f t="shared" ref="G2284:G2291" si="379">J2284*1.2</f>
        <v>50.4</v>
      </c>
      <c r="H2284" s="55">
        <f t="shared" si="374"/>
        <v>100.8</v>
      </c>
      <c r="I2284" s="15" t="s">
        <v>152</v>
      </c>
      <c r="J2284" s="55">
        <v>42</v>
      </c>
      <c r="K2284" s="55">
        <f t="shared" si="375"/>
        <v>84</v>
      </c>
      <c r="L2284" s="56">
        <f t="shared" si="376"/>
        <v>315</v>
      </c>
      <c r="M2284" s="56">
        <f t="shared" si="377"/>
        <v>630</v>
      </c>
      <c r="N2284" s="38"/>
      <c r="O2284" s="48"/>
      <c r="P2284" s="48">
        <f t="shared" si="378"/>
        <v>0</v>
      </c>
      <c r="Q2284" s="104"/>
      <c r="R2284" s="102">
        <f>Q2284*1.025</f>
        <v>0</v>
      </c>
      <c r="S2284" s="120" t="s">
        <v>3175</v>
      </c>
      <c r="T2284" s="37"/>
      <c r="U2284" s="37"/>
      <c r="V2284" s="37"/>
      <c r="W2284" s="37"/>
      <c r="X2284" s="40"/>
      <c r="Y2284" s="40"/>
      <c r="Z2284" s="37"/>
      <c r="AA2284" s="37"/>
    </row>
    <row r="2285" spans="1:27" s="139" customFormat="1" ht="18" customHeight="1" x14ac:dyDescent="0.25">
      <c r="A2285" s="6">
        <v>158021</v>
      </c>
      <c r="B2285" s="6">
        <v>63806390</v>
      </c>
      <c r="C2285" s="6">
        <v>1</v>
      </c>
      <c r="D2285" s="39"/>
      <c r="E2285" s="30" t="s">
        <v>940</v>
      </c>
      <c r="F2285" s="20" t="s">
        <v>4759</v>
      </c>
      <c r="G2285" s="76">
        <f t="shared" si="379"/>
        <v>49.199999999999996</v>
      </c>
      <c r="H2285" s="55">
        <f t="shared" si="374"/>
        <v>49.199999999999996</v>
      </c>
      <c r="I2285" s="15" t="s">
        <v>0</v>
      </c>
      <c r="J2285" s="55">
        <v>41</v>
      </c>
      <c r="K2285" s="55">
        <f t="shared" si="375"/>
        <v>41</v>
      </c>
      <c r="L2285" s="56">
        <f t="shared" si="376"/>
        <v>307.5</v>
      </c>
      <c r="M2285" s="56">
        <f t="shared" si="377"/>
        <v>307.5</v>
      </c>
      <c r="N2285" s="38"/>
      <c r="O2285" s="48"/>
      <c r="P2285" s="48">
        <f t="shared" si="378"/>
        <v>0</v>
      </c>
      <c r="Q2285" s="104"/>
      <c r="R2285" s="102">
        <f>Q2285*1.025</f>
        <v>0</v>
      </c>
      <c r="S2285" s="120" t="s">
        <v>3176</v>
      </c>
      <c r="T2285" s="37"/>
      <c r="U2285" s="37"/>
      <c r="V2285" s="37"/>
      <c r="W2285" s="37"/>
      <c r="X2285" s="37"/>
      <c r="Y2285" s="37"/>
      <c r="Z2285" s="37"/>
    </row>
    <row r="2286" spans="1:27" s="139" customFormat="1" ht="18" customHeight="1" x14ac:dyDescent="0.25">
      <c r="A2286" s="6">
        <v>158021</v>
      </c>
      <c r="B2286" s="6">
        <v>63806395</v>
      </c>
      <c r="C2286" s="6">
        <v>1</v>
      </c>
      <c r="D2286" s="39"/>
      <c r="E2286" s="30" t="s">
        <v>937</v>
      </c>
      <c r="F2286" s="20" t="s">
        <v>1369</v>
      </c>
      <c r="G2286" s="76">
        <f t="shared" si="379"/>
        <v>180</v>
      </c>
      <c r="H2286" s="55">
        <f t="shared" si="374"/>
        <v>180</v>
      </c>
      <c r="I2286" s="15" t="s">
        <v>0</v>
      </c>
      <c r="J2286" s="55">
        <v>150</v>
      </c>
      <c r="K2286" s="55">
        <f t="shared" si="375"/>
        <v>150</v>
      </c>
      <c r="L2286" s="56">
        <f t="shared" si="376"/>
        <v>1125</v>
      </c>
      <c r="M2286" s="56">
        <f t="shared" si="377"/>
        <v>1125</v>
      </c>
      <c r="N2286" s="38"/>
      <c r="O2286" s="48"/>
      <c r="P2286" s="48">
        <f t="shared" si="378"/>
        <v>0</v>
      </c>
      <c r="Q2286" s="104"/>
      <c r="R2286" s="102">
        <f>Q2286*1.025</f>
        <v>0</v>
      </c>
      <c r="S2286" s="120" t="s">
        <v>3174</v>
      </c>
      <c r="T2286" s="37"/>
      <c r="U2286" s="37"/>
      <c r="V2286" s="131"/>
      <c r="W2286" s="230"/>
      <c r="X2286" s="37"/>
      <c r="Y2286" s="37"/>
      <c r="Z2286" s="37"/>
      <c r="AA2286" s="37"/>
    </row>
    <row r="2287" spans="1:27" s="139" customFormat="1" x14ac:dyDescent="0.25">
      <c r="A2287" s="6">
        <v>158021</v>
      </c>
      <c r="B2287" s="6">
        <v>63806396</v>
      </c>
      <c r="C2287" s="6">
        <v>1</v>
      </c>
      <c r="D2287" s="39"/>
      <c r="E2287" s="30" t="s">
        <v>942</v>
      </c>
      <c r="F2287" s="20" t="s">
        <v>1035</v>
      </c>
      <c r="G2287" s="76">
        <f t="shared" si="379"/>
        <v>10.199999999999999</v>
      </c>
      <c r="H2287" s="55">
        <f t="shared" si="374"/>
        <v>10.199999999999999</v>
      </c>
      <c r="I2287" s="15" t="s">
        <v>67</v>
      </c>
      <c r="J2287" s="55">
        <v>8.5</v>
      </c>
      <c r="K2287" s="55">
        <f t="shared" si="375"/>
        <v>8.5</v>
      </c>
      <c r="L2287" s="56">
        <f t="shared" si="376"/>
        <v>63.75</v>
      </c>
      <c r="M2287" s="56">
        <f t="shared" si="377"/>
        <v>63.75</v>
      </c>
      <c r="N2287" s="38"/>
      <c r="O2287" s="48"/>
      <c r="P2287" s="48">
        <f t="shared" si="378"/>
        <v>0</v>
      </c>
      <c r="Q2287" s="104"/>
      <c r="R2287" s="102">
        <f>Q2287*1.025</f>
        <v>0</v>
      </c>
      <c r="S2287" s="120" t="s">
        <v>3179</v>
      </c>
      <c r="T2287" s="37"/>
      <c r="U2287" s="37"/>
      <c r="V2287" s="131"/>
      <c r="W2287" s="37"/>
      <c r="X2287" s="40"/>
      <c r="Y2287" s="40"/>
      <c r="Z2287" s="37"/>
      <c r="AA2287" s="37"/>
    </row>
    <row r="2288" spans="1:27" s="139" customFormat="1" x14ac:dyDescent="0.25">
      <c r="A2288" s="134">
        <v>233595</v>
      </c>
      <c r="B2288" s="134">
        <v>63806396</v>
      </c>
      <c r="C2288" s="134">
        <v>1</v>
      </c>
      <c r="D2288" s="161"/>
      <c r="E2288" s="123" t="s">
        <v>942</v>
      </c>
      <c r="F2288" s="124" t="s">
        <v>1035</v>
      </c>
      <c r="G2288" s="189">
        <f t="shared" si="379"/>
        <v>10.199999999999999</v>
      </c>
      <c r="H2288" s="162">
        <f t="shared" si="374"/>
        <v>10.199999999999999</v>
      </c>
      <c r="I2288" s="203" t="s">
        <v>974</v>
      </c>
      <c r="J2288" s="162">
        <v>8.5</v>
      </c>
      <c r="K2288" s="162">
        <f t="shared" si="375"/>
        <v>8.5</v>
      </c>
      <c r="L2288" s="167">
        <f t="shared" si="376"/>
        <v>63.75</v>
      </c>
      <c r="M2288" s="167">
        <f t="shared" si="377"/>
        <v>63.75</v>
      </c>
      <c r="N2288" s="122" t="s">
        <v>2028</v>
      </c>
      <c r="O2288" s="130">
        <v>0.439</v>
      </c>
      <c r="P2288" s="130">
        <f t="shared" si="378"/>
        <v>0.439</v>
      </c>
      <c r="Q2288" s="188"/>
      <c r="R2288" s="131"/>
      <c r="S2288" s="131"/>
      <c r="T2288" s="37"/>
      <c r="U2288" s="37"/>
      <c r="W2288" s="37"/>
      <c r="X2288" s="37"/>
      <c r="Y2288" s="37"/>
      <c r="Z2288" s="131"/>
      <c r="AA2288" s="37"/>
    </row>
    <row r="2289" spans="1:27" s="139" customFormat="1" x14ac:dyDescent="0.25">
      <c r="A2289" s="6">
        <v>158021</v>
      </c>
      <c r="B2289" s="6">
        <v>63806400</v>
      </c>
      <c r="C2289" s="6">
        <v>1</v>
      </c>
      <c r="D2289" s="39"/>
      <c r="E2289" s="30" t="s">
        <v>923</v>
      </c>
      <c r="F2289" s="20" t="s">
        <v>1007</v>
      </c>
      <c r="G2289" s="76">
        <f t="shared" si="379"/>
        <v>132</v>
      </c>
      <c r="H2289" s="55">
        <f t="shared" si="374"/>
        <v>132</v>
      </c>
      <c r="I2289" s="15" t="s">
        <v>0</v>
      </c>
      <c r="J2289" s="55">
        <v>110</v>
      </c>
      <c r="K2289" s="55">
        <f t="shared" si="375"/>
        <v>110</v>
      </c>
      <c r="L2289" s="56">
        <f t="shared" si="376"/>
        <v>825</v>
      </c>
      <c r="M2289" s="56">
        <f t="shared" si="377"/>
        <v>825</v>
      </c>
      <c r="N2289" s="38"/>
      <c r="O2289" s="48"/>
      <c r="P2289" s="48">
        <f t="shared" si="378"/>
        <v>0</v>
      </c>
      <c r="Q2289" s="104"/>
      <c r="R2289" s="102">
        <f>Q2289*1.025</f>
        <v>0</v>
      </c>
      <c r="S2289" s="120" t="s">
        <v>2957</v>
      </c>
      <c r="T2289" s="37"/>
      <c r="U2289" s="37"/>
      <c r="V2289" s="37"/>
      <c r="W2289" s="37"/>
      <c r="X2289" s="37"/>
      <c r="Y2289" s="37"/>
      <c r="Z2289" s="131"/>
      <c r="AA2289" s="37"/>
    </row>
    <row r="2290" spans="1:27" s="131" customFormat="1" ht="18" customHeight="1" x14ac:dyDescent="0.25">
      <c r="A2290" s="6">
        <v>158021</v>
      </c>
      <c r="B2290" s="6">
        <v>63806401</v>
      </c>
      <c r="C2290" s="6">
        <v>1</v>
      </c>
      <c r="D2290" s="39"/>
      <c r="E2290" s="30" t="s">
        <v>924</v>
      </c>
      <c r="F2290" s="20" t="s">
        <v>1009</v>
      </c>
      <c r="G2290" s="76">
        <f t="shared" si="379"/>
        <v>132</v>
      </c>
      <c r="H2290" s="55">
        <f t="shared" si="374"/>
        <v>132</v>
      </c>
      <c r="I2290" s="15" t="s">
        <v>0</v>
      </c>
      <c r="J2290" s="55">
        <v>110</v>
      </c>
      <c r="K2290" s="55">
        <f t="shared" si="375"/>
        <v>110</v>
      </c>
      <c r="L2290" s="56">
        <f t="shared" si="376"/>
        <v>825</v>
      </c>
      <c r="M2290" s="56">
        <f t="shared" si="377"/>
        <v>825</v>
      </c>
      <c r="N2290" s="38"/>
      <c r="O2290" s="48"/>
      <c r="P2290" s="48">
        <f t="shared" si="378"/>
        <v>0</v>
      </c>
      <c r="Q2290" s="104"/>
      <c r="R2290" s="102">
        <f>Q2290*1.025</f>
        <v>0</v>
      </c>
      <c r="S2290" s="120" t="s">
        <v>2958</v>
      </c>
      <c r="T2290" s="37"/>
      <c r="U2290" s="37"/>
      <c r="V2290" s="37"/>
      <c r="W2290" s="37"/>
      <c r="X2290" s="139"/>
      <c r="Y2290" s="139"/>
      <c r="Z2290" s="139"/>
      <c r="AA2290" s="37"/>
    </row>
    <row r="2291" spans="1:27" s="131" customFormat="1" ht="18" customHeight="1" x14ac:dyDescent="0.25">
      <c r="A2291" s="6">
        <v>158021</v>
      </c>
      <c r="B2291" s="51">
        <v>63806403</v>
      </c>
      <c r="C2291" s="27">
        <v>1</v>
      </c>
      <c r="D2291" s="39"/>
      <c r="E2291" s="33" t="s">
        <v>925</v>
      </c>
      <c r="F2291" s="24" t="s">
        <v>1005</v>
      </c>
      <c r="G2291" s="76">
        <f t="shared" si="379"/>
        <v>49.199999999999996</v>
      </c>
      <c r="H2291" s="55">
        <f t="shared" si="374"/>
        <v>49.199999999999996</v>
      </c>
      <c r="I2291" s="15" t="s">
        <v>0</v>
      </c>
      <c r="J2291" s="55">
        <v>41</v>
      </c>
      <c r="K2291" s="55">
        <f t="shared" si="375"/>
        <v>41</v>
      </c>
      <c r="L2291" s="13">
        <f t="shared" si="376"/>
        <v>307.5</v>
      </c>
      <c r="M2291" s="56">
        <f t="shared" si="377"/>
        <v>307.5</v>
      </c>
      <c r="N2291" s="38"/>
      <c r="O2291" s="48"/>
      <c r="P2291" s="48">
        <f t="shared" si="378"/>
        <v>0</v>
      </c>
      <c r="Q2291" s="104"/>
      <c r="R2291" s="102">
        <f>Q2291*1.025</f>
        <v>0</v>
      </c>
      <c r="S2291" s="120" t="s">
        <v>2956</v>
      </c>
      <c r="T2291" s="37"/>
      <c r="U2291" s="139"/>
      <c r="V2291" s="37"/>
      <c r="W2291" s="37"/>
      <c r="X2291" s="37"/>
      <c r="Y2291" s="37"/>
      <c r="Z2291" s="40"/>
      <c r="AA2291" s="37"/>
    </row>
    <row r="2292" spans="1:27" s="131" customFormat="1" ht="18" customHeight="1" x14ac:dyDescent="0.25">
      <c r="A2292" s="6">
        <v>158021</v>
      </c>
      <c r="B2292" s="6">
        <v>63806409</v>
      </c>
      <c r="C2292" s="6">
        <v>1</v>
      </c>
      <c r="D2292" s="39"/>
      <c r="E2292" s="30" t="s">
        <v>943</v>
      </c>
      <c r="F2292" s="20" t="s">
        <v>1053</v>
      </c>
      <c r="G2292" s="53">
        <f>J2292*1.15</f>
        <v>49.449999999999996</v>
      </c>
      <c r="H2292" s="55">
        <f t="shared" si="374"/>
        <v>49.449999999999996</v>
      </c>
      <c r="I2292" s="15" t="s">
        <v>67</v>
      </c>
      <c r="J2292" s="55">
        <v>43</v>
      </c>
      <c r="K2292" s="55">
        <f t="shared" si="375"/>
        <v>43</v>
      </c>
      <c r="L2292" s="56">
        <f t="shared" si="376"/>
        <v>322.5</v>
      </c>
      <c r="M2292" s="56">
        <f t="shared" si="377"/>
        <v>322.5</v>
      </c>
      <c r="N2292" s="38"/>
      <c r="O2292" s="48"/>
      <c r="P2292" s="48">
        <f t="shared" si="378"/>
        <v>0</v>
      </c>
      <c r="Q2292" s="104"/>
      <c r="R2292" s="102">
        <f>Q2292*1.025</f>
        <v>0</v>
      </c>
      <c r="S2292" s="120" t="s">
        <v>3197</v>
      </c>
      <c r="T2292" s="37"/>
      <c r="U2292" s="37"/>
      <c r="V2292" s="37"/>
      <c r="W2292" s="37"/>
      <c r="X2292" s="40"/>
      <c r="Y2292" s="40"/>
      <c r="Z2292" s="40"/>
      <c r="AA2292" s="40"/>
    </row>
    <row r="2293" spans="1:27" s="131" customFormat="1" ht="18" customHeight="1" x14ac:dyDescent="0.25">
      <c r="A2293" s="134">
        <v>233595</v>
      </c>
      <c r="B2293" s="134">
        <v>63806409</v>
      </c>
      <c r="C2293" s="134">
        <v>1</v>
      </c>
      <c r="D2293" s="161"/>
      <c r="E2293" s="123" t="s">
        <v>943</v>
      </c>
      <c r="F2293" s="124" t="s">
        <v>1053</v>
      </c>
      <c r="G2293" s="187">
        <f>J2293*1.15</f>
        <v>49.449999999999996</v>
      </c>
      <c r="H2293" s="162">
        <f t="shared" si="374"/>
        <v>49.449999999999996</v>
      </c>
      <c r="I2293" s="203" t="s">
        <v>974</v>
      </c>
      <c r="J2293" s="162">
        <v>43</v>
      </c>
      <c r="K2293" s="162">
        <f t="shared" si="375"/>
        <v>43</v>
      </c>
      <c r="L2293" s="167">
        <f t="shared" si="376"/>
        <v>322.5</v>
      </c>
      <c r="M2293" s="167">
        <f t="shared" si="377"/>
        <v>322.5</v>
      </c>
      <c r="N2293" s="122" t="s">
        <v>2028</v>
      </c>
      <c r="O2293" s="130">
        <v>18.562999999999999</v>
      </c>
      <c r="P2293" s="130">
        <f t="shared" si="378"/>
        <v>18.562999999999999</v>
      </c>
      <c r="Q2293" s="188"/>
      <c r="T2293" s="37"/>
      <c r="U2293" s="40"/>
      <c r="V2293" s="139"/>
      <c r="W2293" s="37"/>
      <c r="X2293" s="37"/>
      <c r="Y2293" s="37"/>
      <c r="Z2293" s="37"/>
      <c r="AA2293" s="37"/>
    </row>
    <row r="2294" spans="1:27" s="131" customFormat="1" ht="18" customHeight="1" x14ac:dyDescent="0.25">
      <c r="A2294" s="6">
        <v>154722</v>
      </c>
      <c r="B2294" s="6">
        <v>63806426</v>
      </c>
      <c r="C2294" s="6">
        <v>2</v>
      </c>
      <c r="D2294" s="39"/>
      <c r="E2294" s="30" t="s">
        <v>890</v>
      </c>
      <c r="F2294" s="20" t="s">
        <v>4379</v>
      </c>
      <c r="G2294" s="76">
        <f t="shared" ref="G2294:G2301" si="380">J2294*1.2</f>
        <v>498</v>
      </c>
      <c r="H2294" s="55">
        <f t="shared" si="374"/>
        <v>996</v>
      </c>
      <c r="I2294" s="15" t="s">
        <v>0</v>
      </c>
      <c r="J2294" s="55">
        <v>415</v>
      </c>
      <c r="K2294" s="55">
        <f t="shared" si="375"/>
        <v>830</v>
      </c>
      <c r="L2294" s="56">
        <f t="shared" si="376"/>
        <v>3112.5</v>
      </c>
      <c r="M2294" s="56">
        <f t="shared" si="377"/>
        <v>6225</v>
      </c>
      <c r="N2294" s="157" t="s">
        <v>1917</v>
      </c>
      <c r="O2294" s="48">
        <v>35</v>
      </c>
      <c r="P2294" s="48">
        <f t="shared" si="378"/>
        <v>70</v>
      </c>
      <c r="Q2294" s="104"/>
      <c r="R2294" s="102">
        <f t="shared" ref="R2294:R2301" si="381">Q2294*1.025</f>
        <v>0</v>
      </c>
      <c r="S2294" s="120" t="s">
        <v>2306</v>
      </c>
      <c r="T2294" s="37"/>
      <c r="U2294" s="37"/>
      <c r="V2294" s="37"/>
      <c r="W2294" s="37"/>
      <c r="X2294" s="40"/>
      <c r="Y2294" s="40"/>
      <c r="Z2294" s="40"/>
      <c r="AA2294" s="40"/>
    </row>
    <row r="2295" spans="1:27" s="139" customFormat="1" ht="18" customHeight="1" x14ac:dyDescent="0.25">
      <c r="A2295" s="6">
        <v>158021</v>
      </c>
      <c r="B2295" s="6">
        <v>63806428</v>
      </c>
      <c r="C2295" s="6">
        <v>1</v>
      </c>
      <c r="D2295" s="39"/>
      <c r="E2295" s="30" t="s">
        <v>960</v>
      </c>
      <c r="F2295" s="20" t="s">
        <v>3866</v>
      </c>
      <c r="G2295" s="76">
        <f t="shared" si="380"/>
        <v>46.8</v>
      </c>
      <c r="H2295" s="55">
        <f t="shared" si="374"/>
        <v>46.8</v>
      </c>
      <c r="I2295" s="15" t="s">
        <v>152</v>
      </c>
      <c r="J2295" s="55">
        <v>39</v>
      </c>
      <c r="K2295" s="55">
        <f t="shared" si="375"/>
        <v>39</v>
      </c>
      <c r="L2295" s="56">
        <f t="shared" si="376"/>
        <v>292.5</v>
      </c>
      <c r="M2295" s="56">
        <f t="shared" si="377"/>
        <v>292.5</v>
      </c>
      <c r="N2295" s="38"/>
      <c r="O2295" s="48">
        <v>1.948</v>
      </c>
      <c r="P2295" s="48">
        <f t="shared" si="378"/>
        <v>1.948</v>
      </c>
      <c r="Q2295" s="104"/>
      <c r="R2295" s="102">
        <f t="shared" si="381"/>
        <v>0</v>
      </c>
      <c r="S2295" s="120" t="s">
        <v>2959</v>
      </c>
      <c r="T2295" s="37"/>
      <c r="U2295" s="37"/>
      <c r="V2295" s="40"/>
      <c r="X2295" s="230"/>
      <c r="Y2295" s="230"/>
      <c r="Z2295" s="217"/>
      <c r="AA2295" s="37"/>
    </row>
    <row r="2296" spans="1:27" s="139" customFormat="1" ht="18" customHeight="1" x14ac:dyDescent="0.25">
      <c r="A2296" s="6">
        <v>158021</v>
      </c>
      <c r="B2296" s="6">
        <v>63806429</v>
      </c>
      <c r="C2296" s="6">
        <v>1</v>
      </c>
      <c r="D2296" s="39"/>
      <c r="E2296" s="30" t="s">
        <v>961</v>
      </c>
      <c r="F2296" s="20" t="s">
        <v>3866</v>
      </c>
      <c r="G2296" s="76">
        <f t="shared" si="380"/>
        <v>46.8</v>
      </c>
      <c r="H2296" s="55">
        <f t="shared" si="374"/>
        <v>46.8</v>
      </c>
      <c r="I2296" s="15" t="s">
        <v>152</v>
      </c>
      <c r="J2296" s="55">
        <v>39</v>
      </c>
      <c r="K2296" s="55">
        <f t="shared" si="375"/>
        <v>39</v>
      </c>
      <c r="L2296" s="56">
        <f t="shared" si="376"/>
        <v>292.5</v>
      </c>
      <c r="M2296" s="56">
        <f t="shared" si="377"/>
        <v>292.5</v>
      </c>
      <c r="N2296" s="38"/>
      <c r="O2296" s="48">
        <v>1.948</v>
      </c>
      <c r="P2296" s="48">
        <f t="shared" si="378"/>
        <v>1.948</v>
      </c>
      <c r="Q2296" s="104"/>
      <c r="R2296" s="102">
        <f t="shared" si="381"/>
        <v>0</v>
      </c>
      <c r="S2296" s="120" t="s">
        <v>2960</v>
      </c>
      <c r="T2296" s="37"/>
      <c r="U2296" s="37"/>
      <c r="V2296" s="131"/>
      <c r="W2296" s="37"/>
      <c r="X2296" s="37"/>
      <c r="Y2296" s="37"/>
      <c r="Z2296" s="131"/>
    </row>
    <row r="2297" spans="1:27" s="131" customFormat="1" ht="24" customHeight="1" x14ac:dyDescent="0.25">
      <c r="A2297" s="6">
        <v>158021</v>
      </c>
      <c r="B2297" s="6">
        <v>63806430</v>
      </c>
      <c r="C2297" s="6">
        <v>1</v>
      </c>
      <c r="D2297" s="39"/>
      <c r="E2297" s="30" t="s">
        <v>954</v>
      </c>
      <c r="F2297" s="20" t="s">
        <v>4758</v>
      </c>
      <c r="G2297" s="76">
        <f t="shared" si="380"/>
        <v>84</v>
      </c>
      <c r="H2297" s="55">
        <f t="shared" si="374"/>
        <v>84</v>
      </c>
      <c r="I2297" s="15" t="s">
        <v>0</v>
      </c>
      <c r="J2297" s="55">
        <v>70</v>
      </c>
      <c r="K2297" s="55">
        <f t="shared" si="375"/>
        <v>70</v>
      </c>
      <c r="L2297" s="56">
        <f t="shared" si="376"/>
        <v>525</v>
      </c>
      <c r="M2297" s="56">
        <f t="shared" si="377"/>
        <v>525</v>
      </c>
      <c r="N2297" s="38"/>
      <c r="O2297" s="48"/>
      <c r="P2297" s="48">
        <f t="shared" si="378"/>
        <v>0</v>
      </c>
      <c r="Q2297" s="104"/>
      <c r="R2297" s="102">
        <f t="shared" si="381"/>
        <v>0</v>
      </c>
      <c r="S2297" s="120" t="s">
        <v>3361</v>
      </c>
      <c r="T2297" s="40"/>
      <c r="U2297" s="139"/>
      <c r="V2297" s="37"/>
      <c r="W2297" s="37"/>
      <c r="X2297" s="37"/>
      <c r="Y2297" s="37"/>
      <c r="Z2297" s="37"/>
      <c r="AA2297" s="37"/>
    </row>
    <row r="2298" spans="1:27" s="139" customFormat="1" ht="18" customHeight="1" x14ac:dyDescent="0.25">
      <c r="A2298" s="6">
        <v>158021</v>
      </c>
      <c r="B2298" s="6">
        <v>63806431</v>
      </c>
      <c r="C2298" s="6">
        <v>1</v>
      </c>
      <c r="D2298" s="39"/>
      <c r="E2298" s="30" t="s">
        <v>955</v>
      </c>
      <c r="F2298" s="20" t="s">
        <v>4754</v>
      </c>
      <c r="G2298" s="76">
        <f t="shared" si="380"/>
        <v>141.6</v>
      </c>
      <c r="H2298" s="55">
        <f t="shared" si="374"/>
        <v>141.6</v>
      </c>
      <c r="I2298" s="15" t="s">
        <v>0</v>
      </c>
      <c r="J2298" s="55">
        <v>118</v>
      </c>
      <c r="K2298" s="55">
        <f t="shared" si="375"/>
        <v>118</v>
      </c>
      <c r="L2298" s="56">
        <f t="shared" si="376"/>
        <v>885</v>
      </c>
      <c r="M2298" s="56">
        <f t="shared" si="377"/>
        <v>885</v>
      </c>
      <c r="N2298" s="38"/>
      <c r="O2298" s="48"/>
      <c r="P2298" s="48">
        <f t="shared" si="378"/>
        <v>0</v>
      </c>
      <c r="Q2298" s="104"/>
      <c r="R2298" s="102">
        <f t="shared" si="381"/>
        <v>0</v>
      </c>
      <c r="S2298" s="120" t="s">
        <v>3362</v>
      </c>
      <c r="T2298" s="40"/>
      <c r="V2298" s="37"/>
      <c r="W2298" s="40"/>
      <c r="X2298" s="37"/>
      <c r="Y2298" s="37"/>
      <c r="Z2298" s="37"/>
      <c r="AA2298" s="37"/>
    </row>
    <row r="2299" spans="1:27" s="139" customFormat="1" ht="18" customHeight="1" x14ac:dyDescent="0.25">
      <c r="A2299" s="6">
        <v>158021</v>
      </c>
      <c r="B2299" s="6">
        <v>63806432</v>
      </c>
      <c r="C2299" s="6">
        <v>1</v>
      </c>
      <c r="D2299" s="39"/>
      <c r="E2299" s="30" t="s">
        <v>958</v>
      </c>
      <c r="F2299" s="20" t="s">
        <v>4799</v>
      </c>
      <c r="G2299" s="76">
        <f t="shared" si="380"/>
        <v>96</v>
      </c>
      <c r="H2299" s="55">
        <f t="shared" si="374"/>
        <v>96</v>
      </c>
      <c r="I2299" s="15" t="s">
        <v>152</v>
      </c>
      <c r="J2299" s="55">
        <v>80</v>
      </c>
      <c r="K2299" s="55">
        <f t="shared" si="375"/>
        <v>80</v>
      </c>
      <c r="L2299" s="56">
        <f t="shared" si="376"/>
        <v>600</v>
      </c>
      <c r="M2299" s="56">
        <f t="shared" si="377"/>
        <v>600</v>
      </c>
      <c r="N2299" s="38"/>
      <c r="O2299" s="48"/>
      <c r="P2299" s="48">
        <f t="shared" si="378"/>
        <v>0</v>
      </c>
      <c r="Q2299" s="104"/>
      <c r="R2299" s="102">
        <f t="shared" si="381"/>
        <v>0</v>
      </c>
      <c r="S2299" s="120" t="s">
        <v>3364</v>
      </c>
      <c r="T2299" s="37"/>
      <c r="U2299" s="131"/>
      <c r="V2299" s="37"/>
      <c r="W2299" s="37"/>
      <c r="X2299" s="37"/>
      <c r="Y2299" s="37"/>
      <c r="Z2299" s="37"/>
      <c r="AA2299" s="37"/>
    </row>
    <row r="2300" spans="1:27" s="131" customFormat="1" ht="18" customHeight="1" x14ac:dyDescent="0.25">
      <c r="A2300" s="6">
        <v>158021</v>
      </c>
      <c r="B2300" s="6">
        <v>63806433</v>
      </c>
      <c r="C2300" s="6">
        <v>1</v>
      </c>
      <c r="D2300" s="39"/>
      <c r="E2300" s="30" t="s">
        <v>959</v>
      </c>
      <c r="F2300" s="20" t="s">
        <v>1111</v>
      </c>
      <c r="G2300" s="76">
        <f t="shared" si="380"/>
        <v>90</v>
      </c>
      <c r="H2300" s="55">
        <f t="shared" si="374"/>
        <v>90</v>
      </c>
      <c r="I2300" s="15" t="s">
        <v>152</v>
      </c>
      <c r="J2300" s="55">
        <v>75</v>
      </c>
      <c r="K2300" s="55">
        <f t="shared" si="375"/>
        <v>75</v>
      </c>
      <c r="L2300" s="56">
        <f t="shared" si="376"/>
        <v>562.5</v>
      </c>
      <c r="M2300" s="56">
        <f t="shared" si="377"/>
        <v>562.5</v>
      </c>
      <c r="N2300" s="38"/>
      <c r="O2300" s="48"/>
      <c r="P2300" s="48">
        <f t="shared" si="378"/>
        <v>0</v>
      </c>
      <c r="Q2300" s="104"/>
      <c r="R2300" s="102">
        <f t="shared" si="381"/>
        <v>0</v>
      </c>
      <c r="S2300" s="120" t="s">
        <v>3365</v>
      </c>
      <c r="T2300" s="40"/>
      <c r="U2300" s="139"/>
      <c r="V2300" s="37"/>
      <c r="W2300" s="37"/>
      <c r="X2300" s="37"/>
      <c r="Y2300" s="37"/>
      <c r="Z2300" s="37"/>
      <c r="AA2300" s="37"/>
    </row>
    <row r="2301" spans="1:27" s="131" customFormat="1" ht="18" customHeight="1" x14ac:dyDescent="0.25">
      <c r="A2301" s="6">
        <v>158021</v>
      </c>
      <c r="B2301" s="6">
        <v>63806434</v>
      </c>
      <c r="C2301" s="6">
        <v>4</v>
      </c>
      <c r="D2301" s="39"/>
      <c r="E2301" s="30" t="s">
        <v>949</v>
      </c>
      <c r="F2301" s="20" t="s">
        <v>1034</v>
      </c>
      <c r="G2301" s="76">
        <f t="shared" si="380"/>
        <v>17.52</v>
      </c>
      <c r="H2301" s="55">
        <f t="shared" si="374"/>
        <v>70.08</v>
      </c>
      <c r="I2301" s="15" t="s">
        <v>67</v>
      </c>
      <c r="J2301" s="55">
        <v>14.6</v>
      </c>
      <c r="K2301" s="55">
        <f t="shared" si="375"/>
        <v>58.4</v>
      </c>
      <c r="L2301" s="56">
        <f t="shared" si="376"/>
        <v>109.5</v>
      </c>
      <c r="M2301" s="56">
        <f t="shared" si="377"/>
        <v>438</v>
      </c>
      <c r="N2301" s="38"/>
      <c r="O2301" s="48"/>
      <c r="P2301" s="48">
        <f t="shared" si="378"/>
        <v>0</v>
      </c>
      <c r="Q2301" s="104"/>
      <c r="R2301" s="102">
        <f t="shared" si="381"/>
        <v>0</v>
      </c>
      <c r="S2301" s="120" t="s">
        <v>3358</v>
      </c>
      <c r="T2301" s="40"/>
      <c r="V2301" s="139"/>
      <c r="W2301" s="37"/>
      <c r="X2301" s="37"/>
      <c r="Y2301" s="37"/>
      <c r="Z2301" s="37"/>
    </row>
    <row r="2302" spans="1:27" s="131" customFormat="1" ht="18" customHeight="1" x14ac:dyDescent="0.25">
      <c r="A2302" s="134">
        <v>233595</v>
      </c>
      <c r="B2302" s="134">
        <v>63806434</v>
      </c>
      <c r="C2302" s="134">
        <v>4</v>
      </c>
      <c r="D2302" s="161"/>
      <c r="E2302" s="123" t="s">
        <v>949</v>
      </c>
      <c r="F2302" s="124" t="s">
        <v>1034</v>
      </c>
      <c r="G2302" s="189">
        <f>J2302*1.2+O2302*2.5</f>
        <v>26.994999999999997</v>
      </c>
      <c r="H2302" s="162">
        <f t="shared" si="374"/>
        <v>107.97999999999999</v>
      </c>
      <c r="I2302" s="203" t="s">
        <v>974</v>
      </c>
      <c r="J2302" s="164">
        <v>14.6</v>
      </c>
      <c r="K2302" s="164">
        <f t="shared" si="375"/>
        <v>58.4</v>
      </c>
      <c r="L2302" s="165">
        <f t="shared" si="376"/>
        <v>109.5</v>
      </c>
      <c r="M2302" s="165">
        <f t="shared" si="377"/>
        <v>438</v>
      </c>
      <c r="N2302" s="129" t="s">
        <v>1973</v>
      </c>
      <c r="O2302" s="130">
        <v>3.79</v>
      </c>
      <c r="P2302" s="130">
        <f t="shared" si="378"/>
        <v>15.16</v>
      </c>
      <c r="Q2302" s="188"/>
      <c r="T2302" s="37"/>
      <c r="U2302" s="40"/>
      <c r="V2302" s="37"/>
      <c r="W2302" s="37"/>
      <c r="Z2302" s="37"/>
      <c r="AA2302" s="37"/>
    </row>
    <row r="2303" spans="1:27" s="139" customFormat="1" ht="18" customHeight="1" x14ac:dyDescent="0.25">
      <c r="A2303" s="6">
        <v>158021</v>
      </c>
      <c r="B2303" s="6">
        <v>63806435</v>
      </c>
      <c r="C2303" s="6">
        <v>2</v>
      </c>
      <c r="D2303" s="39"/>
      <c r="E2303" s="30" t="s">
        <v>956</v>
      </c>
      <c r="F2303" s="20" t="s">
        <v>957</v>
      </c>
      <c r="G2303" s="76">
        <f t="shared" ref="G2303:G2310" si="382">J2303*1.2</f>
        <v>12.6</v>
      </c>
      <c r="H2303" s="55">
        <f t="shared" si="374"/>
        <v>25.2</v>
      </c>
      <c r="I2303" s="15" t="s">
        <v>67</v>
      </c>
      <c r="J2303" s="55">
        <v>10.5</v>
      </c>
      <c r="K2303" s="55">
        <f t="shared" si="375"/>
        <v>21</v>
      </c>
      <c r="L2303" s="56">
        <f t="shared" si="376"/>
        <v>78.75</v>
      </c>
      <c r="M2303" s="56">
        <f t="shared" si="377"/>
        <v>157.5</v>
      </c>
      <c r="N2303" s="38"/>
      <c r="O2303" s="48"/>
      <c r="P2303" s="48">
        <f t="shared" si="378"/>
        <v>0</v>
      </c>
      <c r="Q2303" s="104"/>
      <c r="R2303" s="102">
        <f>Q2303*1.025</f>
        <v>0</v>
      </c>
      <c r="S2303" s="120" t="s">
        <v>3363</v>
      </c>
      <c r="T2303" s="40"/>
      <c r="V2303" s="37"/>
      <c r="W2303" s="37"/>
      <c r="X2303" s="37"/>
      <c r="Y2303" s="37"/>
      <c r="Z2303" s="37"/>
      <c r="AA2303" s="37"/>
    </row>
    <row r="2304" spans="1:27" s="139" customFormat="1" ht="18" customHeight="1" x14ac:dyDescent="0.25">
      <c r="A2304" s="134">
        <v>233595</v>
      </c>
      <c r="B2304" s="134">
        <v>63806435</v>
      </c>
      <c r="C2304" s="134">
        <v>2</v>
      </c>
      <c r="D2304" s="161"/>
      <c r="E2304" s="123" t="s">
        <v>956</v>
      </c>
      <c r="F2304" s="124" t="s">
        <v>957</v>
      </c>
      <c r="G2304" s="189">
        <f t="shared" si="382"/>
        <v>12.6</v>
      </c>
      <c r="H2304" s="162">
        <f t="shared" si="374"/>
        <v>25.2</v>
      </c>
      <c r="I2304" s="203" t="s">
        <v>152</v>
      </c>
      <c r="J2304" s="162">
        <v>10.5</v>
      </c>
      <c r="K2304" s="162">
        <f t="shared" si="375"/>
        <v>21</v>
      </c>
      <c r="L2304" s="167">
        <f t="shared" si="376"/>
        <v>78.75</v>
      </c>
      <c r="M2304" s="167">
        <f t="shared" si="377"/>
        <v>157.5</v>
      </c>
      <c r="N2304" s="122" t="s">
        <v>2028</v>
      </c>
      <c r="O2304" s="130">
        <v>3.3319999999999999</v>
      </c>
      <c r="P2304" s="130">
        <f t="shared" si="378"/>
        <v>6.6639999999999997</v>
      </c>
      <c r="Q2304" s="131"/>
      <c r="R2304" s="131"/>
      <c r="S2304" s="131"/>
      <c r="T2304" s="37"/>
      <c r="U2304" s="37"/>
      <c r="V2304" s="37"/>
      <c r="Z2304" s="37"/>
      <c r="AA2304" s="37"/>
    </row>
    <row r="2305" spans="1:27" s="139" customFormat="1" ht="18" customHeight="1" x14ac:dyDescent="0.25">
      <c r="A2305" s="6">
        <v>158021</v>
      </c>
      <c r="B2305" s="6">
        <v>63806437</v>
      </c>
      <c r="C2305" s="6">
        <v>2</v>
      </c>
      <c r="D2305" s="39"/>
      <c r="E2305" s="30" t="s">
        <v>953</v>
      </c>
      <c r="F2305" s="20" t="s">
        <v>1050</v>
      </c>
      <c r="G2305" s="76">
        <f t="shared" si="382"/>
        <v>20.399999999999999</v>
      </c>
      <c r="H2305" s="55">
        <f t="shared" si="374"/>
        <v>40.799999999999997</v>
      </c>
      <c r="I2305" s="15" t="s">
        <v>0</v>
      </c>
      <c r="J2305" s="55">
        <v>17</v>
      </c>
      <c r="K2305" s="55">
        <f t="shared" si="375"/>
        <v>34</v>
      </c>
      <c r="L2305" s="56">
        <f t="shared" si="376"/>
        <v>127.5</v>
      </c>
      <c r="M2305" s="56">
        <f t="shared" si="377"/>
        <v>255</v>
      </c>
      <c r="N2305" s="38"/>
      <c r="O2305" s="48"/>
      <c r="P2305" s="48">
        <f t="shared" si="378"/>
        <v>0</v>
      </c>
      <c r="Q2305" s="104"/>
      <c r="R2305" s="102">
        <f t="shared" ref="R2305:R2313" si="383">Q2305*1.025</f>
        <v>0</v>
      </c>
      <c r="S2305" s="120" t="s">
        <v>3366</v>
      </c>
      <c r="T2305" s="40"/>
      <c r="V2305" s="131"/>
      <c r="W2305" s="37"/>
      <c r="X2305" s="37"/>
      <c r="Y2305" s="37"/>
      <c r="Z2305" s="37"/>
      <c r="AA2305" s="37"/>
    </row>
    <row r="2306" spans="1:27" s="139" customFormat="1" ht="18" customHeight="1" x14ac:dyDescent="0.25">
      <c r="A2306" s="6">
        <v>158021</v>
      </c>
      <c r="B2306" s="6">
        <v>63806438</v>
      </c>
      <c r="C2306" s="6">
        <v>2</v>
      </c>
      <c r="D2306" s="39"/>
      <c r="E2306" s="30" t="s">
        <v>952</v>
      </c>
      <c r="F2306" s="20" t="s">
        <v>1499</v>
      </c>
      <c r="G2306" s="76">
        <f t="shared" si="382"/>
        <v>234</v>
      </c>
      <c r="H2306" s="55">
        <f t="shared" si="374"/>
        <v>468</v>
      </c>
      <c r="I2306" s="15" t="s">
        <v>0</v>
      </c>
      <c r="J2306" s="55">
        <v>195</v>
      </c>
      <c r="K2306" s="55">
        <f t="shared" si="375"/>
        <v>390</v>
      </c>
      <c r="L2306" s="56">
        <f t="shared" si="376"/>
        <v>1462.5</v>
      </c>
      <c r="M2306" s="56">
        <f t="shared" si="377"/>
        <v>2925</v>
      </c>
      <c r="N2306" s="38"/>
      <c r="O2306" s="48"/>
      <c r="P2306" s="48">
        <f t="shared" si="378"/>
        <v>0</v>
      </c>
      <c r="Q2306" s="104"/>
      <c r="R2306" s="102">
        <f t="shared" si="383"/>
        <v>0</v>
      </c>
      <c r="S2306" s="120" t="s">
        <v>3360</v>
      </c>
      <c r="T2306" s="37"/>
      <c r="V2306" s="131"/>
      <c r="W2306" s="40"/>
      <c r="X2306" s="40"/>
      <c r="Y2306" s="40"/>
      <c r="AA2306" s="37"/>
    </row>
    <row r="2307" spans="1:27" s="139" customFormat="1" ht="18" customHeight="1" x14ac:dyDescent="0.25">
      <c r="A2307" s="6">
        <v>158021</v>
      </c>
      <c r="B2307" s="6">
        <v>63806442</v>
      </c>
      <c r="C2307" s="6">
        <v>1</v>
      </c>
      <c r="D2307" s="39"/>
      <c r="E2307" s="30" t="s">
        <v>951</v>
      </c>
      <c r="F2307" s="20" t="s">
        <v>4158</v>
      </c>
      <c r="G2307" s="76">
        <f t="shared" si="382"/>
        <v>214.2</v>
      </c>
      <c r="H2307" s="55">
        <f t="shared" si="374"/>
        <v>214.2</v>
      </c>
      <c r="I2307" s="15" t="s">
        <v>152</v>
      </c>
      <c r="J2307" s="55">
        <v>178.5</v>
      </c>
      <c r="K2307" s="55">
        <f t="shared" si="375"/>
        <v>178.5</v>
      </c>
      <c r="L2307" s="56">
        <f t="shared" si="376"/>
        <v>1338.75</v>
      </c>
      <c r="M2307" s="56">
        <f t="shared" si="377"/>
        <v>1338.75</v>
      </c>
      <c r="N2307" s="38"/>
      <c r="O2307" s="48"/>
      <c r="P2307" s="48">
        <f t="shared" si="378"/>
        <v>0</v>
      </c>
      <c r="Q2307" s="104"/>
      <c r="R2307" s="102">
        <f t="shared" si="383"/>
        <v>0</v>
      </c>
      <c r="S2307" s="120" t="s">
        <v>3359</v>
      </c>
      <c r="T2307" s="40"/>
      <c r="V2307" s="131"/>
      <c r="W2307" s="37"/>
      <c r="X2307" s="40"/>
      <c r="Y2307" s="40"/>
      <c r="Z2307" s="37"/>
      <c r="AA2307" s="37"/>
    </row>
    <row r="2308" spans="1:27" s="139" customFormat="1" ht="18" customHeight="1" x14ac:dyDescent="0.25">
      <c r="A2308" s="6">
        <v>158021</v>
      </c>
      <c r="B2308" s="6">
        <v>63806443</v>
      </c>
      <c r="C2308" s="6">
        <v>1</v>
      </c>
      <c r="D2308" s="39"/>
      <c r="E2308" s="30" t="s">
        <v>927</v>
      </c>
      <c r="F2308" s="20" t="s">
        <v>4180</v>
      </c>
      <c r="G2308" s="76">
        <f t="shared" si="382"/>
        <v>122.39999999999999</v>
      </c>
      <c r="H2308" s="55">
        <f t="shared" si="374"/>
        <v>122.39999999999999</v>
      </c>
      <c r="I2308" s="15" t="s">
        <v>152</v>
      </c>
      <c r="J2308" s="55">
        <v>102</v>
      </c>
      <c r="K2308" s="55">
        <f t="shared" si="375"/>
        <v>102</v>
      </c>
      <c r="L2308" s="56">
        <f t="shared" si="376"/>
        <v>765</v>
      </c>
      <c r="M2308" s="56">
        <f t="shared" si="377"/>
        <v>765</v>
      </c>
      <c r="N2308" s="38"/>
      <c r="O2308" s="48"/>
      <c r="P2308" s="48">
        <f t="shared" si="378"/>
        <v>0</v>
      </c>
      <c r="Q2308" s="104"/>
      <c r="R2308" s="102">
        <f t="shared" si="383"/>
        <v>0</v>
      </c>
      <c r="S2308" s="120" t="s">
        <v>2916</v>
      </c>
      <c r="T2308" s="37"/>
      <c r="U2308" s="37"/>
      <c r="V2308" s="131"/>
      <c r="W2308" s="40"/>
      <c r="AA2308" s="131"/>
    </row>
    <row r="2309" spans="1:27" s="139" customFormat="1" ht="18" customHeight="1" x14ac:dyDescent="0.25">
      <c r="A2309" s="6">
        <v>158021</v>
      </c>
      <c r="B2309" s="6">
        <v>63806444</v>
      </c>
      <c r="C2309" s="6">
        <v>1</v>
      </c>
      <c r="D2309" s="39"/>
      <c r="E2309" s="30" t="s">
        <v>950</v>
      </c>
      <c r="F2309" s="20" t="s">
        <v>4157</v>
      </c>
      <c r="G2309" s="76">
        <f t="shared" si="382"/>
        <v>163.19999999999999</v>
      </c>
      <c r="H2309" s="55">
        <f t="shared" si="374"/>
        <v>163.19999999999999</v>
      </c>
      <c r="I2309" s="15" t="s">
        <v>152</v>
      </c>
      <c r="J2309" s="55">
        <v>136</v>
      </c>
      <c r="K2309" s="55">
        <f t="shared" si="375"/>
        <v>136</v>
      </c>
      <c r="L2309" s="56">
        <f t="shared" si="376"/>
        <v>1020</v>
      </c>
      <c r="M2309" s="56">
        <f t="shared" si="377"/>
        <v>1020</v>
      </c>
      <c r="N2309" s="38"/>
      <c r="O2309" s="48"/>
      <c r="P2309" s="48">
        <f t="shared" si="378"/>
        <v>0</v>
      </c>
      <c r="Q2309" s="104"/>
      <c r="R2309" s="102">
        <f t="shared" si="383"/>
        <v>0</v>
      </c>
      <c r="S2309" s="120" t="s">
        <v>2918</v>
      </c>
      <c r="T2309" s="37"/>
      <c r="V2309" s="37"/>
      <c r="W2309" s="37"/>
      <c r="X2309" s="37"/>
      <c r="Y2309" s="37"/>
      <c r="Z2309" s="37"/>
    </row>
    <row r="2310" spans="1:27" s="139" customFormat="1" ht="18" customHeight="1" x14ac:dyDescent="0.25">
      <c r="A2310" s="6">
        <v>158021</v>
      </c>
      <c r="B2310" s="6">
        <v>63806450</v>
      </c>
      <c r="C2310" s="6">
        <v>2</v>
      </c>
      <c r="D2310" s="39"/>
      <c r="E2310" s="30" t="s">
        <v>926</v>
      </c>
      <c r="F2310" s="20" t="s">
        <v>4179</v>
      </c>
      <c r="G2310" s="76">
        <f t="shared" si="382"/>
        <v>230.39999999999998</v>
      </c>
      <c r="H2310" s="55">
        <f t="shared" si="374"/>
        <v>460.79999999999995</v>
      </c>
      <c r="I2310" s="15" t="s">
        <v>152</v>
      </c>
      <c r="J2310" s="55">
        <v>192</v>
      </c>
      <c r="K2310" s="55">
        <f t="shared" si="375"/>
        <v>384</v>
      </c>
      <c r="L2310" s="56">
        <f t="shared" si="376"/>
        <v>1440</v>
      </c>
      <c r="M2310" s="56">
        <f t="shared" si="377"/>
        <v>2880</v>
      </c>
      <c r="N2310" s="38"/>
      <c r="O2310" s="48"/>
      <c r="P2310" s="48">
        <f t="shared" si="378"/>
        <v>0</v>
      </c>
      <c r="Q2310" s="104"/>
      <c r="R2310" s="102">
        <f t="shared" si="383"/>
        <v>0</v>
      </c>
      <c r="S2310" s="120" t="s">
        <v>2915</v>
      </c>
      <c r="T2310" s="37"/>
      <c r="V2310" s="37"/>
      <c r="W2310" s="37"/>
      <c r="Z2310" s="37"/>
      <c r="AA2310" s="37"/>
    </row>
    <row r="2311" spans="1:27" s="139" customFormat="1" ht="18" customHeight="1" x14ac:dyDescent="0.25">
      <c r="A2311" s="6">
        <v>154722</v>
      </c>
      <c r="B2311" s="6">
        <v>63806464</v>
      </c>
      <c r="C2311" s="6">
        <v>2</v>
      </c>
      <c r="D2311" s="39"/>
      <c r="E2311" s="30" t="s">
        <v>889</v>
      </c>
      <c r="F2311" s="20" t="s">
        <v>4605</v>
      </c>
      <c r="G2311" s="53">
        <f>J2311*1.15</f>
        <v>621</v>
      </c>
      <c r="H2311" s="55">
        <f t="shared" si="374"/>
        <v>1242</v>
      </c>
      <c r="I2311" s="15" t="s">
        <v>0</v>
      </c>
      <c r="J2311" s="55">
        <v>540</v>
      </c>
      <c r="K2311" s="55">
        <f t="shared" si="375"/>
        <v>1080</v>
      </c>
      <c r="L2311" s="56">
        <f t="shared" si="376"/>
        <v>4050</v>
      </c>
      <c r="M2311" s="56">
        <f t="shared" si="377"/>
        <v>8100</v>
      </c>
      <c r="N2311" s="248"/>
      <c r="O2311" s="130">
        <v>20.21</v>
      </c>
      <c r="P2311" s="48">
        <f t="shared" si="378"/>
        <v>40.42</v>
      </c>
      <c r="Q2311" s="104"/>
      <c r="R2311" s="102">
        <f t="shared" si="383"/>
        <v>0</v>
      </c>
      <c r="S2311" s="120" t="s">
        <v>2268</v>
      </c>
      <c r="T2311" s="37"/>
      <c r="U2311" s="37"/>
      <c r="V2311" s="37"/>
      <c r="W2311" s="131"/>
      <c r="Z2311" s="37"/>
      <c r="AA2311" s="37"/>
    </row>
    <row r="2312" spans="1:27" s="139" customFormat="1" ht="18" customHeight="1" x14ac:dyDescent="0.25">
      <c r="A2312" s="6">
        <v>154722</v>
      </c>
      <c r="B2312" s="6">
        <v>63806464</v>
      </c>
      <c r="C2312" s="6">
        <v>2</v>
      </c>
      <c r="D2312" s="39"/>
      <c r="E2312" s="30" t="s">
        <v>1239</v>
      </c>
      <c r="F2312" s="20" t="s">
        <v>4606</v>
      </c>
      <c r="G2312" s="53">
        <f>J2312*1.15</f>
        <v>638.25</v>
      </c>
      <c r="H2312" s="55">
        <f t="shared" si="374"/>
        <v>1276.5</v>
      </c>
      <c r="I2312" s="15" t="s">
        <v>0</v>
      </c>
      <c r="J2312" s="55">
        <v>555</v>
      </c>
      <c r="K2312" s="55">
        <f t="shared" si="375"/>
        <v>1110</v>
      </c>
      <c r="L2312" s="56">
        <f t="shared" si="376"/>
        <v>4162.5</v>
      </c>
      <c r="M2312" s="56">
        <f t="shared" si="377"/>
        <v>8325</v>
      </c>
      <c r="N2312" s="248"/>
      <c r="O2312" s="48">
        <v>20.21</v>
      </c>
      <c r="P2312" s="48">
        <f t="shared" si="378"/>
        <v>40.42</v>
      </c>
      <c r="Q2312" s="104"/>
      <c r="R2312" s="102">
        <f t="shared" si="383"/>
        <v>0</v>
      </c>
      <c r="S2312" s="120" t="s">
        <v>2268</v>
      </c>
      <c r="T2312" s="37"/>
      <c r="U2312" s="37"/>
      <c r="V2312" s="37"/>
      <c r="W2312" s="37"/>
      <c r="X2312" s="37"/>
      <c r="Y2312" s="37"/>
      <c r="Z2312" s="37"/>
      <c r="AA2312" s="37"/>
    </row>
    <row r="2313" spans="1:27" s="139" customFormat="1" x14ac:dyDescent="0.25">
      <c r="A2313" s="6">
        <v>154792</v>
      </c>
      <c r="B2313" s="51">
        <v>63806482</v>
      </c>
      <c r="C2313" s="21">
        <v>2</v>
      </c>
      <c r="D2313" s="39"/>
      <c r="E2313" s="20" t="s">
        <v>888</v>
      </c>
      <c r="F2313" s="22" t="s">
        <v>1465</v>
      </c>
      <c r="G2313" s="73">
        <f>J2313*1.2</f>
        <v>18.36</v>
      </c>
      <c r="H2313" s="72">
        <f t="shared" si="374"/>
        <v>36.72</v>
      </c>
      <c r="I2313" s="15" t="s">
        <v>67</v>
      </c>
      <c r="J2313" s="12">
        <v>15.3</v>
      </c>
      <c r="K2313" s="55">
        <f t="shared" si="375"/>
        <v>30.6</v>
      </c>
      <c r="L2313" s="13">
        <f t="shared" si="376"/>
        <v>114.75</v>
      </c>
      <c r="M2313" s="57">
        <f t="shared" si="377"/>
        <v>229.5</v>
      </c>
      <c r="N2313" s="38"/>
      <c r="O2313" s="48"/>
      <c r="P2313" s="48">
        <f t="shared" si="378"/>
        <v>0</v>
      </c>
      <c r="Q2313" s="104"/>
      <c r="R2313" s="102">
        <f t="shared" si="383"/>
        <v>0</v>
      </c>
      <c r="S2313" s="120" t="s">
        <v>3030</v>
      </c>
      <c r="T2313" s="37"/>
      <c r="U2313" s="37"/>
      <c r="V2313" s="131"/>
      <c r="W2313" s="37"/>
      <c r="X2313" s="37"/>
      <c r="Y2313" s="37"/>
      <c r="AA2313" s="37"/>
    </row>
    <row r="2314" spans="1:27" s="139" customFormat="1" x14ac:dyDescent="0.25">
      <c r="A2314" s="197">
        <v>200923</v>
      </c>
      <c r="B2314" s="134">
        <v>63806505</v>
      </c>
      <c r="C2314" s="134">
        <v>2</v>
      </c>
      <c r="D2314" s="161"/>
      <c r="E2314" s="123" t="s">
        <v>4210</v>
      </c>
      <c r="F2314" s="124" t="s">
        <v>4211</v>
      </c>
      <c r="G2314" s="168">
        <f>J2314*1.2</f>
        <v>205.2</v>
      </c>
      <c r="H2314" s="162">
        <f t="shared" si="374"/>
        <v>410.4</v>
      </c>
      <c r="I2314" s="166" t="s">
        <v>152</v>
      </c>
      <c r="J2314" s="162">
        <v>171</v>
      </c>
      <c r="K2314" s="162">
        <f t="shared" si="375"/>
        <v>342</v>
      </c>
      <c r="L2314" s="167">
        <f t="shared" si="376"/>
        <v>1282.5</v>
      </c>
      <c r="M2314" s="167">
        <f t="shared" si="377"/>
        <v>2565</v>
      </c>
      <c r="N2314" s="171" t="s">
        <v>2028</v>
      </c>
      <c r="O2314" s="130">
        <v>14.24</v>
      </c>
      <c r="P2314" s="130">
        <f t="shared" si="378"/>
        <v>28.48</v>
      </c>
      <c r="Q2314" s="188"/>
      <c r="U2314" s="131"/>
      <c r="V2314" s="37"/>
      <c r="W2314" s="37"/>
      <c r="X2314" s="40"/>
      <c r="Y2314" s="40"/>
      <c r="Z2314" s="131"/>
    </row>
    <row r="2315" spans="1:27" s="139" customFormat="1" x14ac:dyDescent="0.25">
      <c r="A2315" s="134">
        <v>265306</v>
      </c>
      <c r="B2315" s="121">
        <v>63806511</v>
      </c>
      <c r="C2315" s="121">
        <v>50</v>
      </c>
      <c r="D2315" s="161"/>
      <c r="E2315" s="123" t="s">
        <v>4315</v>
      </c>
      <c r="F2315" s="124" t="s">
        <v>4732</v>
      </c>
      <c r="G2315" s="125">
        <f>J2315*1.2+O2315*2.5</f>
        <v>22.45</v>
      </c>
      <c r="H2315" s="125">
        <f t="shared" si="374"/>
        <v>1122.5</v>
      </c>
      <c r="I2315" s="163" t="s">
        <v>974</v>
      </c>
      <c r="J2315" s="164">
        <v>18</v>
      </c>
      <c r="K2315" s="164">
        <f t="shared" si="375"/>
        <v>900</v>
      </c>
      <c r="L2315" s="165">
        <f t="shared" si="376"/>
        <v>135</v>
      </c>
      <c r="M2315" s="165">
        <f t="shared" si="377"/>
        <v>6750</v>
      </c>
      <c r="N2315" s="129" t="s">
        <v>1973</v>
      </c>
      <c r="O2315" s="130">
        <v>0.34</v>
      </c>
      <c r="P2315" s="130">
        <f t="shared" si="378"/>
        <v>17</v>
      </c>
      <c r="Q2315" s="104"/>
      <c r="R2315" s="40"/>
      <c r="S2315" s="37"/>
      <c r="T2315" s="37"/>
      <c r="U2315" s="37"/>
      <c r="V2315" s="37"/>
      <c r="W2315" s="37"/>
      <c r="X2315" s="37"/>
      <c r="Y2315" s="37"/>
      <c r="Z2315" s="37"/>
      <c r="AA2315" s="37"/>
    </row>
    <row r="2316" spans="1:27" s="139" customFormat="1" x14ac:dyDescent="0.25">
      <c r="A2316" s="6">
        <v>155942</v>
      </c>
      <c r="B2316" s="6">
        <v>63806517</v>
      </c>
      <c r="C2316" s="6">
        <v>2</v>
      </c>
      <c r="D2316" s="39"/>
      <c r="E2316" s="30" t="s">
        <v>903</v>
      </c>
      <c r="F2316" s="20" t="s">
        <v>4213</v>
      </c>
      <c r="G2316" s="76">
        <f>J2316*1.2</f>
        <v>90</v>
      </c>
      <c r="H2316" s="55">
        <f t="shared" si="374"/>
        <v>180</v>
      </c>
      <c r="I2316" s="15" t="s">
        <v>0</v>
      </c>
      <c r="J2316" s="55">
        <v>75</v>
      </c>
      <c r="K2316" s="55">
        <f t="shared" si="375"/>
        <v>150</v>
      </c>
      <c r="L2316" s="56">
        <f t="shared" si="376"/>
        <v>562.5</v>
      </c>
      <c r="M2316" s="56">
        <f t="shared" si="377"/>
        <v>1125</v>
      </c>
      <c r="N2316" s="38"/>
      <c r="O2316" s="48"/>
      <c r="P2316" s="48">
        <f t="shared" si="378"/>
        <v>0</v>
      </c>
      <c r="Q2316" s="104"/>
      <c r="R2316" s="102">
        <f t="shared" ref="R2316:R2323" si="384">Q2316*1.025</f>
        <v>0</v>
      </c>
      <c r="S2316" s="120" t="s">
        <v>2547</v>
      </c>
      <c r="T2316" s="37"/>
      <c r="U2316" s="37"/>
      <c r="V2316" s="131"/>
      <c r="W2316" s="37"/>
      <c r="X2316" s="37"/>
      <c r="Y2316" s="37"/>
      <c r="Z2316" s="37"/>
    </row>
    <row r="2317" spans="1:27" s="139" customFormat="1" x14ac:dyDescent="0.25">
      <c r="A2317" s="6">
        <v>155942</v>
      </c>
      <c r="B2317" s="6">
        <v>63806520</v>
      </c>
      <c r="C2317" s="6">
        <v>1</v>
      </c>
      <c r="D2317" s="39"/>
      <c r="E2317" s="30" t="s">
        <v>904</v>
      </c>
      <c r="F2317" s="124" t="s">
        <v>1557</v>
      </c>
      <c r="G2317" s="76">
        <f>J2317*1.2</f>
        <v>37.799999999999997</v>
      </c>
      <c r="H2317" s="55">
        <f t="shared" si="374"/>
        <v>37.799999999999997</v>
      </c>
      <c r="I2317" s="15" t="s">
        <v>67</v>
      </c>
      <c r="J2317" s="55">
        <v>31.5</v>
      </c>
      <c r="K2317" s="55">
        <f t="shared" si="375"/>
        <v>31.5</v>
      </c>
      <c r="L2317" s="56">
        <f t="shared" si="376"/>
        <v>236.25</v>
      </c>
      <c r="M2317" s="56">
        <f t="shared" si="377"/>
        <v>236.25</v>
      </c>
      <c r="N2317" s="105" t="s">
        <v>2037</v>
      </c>
      <c r="O2317" s="48"/>
      <c r="P2317" s="48">
        <f t="shared" si="378"/>
        <v>0</v>
      </c>
      <c r="Q2317" s="104"/>
      <c r="R2317" s="102">
        <f t="shared" si="384"/>
        <v>0</v>
      </c>
      <c r="S2317" s="120" t="s">
        <v>2441</v>
      </c>
      <c r="T2317" s="37"/>
      <c r="U2317" s="37"/>
      <c r="V2317" s="131"/>
      <c r="W2317" s="131"/>
      <c r="X2317" s="37"/>
      <c r="Y2317" s="37"/>
      <c r="Z2317" s="37"/>
      <c r="AA2317" s="37"/>
    </row>
    <row r="2318" spans="1:27" s="139" customFormat="1" x14ac:dyDescent="0.25">
      <c r="A2318" s="6">
        <v>155619</v>
      </c>
      <c r="B2318" s="6">
        <v>63806548</v>
      </c>
      <c r="C2318" s="6">
        <v>2</v>
      </c>
      <c r="D2318" s="39"/>
      <c r="E2318" s="30">
        <v>63806548</v>
      </c>
      <c r="F2318" s="20" t="s">
        <v>1301</v>
      </c>
      <c r="G2318" s="76">
        <f>J2318*1.2</f>
        <v>12</v>
      </c>
      <c r="H2318" s="55">
        <f t="shared" si="374"/>
        <v>24</v>
      </c>
      <c r="I2318" s="15" t="s">
        <v>0</v>
      </c>
      <c r="J2318" s="55">
        <v>10</v>
      </c>
      <c r="K2318" s="55">
        <f t="shared" si="375"/>
        <v>20</v>
      </c>
      <c r="L2318" s="56">
        <f t="shared" si="376"/>
        <v>75</v>
      </c>
      <c r="M2318" s="56">
        <f t="shared" si="377"/>
        <v>150</v>
      </c>
      <c r="N2318" s="38"/>
      <c r="O2318" s="48"/>
      <c r="P2318" s="48">
        <f t="shared" si="378"/>
        <v>0</v>
      </c>
      <c r="Q2318" s="104"/>
      <c r="R2318" s="102">
        <f t="shared" si="384"/>
        <v>0</v>
      </c>
      <c r="S2318" s="120" t="s">
        <v>2733</v>
      </c>
      <c r="T2318" s="37"/>
      <c r="U2318" s="37"/>
      <c r="V2318" s="37"/>
      <c r="W2318" s="37"/>
      <c r="X2318" s="131"/>
      <c r="AA2318" s="37"/>
    </row>
    <row r="2319" spans="1:27" s="131" customFormat="1" x14ac:dyDescent="0.25">
      <c r="A2319" s="6">
        <v>168706</v>
      </c>
      <c r="B2319" s="6">
        <v>63806553</v>
      </c>
      <c r="C2319" s="6">
        <v>2</v>
      </c>
      <c r="D2319" s="39"/>
      <c r="E2319" s="30">
        <v>63806553</v>
      </c>
      <c r="F2319" s="20" t="s">
        <v>1577</v>
      </c>
      <c r="G2319" s="76">
        <f>J2319*1.2+O2319*2.45</f>
        <v>104.55915</v>
      </c>
      <c r="H2319" s="53">
        <f t="shared" si="374"/>
        <v>209.1183</v>
      </c>
      <c r="I2319" s="94" t="s">
        <v>67</v>
      </c>
      <c r="J2319" s="97">
        <v>48</v>
      </c>
      <c r="K2319" s="97">
        <f t="shared" si="375"/>
        <v>96</v>
      </c>
      <c r="L2319" s="93">
        <f t="shared" si="376"/>
        <v>360</v>
      </c>
      <c r="M2319" s="93">
        <f t="shared" si="377"/>
        <v>720</v>
      </c>
      <c r="N2319" s="91" t="s">
        <v>2645</v>
      </c>
      <c r="O2319" s="48">
        <v>19.167000000000002</v>
      </c>
      <c r="P2319" s="48">
        <f t="shared" si="378"/>
        <v>38.334000000000003</v>
      </c>
      <c r="Q2319" s="104"/>
      <c r="R2319" s="102">
        <f t="shared" si="384"/>
        <v>0</v>
      </c>
      <c r="S2319" s="120" t="s">
        <v>2114</v>
      </c>
      <c r="T2319" s="37"/>
      <c r="U2319" s="37"/>
      <c r="V2319" s="37"/>
      <c r="Z2319" s="139"/>
      <c r="AA2319" s="37"/>
    </row>
    <row r="2320" spans="1:27" s="202" customFormat="1" x14ac:dyDescent="0.25">
      <c r="A2320" s="6">
        <v>176403</v>
      </c>
      <c r="B2320" s="6">
        <v>63806553</v>
      </c>
      <c r="C2320" s="6">
        <v>2</v>
      </c>
      <c r="D2320" s="38"/>
      <c r="E2320" s="30" t="s">
        <v>1800</v>
      </c>
      <c r="F2320" s="20" t="s">
        <v>1577</v>
      </c>
      <c r="G2320" s="53">
        <f>J2320*1.15+O2320*2.45</f>
        <v>106.05199999999999</v>
      </c>
      <c r="H2320" s="53">
        <f t="shared" si="374"/>
        <v>212.10399999999998</v>
      </c>
      <c r="I2320" s="94" t="s">
        <v>152</v>
      </c>
      <c r="J2320" s="97">
        <v>51.4</v>
      </c>
      <c r="K2320" s="97">
        <f t="shared" si="375"/>
        <v>102.8</v>
      </c>
      <c r="L2320" s="93">
        <f t="shared" si="376"/>
        <v>385.5</v>
      </c>
      <c r="M2320" s="93">
        <f t="shared" si="377"/>
        <v>771</v>
      </c>
      <c r="N2320" s="91" t="s">
        <v>1974</v>
      </c>
      <c r="O2320" s="48">
        <v>19.16</v>
      </c>
      <c r="P2320" s="48">
        <f t="shared" si="378"/>
        <v>38.32</v>
      </c>
      <c r="Q2320" s="104"/>
      <c r="R2320" s="102">
        <f t="shared" si="384"/>
        <v>0</v>
      </c>
      <c r="S2320" s="120" t="s">
        <v>3389</v>
      </c>
      <c r="T2320" s="40"/>
      <c r="U2320" s="37"/>
      <c r="V2320" s="37"/>
      <c r="W2320" s="37"/>
      <c r="X2320" s="37"/>
      <c r="Y2320" s="37"/>
      <c r="Z2320" s="131"/>
      <c r="AA2320" s="37"/>
    </row>
    <row r="2321" spans="1:27" s="139" customFormat="1" x14ac:dyDescent="0.25">
      <c r="A2321" s="6">
        <v>174131</v>
      </c>
      <c r="B2321" s="6">
        <v>63806554</v>
      </c>
      <c r="C2321" s="6">
        <v>2</v>
      </c>
      <c r="D2321" s="39"/>
      <c r="E2321" s="30" t="s">
        <v>1544</v>
      </c>
      <c r="F2321" s="20" t="s">
        <v>3958</v>
      </c>
      <c r="G2321" s="76">
        <f>J2321*1.2</f>
        <v>9.9600000000000009</v>
      </c>
      <c r="H2321" s="55">
        <f t="shared" si="374"/>
        <v>19.920000000000002</v>
      </c>
      <c r="I2321" s="15" t="s">
        <v>67</v>
      </c>
      <c r="J2321" s="55">
        <v>8.3000000000000007</v>
      </c>
      <c r="K2321" s="55">
        <f t="shared" si="375"/>
        <v>16.600000000000001</v>
      </c>
      <c r="L2321" s="56">
        <f t="shared" si="376"/>
        <v>62.250000000000007</v>
      </c>
      <c r="M2321" s="56">
        <f t="shared" si="377"/>
        <v>124.50000000000001</v>
      </c>
      <c r="N2321" s="38"/>
      <c r="O2321" s="48">
        <v>0.51300000000000001</v>
      </c>
      <c r="P2321" s="48">
        <f t="shared" si="378"/>
        <v>1.026</v>
      </c>
      <c r="Q2321" s="104"/>
      <c r="R2321" s="102">
        <f t="shared" si="384"/>
        <v>0</v>
      </c>
      <c r="S2321" s="120" t="s">
        <v>3390</v>
      </c>
      <c r="T2321" s="40"/>
      <c r="U2321" s="37"/>
      <c r="V2321" s="37"/>
      <c r="W2321" s="40"/>
      <c r="X2321" s="131"/>
      <c r="Y2321" s="131"/>
      <c r="Z2321" s="131"/>
      <c r="AA2321" s="37"/>
    </row>
    <row r="2322" spans="1:27" s="202" customFormat="1" x14ac:dyDescent="0.25">
      <c r="A2322" s="6">
        <v>176403</v>
      </c>
      <c r="B2322" s="6">
        <v>63806554</v>
      </c>
      <c r="C2322" s="6">
        <v>2</v>
      </c>
      <c r="D2322" s="38"/>
      <c r="E2322" s="30" t="s">
        <v>2027</v>
      </c>
      <c r="F2322" s="20" t="s">
        <v>3960</v>
      </c>
      <c r="G2322" s="76">
        <f>J2322*1.2+O2322*1.9</f>
        <v>11.128500000000001</v>
      </c>
      <c r="H2322" s="53">
        <f t="shared" si="374"/>
        <v>22.257000000000001</v>
      </c>
      <c r="I2322" s="94" t="s">
        <v>974</v>
      </c>
      <c r="J2322" s="97">
        <v>8.3000000000000007</v>
      </c>
      <c r="K2322" s="97">
        <f t="shared" si="375"/>
        <v>16.600000000000001</v>
      </c>
      <c r="L2322" s="93">
        <f t="shared" si="376"/>
        <v>62.250000000000007</v>
      </c>
      <c r="M2322" s="93">
        <f t="shared" si="377"/>
        <v>124.50000000000001</v>
      </c>
      <c r="N2322" s="91" t="s">
        <v>1983</v>
      </c>
      <c r="O2322" s="48">
        <v>0.61499999999999999</v>
      </c>
      <c r="P2322" s="48">
        <f t="shared" si="378"/>
        <v>1.23</v>
      </c>
      <c r="Q2322" s="104"/>
      <c r="R2322" s="102">
        <f t="shared" si="384"/>
        <v>0</v>
      </c>
      <c r="S2322" s="120" t="s">
        <v>3391</v>
      </c>
      <c r="T2322" s="37"/>
      <c r="U2322" s="37"/>
      <c r="V2322" s="120"/>
      <c r="W2322" s="40"/>
      <c r="X2322" s="37"/>
      <c r="Y2322" s="37"/>
      <c r="Z2322" s="139"/>
      <c r="AA2322" s="37"/>
    </row>
    <row r="2323" spans="1:27" s="139" customFormat="1" x14ac:dyDescent="0.25">
      <c r="A2323" s="6">
        <v>186736</v>
      </c>
      <c r="B2323" s="6">
        <v>63806554</v>
      </c>
      <c r="C2323" s="6">
        <v>2</v>
      </c>
      <c r="D2323" s="38"/>
      <c r="E2323" s="30" t="s">
        <v>2027</v>
      </c>
      <c r="F2323" s="20" t="s">
        <v>3961</v>
      </c>
      <c r="G2323" s="76">
        <f>J2323*1.2+O2323*1.9</f>
        <v>11.128500000000001</v>
      </c>
      <c r="H2323" s="53">
        <f t="shared" ref="H2323:H2386" si="385">C2323*G2323</f>
        <v>22.257000000000001</v>
      </c>
      <c r="I2323" s="94" t="s">
        <v>152</v>
      </c>
      <c r="J2323" s="97">
        <v>8.3000000000000007</v>
      </c>
      <c r="K2323" s="97">
        <f t="shared" ref="K2323:K2386" si="386">C2323*J2323</f>
        <v>16.600000000000001</v>
      </c>
      <c r="L2323" s="93">
        <f t="shared" ref="L2323:L2386" si="387">J2323*7.5</f>
        <v>62.250000000000007</v>
      </c>
      <c r="M2323" s="93">
        <f t="shared" ref="M2323:M2386" si="388">C2323*L2323</f>
        <v>124.50000000000001</v>
      </c>
      <c r="N2323" s="91" t="s">
        <v>1983</v>
      </c>
      <c r="O2323" s="48">
        <v>0.61499999999999999</v>
      </c>
      <c r="P2323" s="48">
        <f t="shared" si="378"/>
        <v>1.23</v>
      </c>
      <c r="Q2323" s="104"/>
      <c r="R2323" s="102">
        <f t="shared" si="384"/>
        <v>0</v>
      </c>
      <c r="S2323" s="120" t="s">
        <v>3391</v>
      </c>
      <c r="T2323" s="37"/>
      <c r="U2323" s="37"/>
      <c r="V2323" s="40"/>
      <c r="W2323" s="37"/>
      <c r="X2323" s="37"/>
      <c r="Y2323" s="37"/>
      <c r="Z2323" s="37"/>
      <c r="AA2323" s="37"/>
    </row>
    <row r="2324" spans="1:27" s="139" customFormat="1" x14ac:dyDescent="0.25">
      <c r="A2324" s="197">
        <v>209279</v>
      </c>
      <c r="B2324" s="134">
        <v>63806554</v>
      </c>
      <c r="C2324" s="134">
        <v>2</v>
      </c>
      <c r="D2324" s="122"/>
      <c r="E2324" s="123" t="s">
        <v>2027</v>
      </c>
      <c r="F2324" s="124" t="s">
        <v>3962</v>
      </c>
      <c r="G2324" s="189">
        <f>J2324*1.2+O2324*2.5</f>
        <v>11.4975</v>
      </c>
      <c r="H2324" s="187">
        <f t="shared" si="385"/>
        <v>22.995000000000001</v>
      </c>
      <c r="I2324" s="163" t="s">
        <v>152</v>
      </c>
      <c r="J2324" s="164">
        <v>8.3000000000000007</v>
      </c>
      <c r="K2324" s="164">
        <f t="shared" si="386"/>
        <v>16.600000000000001</v>
      </c>
      <c r="L2324" s="165">
        <f t="shared" si="387"/>
        <v>62.250000000000007</v>
      </c>
      <c r="M2324" s="165">
        <f t="shared" si="388"/>
        <v>124.50000000000001</v>
      </c>
      <c r="N2324" s="129" t="s">
        <v>1973</v>
      </c>
      <c r="O2324" s="130">
        <v>0.61499999999999999</v>
      </c>
      <c r="P2324" s="130">
        <f t="shared" si="378"/>
        <v>1.23</v>
      </c>
      <c r="U2324" s="37"/>
      <c r="V2324" s="37"/>
      <c r="X2324" s="37"/>
      <c r="Y2324" s="37"/>
      <c r="Z2324" s="37"/>
      <c r="AA2324" s="37"/>
    </row>
    <row r="2325" spans="1:27" s="139" customFormat="1" x14ac:dyDescent="0.25">
      <c r="A2325" s="6">
        <v>168706</v>
      </c>
      <c r="B2325" s="6">
        <v>63806554</v>
      </c>
      <c r="C2325" s="6">
        <v>2</v>
      </c>
      <c r="D2325" s="39"/>
      <c r="E2325" s="30">
        <v>63806554</v>
      </c>
      <c r="F2325" s="20" t="s">
        <v>3956</v>
      </c>
      <c r="G2325" s="76">
        <f>J2325*1.2</f>
        <v>9.6</v>
      </c>
      <c r="H2325" s="53">
        <f t="shared" si="385"/>
        <v>19.2</v>
      </c>
      <c r="I2325" s="15" t="s">
        <v>67</v>
      </c>
      <c r="J2325" s="55">
        <v>8</v>
      </c>
      <c r="K2325" s="55">
        <f t="shared" si="386"/>
        <v>16</v>
      </c>
      <c r="L2325" s="56">
        <f t="shared" si="387"/>
        <v>60</v>
      </c>
      <c r="M2325" s="56">
        <f t="shared" si="388"/>
        <v>120</v>
      </c>
      <c r="N2325" s="248"/>
      <c r="O2325" s="48">
        <v>0.61499999999999999</v>
      </c>
      <c r="P2325" s="48">
        <f t="shared" si="378"/>
        <v>1.23</v>
      </c>
      <c r="Q2325" s="247"/>
      <c r="R2325" s="102">
        <f>Q2325*1.025</f>
        <v>0</v>
      </c>
      <c r="S2325" s="120" t="s">
        <v>2083</v>
      </c>
      <c r="T2325" s="120"/>
      <c r="U2325" s="37"/>
      <c r="W2325" s="37"/>
      <c r="X2325" s="40"/>
      <c r="Y2325" s="40"/>
      <c r="Z2325" s="37"/>
      <c r="AA2325" s="37"/>
    </row>
    <row r="2326" spans="1:27" s="139" customFormat="1" x14ac:dyDescent="0.25">
      <c r="A2326" s="6">
        <v>159859</v>
      </c>
      <c r="B2326" s="6">
        <v>63806555</v>
      </c>
      <c r="C2326" s="6">
        <v>2</v>
      </c>
      <c r="D2326" s="6"/>
      <c r="E2326" s="30">
        <v>63806555</v>
      </c>
      <c r="F2326" s="20" t="s">
        <v>1302</v>
      </c>
      <c r="G2326" s="53">
        <f>J2326*1.15</f>
        <v>31.049999999999997</v>
      </c>
      <c r="H2326" s="55">
        <f t="shared" si="385"/>
        <v>62.099999999999994</v>
      </c>
      <c r="I2326" s="15" t="s">
        <v>152</v>
      </c>
      <c r="J2326" s="55">
        <v>27</v>
      </c>
      <c r="K2326" s="55">
        <f t="shared" si="386"/>
        <v>54</v>
      </c>
      <c r="L2326" s="56">
        <f t="shared" si="387"/>
        <v>202.5</v>
      </c>
      <c r="M2326" s="56">
        <f t="shared" si="388"/>
        <v>405</v>
      </c>
      <c r="N2326" s="248"/>
      <c r="O2326" s="48">
        <v>0.41</v>
      </c>
      <c r="P2326" s="48">
        <f t="shared" si="378"/>
        <v>0.82</v>
      </c>
      <c r="Q2326" s="247"/>
      <c r="R2326" s="102">
        <f>Q2326*1.025</f>
        <v>0</v>
      </c>
      <c r="S2326" s="120" t="s">
        <v>2084</v>
      </c>
      <c r="T2326" s="37"/>
      <c r="U2326" s="37"/>
      <c r="V2326" s="37"/>
      <c r="Z2326" s="37"/>
      <c r="AA2326" s="37"/>
    </row>
    <row r="2327" spans="1:27" s="139" customFormat="1" ht="20.100000000000001" customHeight="1" x14ac:dyDescent="0.25">
      <c r="A2327" s="6">
        <v>174131</v>
      </c>
      <c r="B2327" s="6">
        <v>63806555</v>
      </c>
      <c r="C2327" s="6">
        <v>2</v>
      </c>
      <c r="D2327" s="39"/>
      <c r="E2327" s="30" t="s">
        <v>1545</v>
      </c>
      <c r="F2327" s="124" t="s">
        <v>1785</v>
      </c>
      <c r="G2327" s="76">
        <f>J2327*1.2</f>
        <v>32.4</v>
      </c>
      <c r="H2327" s="55">
        <f t="shared" si="385"/>
        <v>64.8</v>
      </c>
      <c r="I2327" s="15" t="s">
        <v>152</v>
      </c>
      <c r="J2327" s="55">
        <v>27</v>
      </c>
      <c r="K2327" s="55">
        <f t="shared" si="386"/>
        <v>54</v>
      </c>
      <c r="L2327" s="56">
        <f t="shared" si="387"/>
        <v>202.5</v>
      </c>
      <c r="M2327" s="56">
        <f t="shared" si="388"/>
        <v>405</v>
      </c>
      <c r="N2327" s="38"/>
      <c r="O2327" s="48">
        <v>0.41</v>
      </c>
      <c r="P2327" s="48">
        <f t="shared" si="378"/>
        <v>0.82</v>
      </c>
      <c r="Q2327" s="104"/>
      <c r="R2327" s="102">
        <f>Q2327*1.025</f>
        <v>0</v>
      </c>
      <c r="S2327" s="120" t="s">
        <v>3392</v>
      </c>
      <c r="T2327" s="37"/>
      <c r="U2327" s="37"/>
      <c r="V2327" s="40"/>
      <c r="X2327" s="37"/>
      <c r="Y2327" s="37"/>
      <c r="Z2327" s="37"/>
      <c r="AA2327" s="37"/>
    </row>
    <row r="2328" spans="1:27" s="139" customFormat="1" ht="20.100000000000001" customHeight="1" x14ac:dyDescent="0.25">
      <c r="A2328" s="6">
        <v>176403</v>
      </c>
      <c r="B2328" s="6">
        <v>63806555</v>
      </c>
      <c r="C2328" s="6">
        <v>2</v>
      </c>
      <c r="D2328" s="38"/>
      <c r="E2328" s="30" t="s">
        <v>1545</v>
      </c>
      <c r="F2328" s="20" t="s">
        <v>1785</v>
      </c>
      <c r="G2328" s="76">
        <f>J2328*1.2</f>
        <v>32.4</v>
      </c>
      <c r="H2328" s="53">
        <f t="shared" si="385"/>
        <v>64.8</v>
      </c>
      <c r="I2328" s="15" t="s">
        <v>974</v>
      </c>
      <c r="J2328" s="55">
        <v>27</v>
      </c>
      <c r="K2328" s="55">
        <f t="shared" si="386"/>
        <v>54</v>
      </c>
      <c r="L2328" s="56">
        <f t="shared" si="387"/>
        <v>202.5</v>
      </c>
      <c r="M2328" s="56">
        <f t="shared" si="388"/>
        <v>405</v>
      </c>
      <c r="N2328" s="38"/>
      <c r="O2328" s="48">
        <v>0.41</v>
      </c>
      <c r="P2328" s="48">
        <f t="shared" si="378"/>
        <v>0.82</v>
      </c>
      <c r="Q2328" s="104"/>
      <c r="R2328" s="102">
        <f>Q2328*1.025</f>
        <v>0</v>
      </c>
      <c r="S2328" s="120" t="s">
        <v>3392</v>
      </c>
      <c r="T2328" s="37"/>
      <c r="U2328" s="37"/>
      <c r="V2328" s="131"/>
      <c r="W2328" s="37"/>
      <c r="X2328" s="37"/>
      <c r="Y2328" s="37"/>
      <c r="Z2328" s="37"/>
      <c r="AA2328" s="37"/>
    </row>
    <row r="2329" spans="1:27" s="139" customFormat="1" ht="20.100000000000001" customHeight="1" x14ac:dyDescent="0.25">
      <c r="A2329" s="6">
        <v>176403</v>
      </c>
      <c r="B2329" s="6">
        <v>63806555</v>
      </c>
      <c r="C2329" s="6">
        <v>2</v>
      </c>
      <c r="D2329" s="38"/>
      <c r="E2329" s="30" t="s">
        <v>3495</v>
      </c>
      <c r="F2329" s="20" t="s">
        <v>1785</v>
      </c>
      <c r="G2329" s="76">
        <f>J2329*1.2+O2329*1.9</f>
        <v>33.179000000000002</v>
      </c>
      <c r="H2329" s="53">
        <f t="shared" si="385"/>
        <v>66.358000000000004</v>
      </c>
      <c r="I2329" s="94" t="s">
        <v>974</v>
      </c>
      <c r="J2329" s="97">
        <v>27</v>
      </c>
      <c r="K2329" s="97">
        <f t="shared" si="386"/>
        <v>54</v>
      </c>
      <c r="L2329" s="93">
        <f t="shared" si="387"/>
        <v>202.5</v>
      </c>
      <c r="M2329" s="93">
        <f t="shared" si="388"/>
        <v>405</v>
      </c>
      <c r="N2329" s="91" t="s">
        <v>1973</v>
      </c>
      <c r="O2329" s="48">
        <v>0.41</v>
      </c>
      <c r="P2329" s="48">
        <f t="shared" si="378"/>
        <v>0.82</v>
      </c>
      <c r="Q2329" s="104"/>
      <c r="R2329" s="102">
        <f>Q2329*1.025</f>
        <v>0</v>
      </c>
      <c r="S2329" s="120" t="s">
        <v>3393</v>
      </c>
      <c r="T2329" s="40"/>
      <c r="U2329" s="37"/>
      <c r="V2329" s="131"/>
      <c r="W2329" s="37"/>
      <c r="X2329" s="37"/>
      <c r="Y2329" s="37"/>
      <c r="AA2329" s="37"/>
    </row>
    <row r="2330" spans="1:27" s="139" customFormat="1" ht="20.100000000000001" customHeight="1" x14ac:dyDescent="0.25">
      <c r="A2330" s="134">
        <v>191151</v>
      </c>
      <c r="B2330" s="134">
        <v>63806555</v>
      </c>
      <c r="C2330" s="134">
        <v>2</v>
      </c>
      <c r="D2330" s="161"/>
      <c r="E2330" s="123" t="s">
        <v>3495</v>
      </c>
      <c r="F2330" s="124" t="s">
        <v>1785</v>
      </c>
      <c r="G2330" s="189">
        <f>J2330*1.2+O2330*1.9</f>
        <v>33.179000000000002</v>
      </c>
      <c r="H2330" s="187">
        <f t="shared" si="385"/>
        <v>66.358000000000004</v>
      </c>
      <c r="I2330" s="163" t="s">
        <v>974</v>
      </c>
      <c r="J2330" s="164">
        <v>27</v>
      </c>
      <c r="K2330" s="164">
        <f t="shared" si="386"/>
        <v>54</v>
      </c>
      <c r="L2330" s="165">
        <f t="shared" si="387"/>
        <v>202.5</v>
      </c>
      <c r="M2330" s="165">
        <f t="shared" si="388"/>
        <v>405</v>
      </c>
      <c r="N2330" s="129" t="s">
        <v>1973</v>
      </c>
      <c r="O2330" s="130">
        <v>0.41</v>
      </c>
      <c r="P2330" s="130">
        <f t="shared" si="378"/>
        <v>0.82</v>
      </c>
      <c r="Q2330" s="188"/>
      <c r="U2330" s="37"/>
      <c r="V2330" s="131"/>
      <c r="W2330" s="40"/>
      <c r="X2330" s="37"/>
      <c r="Y2330" s="37"/>
      <c r="Z2330" s="37"/>
      <c r="AA2330" s="37"/>
    </row>
    <row r="2331" spans="1:27" s="139" customFormat="1" ht="20.100000000000001" customHeight="1" x14ac:dyDescent="0.25">
      <c r="A2331" s="197">
        <v>196461</v>
      </c>
      <c r="B2331" s="134">
        <v>63806555</v>
      </c>
      <c r="C2331" s="134">
        <v>2</v>
      </c>
      <c r="D2331" s="161"/>
      <c r="E2331" s="123" t="s">
        <v>3495</v>
      </c>
      <c r="F2331" s="124" t="s">
        <v>1785</v>
      </c>
      <c r="G2331" s="189">
        <f>J2331*1.2+O2331*1.9</f>
        <v>33.179000000000002</v>
      </c>
      <c r="H2331" s="125">
        <f t="shared" si="385"/>
        <v>66.358000000000004</v>
      </c>
      <c r="I2331" s="163" t="s">
        <v>974</v>
      </c>
      <c r="J2331" s="164">
        <v>27</v>
      </c>
      <c r="K2331" s="164">
        <f t="shared" si="386"/>
        <v>54</v>
      </c>
      <c r="L2331" s="165">
        <f t="shared" si="387"/>
        <v>202.5</v>
      </c>
      <c r="M2331" s="165">
        <f t="shared" si="388"/>
        <v>405</v>
      </c>
      <c r="N2331" s="129" t="s">
        <v>1973</v>
      </c>
      <c r="O2331" s="130">
        <v>0.41</v>
      </c>
      <c r="P2331" s="130">
        <f t="shared" si="378"/>
        <v>0.82</v>
      </c>
      <c r="Q2331" s="188"/>
      <c r="S2331" s="131"/>
      <c r="T2331" s="131"/>
      <c r="U2331" s="37"/>
      <c r="V2331" s="37"/>
      <c r="W2331" s="37"/>
      <c r="X2331" s="37"/>
      <c r="Y2331" s="37"/>
      <c r="Z2331" s="37"/>
      <c r="AA2331" s="37"/>
    </row>
    <row r="2332" spans="1:27" s="131" customFormat="1" ht="18" customHeight="1" x14ac:dyDescent="0.25">
      <c r="A2332" s="6">
        <v>159859</v>
      </c>
      <c r="B2332" s="6">
        <v>63806556</v>
      </c>
      <c r="C2332" s="6">
        <v>2</v>
      </c>
      <c r="D2332" s="6"/>
      <c r="E2332" s="30">
        <v>63806556</v>
      </c>
      <c r="F2332" s="20" t="s">
        <v>1306</v>
      </c>
      <c r="G2332" s="53">
        <f>J2332*1.15</f>
        <v>10.464999999999998</v>
      </c>
      <c r="H2332" s="55">
        <f t="shared" si="385"/>
        <v>20.929999999999996</v>
      </c>
      <c r="I2332" s="15" t="s">
        <v>67</v>
      </c>
      <c r="J2332" s="55">
        <v>9.1</v>
      </c>
      <c r="K2332" s="55">
        <f t="shared" si="386"/>
        <v>18.2</v>
      </c>
      <c r="L2332" s="56">
        <f t="shared" si="387"/>
        <v>68.25</v>
      </c>
      <c r="M2332" s="56">
        <f t="shared" si="388"/>
        <v>136.5</v>
      </c>
      <c r="N2332" s="38"/>
      <c r="O2332" s="48">
        <v>0.41</v>
      </c>
      <c r="P2332" s="48">
        <f t="shared" si="378"/>
        <v>0.82</v>
      </c>
      <c r="Q2332" s="104"/>
      <c r="R2332" s="102">
        <f>Q2332*1.025</f>
        <v>0</v>
      </c>
      <c r="S2332" s="120" t="s">
        <v>2085</v>
      </c>
      <c r="T2332" s="37"/>
      <c r="U2332" s="37"/>
      <c r="W2332" s="37"/>
      <c r="X2332" s="37"/>
      <c r="Y2332" s="37"/>
      <c r="Z2332" s="37"/>
      <c r="AA2332" s="230"/>
    </row>
    <row r="2333" spans="1:27" s="131" customFormat="1" ht="18" customHeight="1" x14ac:dyDescent="0.25">
      <c r="A2333" s="6">
        <v>174131</v>
      </c>
      <c r="B2333" s="6">
        <v>63806556</v>
      </c>
      <c r="C2333" s="6">
        <v>4</v>
      </c>
      <c r="D2333" s="39"/>
      <c r="E2333" s="30">
        <v>63806556</v>
      </c>
      <c r="F2333" s="20" t="s">
        <v>1306</v>
      </c>
      <c r="G2333" s="76">
        <f>J2333*1.2</f>
        <v>10.469999999999999</v>
      </c>
      <c r="H2333" s="55">
        <f t="shared" si="385"/>
        <v>41.879999999999995</v>
      </c>
      <c r="I2333" s="2" t="s">
        <v>974</v>
      </c>
      <c r="J2333" s="55">
        <v>8.7249999999999996</v>
      </c>
      <c r="K2333" s="55">
        <f t="shared" si="386"/>
        <v>34.9</v>
      </c>
      <c r="L2333" s="56">
        <f t="shared" si="387"/>
        <v>65.4375</v>
      </c>
      <c r="M2333" s="56">
        <f t="shared" si="388"/>
        <v>261.75</v>
      </c>
      <c r="N2333" s="38"/>
      <c r="O2333" s="48">
        <v>0.41</v>
      </c>
      <c r="P2333" s="48">
        <f t="shared" si="378"/>
        <v>1.64</v>
      </c>
      <c r="Q2333" s="104"/>
      <c r="R2333" s="102">
        <f>Q2333*1.025</f>
        <v>0</v>
      </c>
      <c r="S2333" s="120" t="s">
        <v>2085</v>
      </c>
      <c r="T2333" s="37"/>
      <c r="U2333" s="37"/>
      <c r="W2333" s="37"/>
      <c r="X2333" s="37"/>
      <c r="Y2333" s="37"/>
      <c r="Z2333" s="37"/>
      <c r="AA2333" s="37"/>
    </row>
    <row r="2334" spans="1:27" s="131" customFormat="1" ht="18" customHeight="1" x14ac:dyDescent="0.25">
      <c r="A2334" s="6">
        <v>180604</v>
      </c>
      <c r="B2334" s="6">
        <v>63806556</v>
      </c>
      <c r="C2334" s="6">
        <v>4</v>
      </c>
      <c r="D2334" s="39"/>
      <c r="E2334" s="30" t="s">
        <v>3496</v>
      </c>
      <c r="F2334" s="20" t="s">
        <v>1306</v>
      </c>
      <c r="G2334" s="76">
        <f>J2334*1.2+O2334*1.9</f>
        <v>11.248999999999999</v>
      </c>
      <c r="H2334" s="53">
        <f t="shared" si="385"/>
        <v>44.995999999999995</v>
      </c>
      <c r="I2334" s="92" t="s">
        <v>974</v>
      </c>
      <c r="J2334" s="97">
        <v>8.7249999999999996</v>
      </c>
      <c r="K2334" s="97">
        <f t="shared" si="386"/>
        <v>34.9</v>
      </c>
      <c r="L2334" s="93">
        <f t="shared" si="387"/>
        <v>65.4375</v>
      </c>
      <c r="M2334" s="93">
        <f t="shared" si="388"/>
        <v>261.75</v>
      </c>
      <c r="N2334" s="91" t="s">
        <v>1983</v>
      </c>
      <c r="O2334" s="48">
        <v>0.41</v>
      </c>
      <c r="P2334" s="48">
        <f t="shared" si="378"/>
        <v>1.64</v>
      </c>
      <c r="Q2334" s="104"/>
      <c r="R2334" s="102">
        <f>Q2334*1.025</f>
        <v>0</v>
      </c>
      <c r="S2334" s="120" t="s">
        <v>3394</v>
      </c>
      <c r="T2334" s="40"/>
      <c r="U2334" s="37"/>
      <c r="W2334" s="37"/>
      <c r="X2334" s="139"/>
      <c r="Y2334" s="139"/>
      <c r="Z2334" s="40"/>
      <c r="AA2334" s="37"/>
    </row>
    <row r="2335" spans="1:27" s="131" customFormat="1" ht="18" customHeight="1" x14ac:dyDescent="0.25">
      <c r="A2335" s="134">
        <v>191151</v>
      </c>
      <c r="B2335" s="134">
        <v>63806556</v>
      </c>
      <c r="C2335" s="134">
        <v>4</v>
      </c>
      <c r="D2335" s="161"/>
      <c r="E2335" s="123" t="s">
        <v>3496</v>
      </c>
      <c r="F2335" s="124" t="s">
        <v>1306</v>
      </c>
      <c r="G2335" s="189">
        <f>J2335*1.2+O2335*1.9</f>
        <v>11.248999999999999</v>
      </c>
      <c r="H2335" s="187">
        <f t="shared" si="385"/>
        <v>44.995999999999995</v>
      </c>
      <c r="I2335" s="193" t="s">
        <v>974</v>
      </c>
      <c r="J2335" s="164">
        <v>8.7249999999999996</v>
      </c>
      <c r="K2335" s="164">
        <f t="shared" si="386"/>
        <v>34.9</v>
      </c>
      <c r="L2335" s="165">
        <f t="shared" si="387"/>
        <v>65.4375</v>
      </c>
      <c r="M2335" s="165">
        <f t="shared" si="388"/>
        <v>261.75</v>
      </c>
      <c r="N2335" s="129" t="s">
        <v>2647</v>
      </c>
      <c r="O2335" s="130">
        <v>0.41</v>
      </c>
      <c r="P2335" s="130">
        <f t="shared" ref="P2335:P2398" si="389">O2335*C2335</f>
        <v>1.64</v>
      </c>
      <c r="Q2335" s="188"/>
      <c r="R2335" s="194">
        <f>Q2335*1.025</f>
        <v>0</v>
      </c>
      <c r="S2335" s="139"/>
      <c r="T2335" s="139"/>
      <c r="U2335" s="37"/>
      <c r="V2335" s="37"/>
      <c r="X2335" s="37"/>
      <c r="Y2335" s="37"/>
      <c r="Z2335" s="139"/>
      <c r="AA2335" s="37"/>
    </row>
    <row r="2336" spans="1:27" s="131" customFormat="1" ht="18" customHeight="1" x14ac:dyDescent="0.25">
      <c r="A2336" s="197">
        <v>196461</v>
      </c>
      <c r="B2336" s="134">
        <v>63806556</v>
      </c>
      <c r="C2336" s="134">
        <v>4</v>
      </c>
      <c r="D2336" s="161"/>
      <c r="E2336" s="123" t="s">
        <v>3496</v>
      </c>
      <c r="F2336" s="124" t="s">
        <v>1306</v>
      </c>
      <c r="G2336" s="189">
        <f>J2336*1.2+O2336*1.9</f>
        <v>11.248999999999999</v>
      </c>
      <c r="H2336" s="125">
        <f t="shared" si="385"/>
        <v>44.995999999999995</v>
      </c>
      <c r="I2336" s="193" t="s">
        <v>974</v>
      </c>
      <c r="J2336" s="164">
        <v>8.7249999999999996</v>
      </c>
      <c r="K2336" s="164">
        <f t="shared" si="386"/>
        <v>34.9</v>
      </c>
      <c r="L2336" s="165">
        <f t="shared" si="387"/>
        <v>65.4375</v>
      </c>
      <c r="M2336" s="165">
        <f t="shared" si="388"/>
        <v>261.75</v>
      </c>
      <c r="N2336" s="129" t="s">
        <v>2647</v>
      </c>
      <c r="O2336" s="130">
        <v>0.41</v>
      </c>
      <c r="P2336" s="130">
        <f t="shared" si="389"/>
        <v>1.64</v>
      </c>
      <c r="Q2336" s="188"/>
      <c r="R2336" s="139"/>
      <c r="U2336" s="37"/>
      <c r="V2336" s="37"/>
      <c r="Z2336" s="37"/>
      <c r="AA2336" s="37"/>
    </row>
    <row r="2337" spans="1:27" s="131" customFormat="1" ht="18" customHeight="1" x14ac:dyDescent="0.25">
      <c r="A2337" s="6">
        <v>174131</v>
      </c>
      <c r="B2337" s="6">
        <v>63806558</v>
      </c>
      <c r="C2337" s="6">
        <v>2</v>
      </c>
      <c r="D2337" s="39"/>
      <c r="E2337" s="30" t="s">
        <v>1543</v>
      </c>
      <c r="F2337" s="20" t="s">
        <v>4017</v>
      </c>
      <c r="G2337" s="53">
        <f>J2337*1.15+O2337*2.45</f>
        <v>9.7363499999999998</v>
      </c>
      <c r="H2337" s="55">
        <f t="shared" si="385"/>
        <v>19.4727</v>
      </c>
      <c r="I2337" s="94" t="s">
        <v>0</v>
      </c>
      <c r="J2337" s="97">
        <v>6.5</v>
      </c>
      <c r="K2337" s="97">
        <f t="shared" si="386"/>
        <v>13</v>
      </c>
      <c r="L2337" s="93">
        <f t="shared" si="387"/>
        <v>48.75</v>
      </c>
      <c r="M2337" s="93">
        <f t="shared" si="388"/>
        <v>97.5</v>
      </c>
      <c r="N2337" s="91" t="s">
        <v>1974</v>
      </c>
      <c r="O2337" s="130">
        <v>0.92300000000000004</v>
      </c>
      <c r="P2337" s="48">
        <f t="shared" si="389"/>
        <v>1.8460000000000001</v>
      </c>
      <c r="Q2337" s="104"/>
      <c r="R2337" s="102">
        <f>Q2337*1.025</f>
        <v>0</v>
      </c>
      <c r="S2337" s="120" t="s">
        <v>3395</v>
      </c>
      <c r="T2337" s="40"/>
      <c r="U2337" s="37"/>
      <c r="W2337" s="40"/>
      <c r="X2337" s="37"/>
      <c r="Y2337" s="37"/>
      <c r="Z2337" s="37"/>
      <c r="AA2337" s="37"/>
    </row>
    <row r="2338" spans="1:27" s="131" customFormat="1" ht="18" customHeight="1" x14ac:dyDescent="0.25">
      <c r="A2338" s="134">
        <v>191151</v>
      </c>
      <c r="B2338" s="134">
        <v>63806558</v>
      </c>
      <c r="C2338" s="134">
        <v>2</v>
      </c>
      <c r="D2338" s="161"/>
      <c r="E2338" s="123" t="s">
        <v>1543</v>
      </c>
      <c r="F2338" s="124" t="s">
        <v>4017</v>
      </c>
      <c r="G2338" s="187">
        <f>J2338*1.15+O2338*2.45</f>
        <v>9.7363499999999998</v>
      </c>
      <c r="H2338" s="162">
        <f t="shared" si="385"/>
        <v>19.4727</v>
      </c>
      <c r="I2338" s="163" t="s">
        <v>0</v>
      </c>
      <c r="J2338" s="164">
        <v>6.5</v>
      </c>
      <c r="K2338" s="164">
        <f t="shared" si="386"/>
        <v>13</v>
      </c>
      <c r="L2338" s="165">
        <f t="shared" si="387"/>
        <v>48.75</v>
      </c>
      <c r="M2338" s="165">
        <f t="shared" si="388"/>
        <v>97.5</v>
      </c>
      <c r="N2338" s="129" t="s">
        <v>2645</v>
      </c>
      <c r="O2338" s="130">
        <v>0.92300000000000004</v>
      </c>
      <c r="P2338" s="130">
        <f t="shared" si="389"/>
        <v>1.8460000000000001</v>
      </c>
      <c r="Q2338" s="188"/>
      <c r="R2338" s="194">
        <f>Q2338*1.025</f>
        <v>0</v>
      </c>
      <c r="S2338" s="139"/>
      <c r="T2338" s="139"/>
      <c r="U2338" s="37"/>
      <c r="V2338" s="37"/>
      <c r="Z2338" s="37"/>
      <c r="AA2338" s="139"/>
    </row>
    <row r="2339" spans="1:27" s="131" customFormat="1" ht="18" customHeight="1" x14ac:dyDescent="0.25">
      <c r="A2339" s="197">
        <v>196461</v>
      </c>
      <c r="B2339" s="134">
        <v>63806558</v>
      </c>
      <c r="C2339" s="134">
        <v>2</v>
      </c>
      <c r="D2339" s="161"/>
      <c r="E2339" s="123" t="s">
        <v>1543</v>
      </c>
      <c r="F2339" s="124" t="s">
        <v>4017</v>
      </c>
      <c r="G2339" s="187">
        <f>J2339*1.15+O2339*2.45</f>
        <v>9.7363499999999998</v>
      </c>
      <c r="H2339" s="125">
        <f t="shared" si="385"/>
        <v>19.4727</v>
      </c>
      <c r="I2339" s="193" t="s">
        <v>974</v>
      </c>
      <c r="J2339" s="164">
        <v>6.5</v>
      </c>
      <c r="K2339" s="164">
        <f t="shared" si="386"/>
        <v>13</v>
      </c>
      <c r="L2339" s="165">
        <f t="shared" si="387"/>
        <v>48.75</v>
      </c>
      <c r="M2339" s="165">
        <f t="shared" si="388"/>
        <v>97.5</v>
      </c>
      <c r="N2339" s="129" t="s">
        <v>2645</v>
      </c>
      <c r="O2339" s="130">
        <v>0.92300000000000004</v>
      </c>
      <c r="P2339" s="130">
        <f t="shared" si="389"/>
        <v>1.8460000000000001</v>
      </c>
      <c r="Q2339" s="188"/>
      <c r="R2339" s="139"/>
      <c r="U2339" s="37"/>
      <c r="V2339" s="139"/>
      <c r="W2339" s="37"/>
      <c r="X2339" s="139"/>
      <c r="Y2339" s="139"/>
      <c r="Z2339" s="37"/>
      <c r="AA2339" s="139"/>
    </row>
    <row r="2340" spans="1:27" s="131" customFormat="1" ht="18" customHeight="1" x14ac:dyDescent="0.25">
      <c r="A2340" s="6">
        <v>159859</v>
      </c>
      <c r="B2340" s="6">
        <v>63806558</v>
      </c>
      <c r="C2340" s="6">
        <v>2</v>
      </c>
      <c r="D2340" s="6"/>
      <c r="E2340" s="30">
        <v>63806558</v>
      </c>
      <c r="F2340" s="20" t="s">
        <v>4012</v>
      </c>
      <c r="G2340" s="53">
        <f>J2340*1.15</f>
        <v>6.6124999999999998</v>
      </c>
      <c r="H2340" s="55">
        <f t="shared" si="385"/>
        <v>13.225</v>
      </c>
      <c r="I2340" s="15" t="s">
        <v>67</v>
      </c>
      <c r="J2340" s="55">
        <v>5.75</v>
      </c>
      <c r="K2340" s="55">
        <f t="shared" si="386"/>
        <v>11.5</v>
      </c>
      <c r="L2340" s="56">
        <f t="shared" si="387"/>
        <v>43.125</v>
      </c>
      <c r="M2340" s="56">
        <f t="shared" si="388"/>
        <v>86.25</v>
      </c>
      <c r="N2340" s="38"/>
      <c r="O2340" s="48">
        <v>0.92300000000000004</v>
      </c>
      <c r="P2340" s="48">
        <f t="shared" si="389"/>
        <v>1.8460000000000001</v>
      </c>
      <c r="Q2340" s="104"/>
      <c r="R2340" s="102">
        <f t="shared" ref="R2340:R2345" si="390">Q2340*1.025</f>
        <v>0</v>
      </c>
      <c r="S2340" s="120" t="s">
        <v>2086</v>
      </c>
      <c r="T2340" s="37"/>
      <c r="U2340" s="37"/>
      <c r="V2340" s="37"/>
      <c r="W2340" s="37"/>
      <c r="Z2340" s="37"/>
      <c r="AA2340" s="37"/>
    </row>
    <row r="2341" spans="1:27" s="131" customFormat="1" ht="18" customHeight="1" x14ac:dyDescent="0.25">
      <c r="A2341" s="6">
        <v>159859</v>
      </c>
      <c r="B2341" s="6">
        <v>63806558</v>
      </c>
      <c r="C2341" s="6">
        <v>2</v>
      </c>
      <c r="D2341" s="6"/>
      <c r="E2341" s="30">
        <v>63806558</v>
      </c>
      <c r="F2341" s="20" t="s">
        <v>4012</v>
      </c>
      <c r="G2341" s="53">
        <f>J2341*1.15</f>
        <v>6.6124999999999998</v>
      </c>
      <c r="H2341" s="55">
        <f t="shared" si="385"/>
        <v>13.225</v>
      </c>
      <c r="I2341" s="15" t="s">
        <v>974</v>
      </c>
      <c r="J2341" s="55">
        <v>5.75</v>
      </c>
      <c r="K2341" s="55">
        <f t="shared" si="386"/>
        <v>11.5</v>
      </c>
      <c r="L2341" s="56">
        <f t="shared" si="387"/>
        <v>43.125</v>
      </c>
      <c r="M2341" s="56">
        <f t="shared" si="388"/>
        <v>86.25</v>
      </c>
      <c r="N2341" s="38"/>
      <c r="O2341" s="48">
        <v>0.92300000000000004</v>
      </c>
      <c r="P2341" s="48">
        <f t="shared" si="389"/>
        <v>1.8460000000000001</v>
      </c>
      <c r="Q2341" s="104"/>
      <c r="R2341" s="102">
        <f t="shared" si="390"/>
        <v>0</v>
      </c>
      <c r="S2341" s="120" t="s">
        <v>2086</v>
      </c>
      <c r="T2341" s="37"/>
      <c r="U2341" s="37"/>
      <c r="V2341" s="37"/>
      <c r="W2341" s="139"/>
      <c r="X2341" s="37"/>
      <c r="Y2341" s="37"/>
      <c r="Z2341" s="37"/>
      <c r="AA2341" s="37"/>
    </row>
    <row r="2342" spans="1:27" s="131" customFormat="1" ht="18" customHeight="1" x14ac:dyDescent="0.25">
      <c r="A2342" s="6">
        <v>159859</v>
      </c>
      <c r="B2342" s="6">
        <v>63806559</v>
      </c>
      <c r="C2342" s="6">
        <v>2</v>
      </c>
      <c r="D2342" s="6"/>
      <c r="E2342" s="30">
        <v>63806559</v>
      </c>
      <c r="F2342" s="20" t="s">
        <v>1365</v>
      </c>
      <c r="G2342" s="53">
        <f>J2342*1.15</f>
        <v>9.4299999999999979</v>
      </c>
      <c r="H2342" s="55">
        <f t="shared" si="385"/>
        <v>18.859999999999996</v>
      </c>
      <c r="I2342" s="15" t="s">
        <v>67</v>
      </c>
      <c r="J2342" s="55">
        <v>8.1999999999999993</v>
      </c>
      <c r="K2342" s="55">
        <f t="shared" si="386"/>
        <v>16.399999999999999</v>
      </c>
      <c r="L2342" s="56">
        <f t="shared" si="387"/>
        <v>61.499999999999993</v>
      </c>
      <c r="M2342" s="56">
        <f t="shared" si="388"/>
        <v>122.99999999999999</v>
      </c>
      <c r="N2342" s="38"/>
      <c r="O2342" s="48">
        <v>0.20499999999999999</v>
      </c>
      <c r="P2342" s="48">
        <f t="shared" si="389"/>
        <v>0.41</v>
      </c>
      <c r="Q2342" s="104"/>
      <c r="R2342" s="102">
        <f t="shared" si="390"/>
        <v>0</v>
      </c>
      <c r="S2342" s="120" t="s">
        <v>2087</v>
      </c>
      <c r="T2342" s="37"/>
      <c r="U2342" s="37"/>
      <c r="W2342" s="40"/>
      <c r="X2342" s="139"/>
      <c r="Y2342" s="139"/>
      <c r="Z2342" s="37"/>
      <c r="AA2342" s="37"/>
    </row>
    <row r="2343" spans="1:27" s="131" customFormat="1" ht="18" customHeight="1" x14ac:dyDescent="0.25">
      <c r="A2343" s="6">
        <v>159859</v>
      </c>
      <c r="B2343" s="6">
        <v>63806559</v>
      </c>
      <c r="C2343" s="6">
        <v>2</v>
      </c>
      <c r="D2343" s="6"/>
      <c r="E2343" s="30">
        <v>63806559</v>
      </c>
      <c r="F2343" s="20" t="s">
        <v>1365</v>
      </c>
      <c r="G2343" s="53">
        <f>J2343*1.15</f>
        <v>9.4299999999999979</v>
      </c>
      <c r="H2343" s="55">
        <f t="shared" si="385"/>
        <v>18.859999999999996</v>
      </c>
      <c r="I2343" s="15" t="s">
        <v>974</v>
      </c>
      <c r="J2343" s="55">
        <v>8.1999999999999993</v>
      </c>
      <c r="K2343" s="55">
        <f t="shared" si="386"/>
        <v>16.399999999999999</v>
      </c>
      <c r="L2343" s="56">
        <f t="shared" si="387"/>
        <v>61.499999999999993</v>
      </c>
      <c r="M2343" s="56">
        <f t="shared" si="388"/>
        <v>122.99999999999999</v>
      </c>
      <c r="N2343" s="38"/>
      <c r="O2343" s="48">
        <v>0.20499999999999999</v>
      </c>
      <c r="P2343" s="48">
        <f t="shared" si="389"/>
        <v>0.41</v>
      </c>
      <c r="Q2343" s="104"/>
      <c r="R2343" s="102">
        <f t="shared" si="390"/>
        <v>0</v>
      </c>
      <c r="S2343" s="120" t="s">
        <v>2087</v>
      </c>
      <c r="T2343" s="37"/>
      <c r="U2343" s="37"/>
      <c r="V2343" s="37"/>
      <c r="Z2343" s="37"/>
      <c r="AA2343" s="37"/>
    </row>
    <row r="2344" spans="1:27" s="131" customFormat="1" ht="18" customHeight="1" x14ac:dyDescent="0.25">
      <c r="A2344" s="6">
        <v>174131</v>
      </c>
      <c r="B2344" s="6">
        <v>63806559</v>
      </c>
      <c r="C2344" s="6">
        <v>2</v>
      </c>
      <c r="D2344" s="39"/>
      <c r="E2344" s="30" t="s">
        <v>1542</v>
      </c>
      <c r="F2344" s="14" t="s">
        <v>1771</v>
      </c>
      <c r="G2344" s="53">
        <f>J2344*1.15+O2344*2.45</f>
        <v>9.932249999999998</v>
      </c>
      <c r="H2344" s="55">
        <f t="shared" si="385"/>
        <v>19.864499999999996</v>
      </c>
      <c r="I2344" s="92" t="s">
        <v>974</v>
      </c>
      <c r="J2344" s="119">
        <v>8.1999999999999993</v>
      </c>
      <c r="K2344" s="97">
        <f t="shared" si="386"/>
        <v>16.399999999999999</v>
      </c>
      <c r="L2344" s="93">
        <f t="shared" si="387"/>
        <v>61.499999999999993</v>
      </c>
      <c r="M2344" s="93">
        <f t="shared" si="388"/>
        <v>122.99999999999999</v>
      </c>
      <c r="N2344" s="91" t="s">
        <v>2080</v>
      </c>
      <c r="O2344" s="48">
        <v>0.20499999999999999</v>
      </c>
      <c r="P2344" s="48">
        <f t="shared" si="389"/>
        <v>0.41</v>
      </c>
      <c r="Q2344" s="104"/>
      <c r="R2344" s="102">
        <f t="shared" si="390"/>
        <v>0</v>
      </c>
      <c r="S2344" s="120" t="s">
        <v>3396</v>
      </c>
      <c r="T2344" s="40"/>
      <c r="U2344" s="37"/>
      <c r="V2344" s="139"/>
      <c r="W2344" s="37"/>
      <c r="Z2344" s="37"/>
      <c r="AA2344" s="37"/>
    </row>
    <row r="2345" spans="1:27" s="131" customFormat="1" ht="20.100000000000001" customHeight="1" x14ac:dyDescent="0.25">
      <c r="A2345" s="134">
        <v>191151</v>
      </c>
      <c r="B2345" s="134">
        <v>63806559</v>
      </c>
      <c r="C2345" s="134">
        <v>2</v>
      </c>
      <c r="D2345" s="161"/>
      <c r="E2345" s="123" t="s">
        <v>1542</v>
      </c>
      <c r="F2345" s="195" t="s">
        <v>1771</v>
      </c>
      <c r="G2345" s="187">
        <f>J2345*1.15+O2345*2.45</f>
        <v>9.932249999999998</v>
      </c>
      <c r="H2345" s="162">
        <f t="shared" si="385"/>
        <v>19.864499999999996</v>
      </c>
      <c r="I2345" s="193" t="s">
        <v>974</v>
      </c>
      <c r="J2345" s="196">
        <v>8.1999999999999993</v>
      </c>
      <c r="K2345" s="164">
        <f t="shared" si="386"/>
        <v>16.399999999999999</v>
      </c>
      <c r="L2345" s="165">
        <f t="shared" si="387"/>
        <v>61.499999999999993</v>
      </c>
      <c r="M2345" s="165">
        <f t="shared" si="388"/>
        <v>122.99999999999999</v>
      </c>
      <c r="N2345" s="129" t="s">
        <v>2646</v>
      </c>
      <c r="O2345" s="130">
        <v>0.20499999999999999</v>
      </c>
      <c r="P2345" s="130">
        <f t="shared" si="389"/>
        <v>0.41</v>
      </c>
      <c r="Q2345" s="188"/>
      <c r="R2345" s="194">
        <f t="shared" si="390"/>
        <v>0</v>
      </c>
      <c r="U2345" s="37"/>
      <c r="V2345" s="40"/>
      <c r="W2345" s="139"/>
      <c r="X2345" s="37"/>
      <c r="Y2345" s="37"/>
      <c r="Z2345" s="37"/>
      <c r="AA2345" s="37"/>
    </row>
    <row r="2346" spans="1:27" ht="15" customHeight="1" x14ac:dyDescent="0.25">
      <c r="A2346" s="197">
        <v>196461</v>
      </c>
      <c r="B2346" s="134">
        <v>63806559</v>
      </c>
      <c r="C2346" s="134">
        <v>2</v>
      </c>
      <c r="D2346" s="161"/>
      <c r="E2346" s="123" t="s">
        <v>1542</v>
      </c>
      <c r="F2346" s="195" t="s">
        <v>1771</v>
      </c>
      <c r="G2346" s="187">
        <f>J2346*1.15+O2346*2.45</f>
        <v>9.932249999999998</v>
      </c>
      <c r="H2346" s="125">
        <f t="shared" si="385"/>
        <v>19.864499999999996</v>
      </c>
      <c r="I2346" s="193" t="s">
        <v>974</v>
      </c>
      <c r="J2346" s="196">
        <v>8.1999999999999993</v>
      </c>
      <c r="K2346" s="164">
        <f t="shared" si="386"/>
        <v>16.399999999999999</v>
      </c>
      <c r="L2346" s="165">
        <f t="shared" si="387"/>
        <v>61.499999999999993</v>
      </c>
      <c r="M2346" s="165">
        <f t="shared" si="388"/>
        <v>122.99999999999999</v>
      </c>
      <c r="N2346" s="129" t="s">
        <v>2646</v>
      </c>
      <c r="O2346" s="130">
        <v>0.20499999999999999</v>
      </c>
      <c r="P2346" s="130">
        <f t="shared" si="389"/>
        <v>0.41</v>
      </c>
      <c r="Q2346" s="188"/>
      <c r="R2346" s="131"/>
      <c r="S2346" s="131"/>
      <c r="T2346" s="131"/>
      <c r="V2346" s="131"/>
      <c r="X2346" s="131"/>
      <c r="Y2346" s="131"/>
      <c r="AA2346" s="139"/>
    </row>
    <row r="2347" spans="1:27" s="131" customFormat="1" ht="18" customHeight="1" x14ac:dyDescent="0.25">
      <c r="A2347" s="6">
        <v>168706</v>
      </c>
      <c r="B2347" s="6">
        <v>63806560</v>
      </c>
      <c r="C2347" s="6">
        <v>2</v>
      </c>
      <c r="D2347" s="39"/>
      <c r="E2347" s="30">
        <v>63806560</v>
      </c>
      <c r="F2347" s="20" t="s">
        <v>3949</v>
      </c>
      <c r="G2347" s="76">
        <f>J2347*1.2</f>
        <v>24</v>
      </c>
      <c r="H2347" s="53">
        <f t="shared" si="385"/>
        <v>48</v>
      </c>
      <c r="I2347" s="15" t="s">
        <v>152</v>
      </c>
      <c r="J2347" s="55">
        <v>20</v>
      </c>
      <c r="K2347" s="55">
        <f t="shared" si="386"/>
        <v>40</v>
      </c>
      <c r="L2347" s="56">
        <f t="shared" si="387"/>
        <v>150</v>
      </c>
      <c r="M2347" s="56">
        <f t="shared" si="388"/>
        <v>300</v>
      </c>
      <c r="N2347" s="38"/>
      <c r="O2347" s="48">
        <v>0.82</v>
      </c>
      <c r="P2347" s="48">
        <f t="shared" si="389"/>
        <v>1.64</v>
      </c>
      <c r="Q2347" s="104">
        <v>0.8</v>
      </c>
      <c r="R2347" s="102">
        <f>Q2347*1.025</f>
        <v>0.82</v>
      </c>
      <c r="S2347" s="120" t="s">
        <v>2088</v>
      </c>
      <c r="T2347" s="37"/>
      <c r="U2347" s="37"/>
      <c r="V2347" s="37"/>
      <c r="W2347" s="37"/>
      <c r="X2347" s="40"/>
      <c r="Y2347" s="40"/>
      <c r="Z2347" s="37"/>
      <c r="AA2347" s="37"/>
    </row>
    <row r="2348" spans="1:27" s="131" customFormat="1" ht="18" customHeight="1" x14ac:dyDescent="0.25">
      <c r="A2348" s="6">
        <v>174131</v>
      </c>
      <c r="B2348" s="6">
        <v>63806560</v>
      </c>
      <c r="C2348" s="6">
        <v>2</v>
      </c>
      <c r="D2348" s="39"/>
      <c r="E2348" s="30" t="s">
        <v>1541</v>
      </c>
      <c r="F2348" s="20" t="s">
        <v>3950</v>
      </c>
      <c r="G2348" s="76">
        <f>J2348*1.2</f>
        <v>24</v>
      </c>
      <c r="H2348" s="55">
        <f t="shared" si="385"/>
        <v>48</v>
      </c>
      <c r="I2348" s="15" t="s">
        <v>152</v>
      </c>
      <c r="J2348" s="55">
        <v>20</v>
      </c>
      <c r="K2348" s="55">
        <f t="shared" si="386"/>
        <v>40</v>
      </c>
      <c r="L2348" s="56">
        <f t="shared" si="387"/>
        <v>150</v>
      </c>
      <c r="M2348" s="56">
        <f t="shared" si="388"/>
        <v>300</v>
      </c>
      <c r="N2348" s="38"/>
      <c r="O2348" s="48">
        <v>0.92300000000000004</v>
      </c>
      <c r="P2348" s="48">
        <f t="shared" si="389"/>
        <v>1.8460000000000001</v>
      </c>
      <c r="Q2348" s="104"/>
      <c r="R2348" s="102">
        <f>Q2348*1.025</f>
        <v>0</v>
      </c>
      <c r="S2348" s="120" t="s">
        <v>3397</v>
      </c>
      <c r="T2348" s="40"/>
      <c r="U2348" s="40"/>
      <c r="V2348" s="40"/>
      <c r="W2348" s="37"/>
      <c r="X2348" s="37"/>
      <c r="Y2348" s="37"/>
      <c r="Z2348" s="37"/>
      <c r="AA2348" s="315"/>
    </row>
    <row r="2349" spans="1:27" s="131" customFormat="1" ht="18" customHeight="1" x14ac:dyDescent="0.25">
      <c r="A2349" s="6">
        <v>180186</v>
      </c>
      <c r="B2349" s="6">
        <v>63806560</v>
      </c>
      <c r="C2349" s="6">
        <v>2</v>
      </c>
      <c r="D2349" s="38"/>
      <c r="E2349" s="30" t="s">
        <v>3569</v>
      </c>
      <c r="F2349" s="20" t="s">
        <v>3950</v>
      </c>
      <c r="G2349" s="76">
        <f>J2349*1.2+O2349*1.9</f>
        <v>25.753699999999998</v>
      </c>
      <c r="H2349" s="53">
        <f t="shared" si="385"/>
        <v>51.507399999999997</v>
      </c>
      <c r="I2349" s="94" t="s">
        <v>152</v>
      </c>
      <c r="J2349" s="97">
        <v>20</v>
      </c>
      <c r="K2349" s="97">
        <f t="shared" si="386"/>
        <v>40</v>
      </c>
      <c r="L2349" s="93">
        <f t="shared" si="387"/>
        <v>150</v>
      </c>
      <c r="M2349" s="93">
        <f t="shared" si="388"/>
        <v>300</v>
      </c>
      <c r="N2349" s="91" t="s">
        <v>1983</v>
      </c>
      <c r="O2349" s="48">
        <v>0.92300000000000004</v>
      </c>
      <c r="P2349" s="48">
        <f t="shared" si="389"/>
        <v>1.8460000000000001</v>
      </c>
      <c r="Q2349" s="104"/>
      <c r="R2349" s="102">
        <f>Q2349*1.025</f>
        <v>0</v>
      </c>
      <c r="S2349" s="120" t="s">
        <v>3398</v>
      </c>
      <c r="T2349" s="40"/>
      <c r="U2349" s="37"/>
      <c r="W2349" s="37"/>
      <c r="X2349" s="37"/>
      <c r="Y2349" s="37"/>
      <c r="Z2349" s="37"/>
      <c r="AA2349" s="37"/>
    </row>
    <row r="2350" spans="1:27" s="131" customFormat="1" ht="18" customHeight="1" x14ac:dyDescent="0.25">
      <c r="A2350" s="197">
        <v>209279</v>
      </c>
      <c r="B2350" s="134">
        <v>63806560</v>
      </c>
      <c r="C2350" s="134">
        <v>2</v>
      </c>
      <c r="D2350" s="122"/>
      <c r="E2350" s="123" t="s">
        <v>3569</v>
      </c>
      <c r="F2350" s="124" t="s">
        <v>3950</v>
      </c>
      <c r="G2350" s="189">
        <f>J2350*1.2+O2350*2.5</f>
        <v>26.307500000000001</v>
      </c>
      <c r="H2350" s="187">
        <f t="shared" si="385"/>
        <v>52.615000000000002</v>
      </c>
      <c r="I2350" s="163" t="s">
        <v>152</v>
      </c>
      <c r="J2350" s="164">
        <v>20</v>
      </c>
      <c r="K2350" s="164">
        <f t="shared" si="386"/>
        <v>40</v>
      </c>
      <c r="L2350" s="165">
        <f t="shared" si="387"/>
        <v>150</v>
      </c>
      <c r="M2350" s="165">
        <f t="shared" si="388"/>
        <v>300</v>
      </c>
      <c r="N2350" s="129" t="s">
        <v>1973</v>
      </c>
      <c r="O2350" s="130">
        <v>0.92300000000000004</v>
      </c>
      <c r="P2350" s="130">
        <f t="shared" si="389"/>
        <v>1.8460000000000001</v>
      </c>
      <c r="Q2350" s="139"/>
      <c r="R2350" s="139"/>
      <c r="S2350" s="139"/>
      <c r="T2350" s="139"/>
      <c r="U2350" s="40"/>
      <c r="V2350" s="40"/>
      <c r="W2350" s="37"/>
      <c r="X2350" s="139"/>
      <c r="Y2350" s="139"/>
      <c r="Z2350" s="37"/>
      <c r="AA2350" s="37"/>
    </row>
    <row r="2351" spans="1:27" s="131" customFormat="1" ht="18" customHeight="1" x14ac:dyDescent="0.25">
      <c r="A2351" s="6">
        <v>156068</v>
      </c>
      <c r="B2351" s="51">
        <v>63806563</v>
      </c>
      <c r="C2351" s="21">
        <v>2</v>
      </c>
      <c r="D2351" s="39"/>
      <c r="E2351" s="30" t="s">
        <v>1442</v>
      </c>
      <c r="F2351" s="343" t="s">
        <v>4231</v>
      </c>
      <c r="G2351" s="73">
        <f>J2351*1.2</f>
        <v>159.6</v>
      </c>
      <c r="H2351" s="72">
        <f t="shared" si="385"/>
        <v>319.2</v>
      </c>
      <c r="I2351" s="15" t="s">
        <v>152</v>
      </c>
      <c r="J2351" s="12">
        <v>133</v>
      </c>
      <c r="K2351" s="55">
        <f t="shared" si="386"/>
        <v>266</v>
      </c>
      <c r="L2351" s="13">
        <f t="shared" si="387"/>
        <v>997.5</v>
      </c>
      <c r="M2351" s="57">
        <f t="shared" si="388"/>
        <v>1995</v>
      </c>
      <c r="N2351" s="38"/>
      <c r="O2351" s="48"/>
      <c r="P2351" s="48">
        <f t="shared" si="389"/>
        <v>0</v>
      </c>
      <c r="Q2351" s="104"/>
      <c r="R2351" s="102">
        <f>Q2351*1.025</f>
        <v>0</v>
      </c>
      <c r="S2351" s="120" t="s">
        <v>2576</v>
      </c>
      <c r="T2351" s="37"/>
      <c r="U2351" s="139"/>
      <c r="W2351" s="139"/>
      <c r="X2351" s="37"/>
      <c r="Y2351" s="37"/>
      <c r="Z2351" s="37"/>
      <c r="AA2351" s="40"/>
    </row>
    <row r="2352" spans="1:27" s="131" customFormat="1" ht="18" customHeight="1" x14ac:dyDescent="0.25">
      <c r="A2352" s="9">
        <v>177525</v>
      </c>
      <c r="B2352" s="9">
        <v>63806575</v>
      </c>
      <c r="C2352" s="9">
        <v>1</v>
      </c>
      <c r="D2352" s="39"/>
      <c r="E2352" s="30">
        <v>63806575</v>
      </c>
      <c r="F2352" s="20" t="s">
        <v>4823</v>
      </c>
      <c r="G2352" s="53">
        <f>J2352*1.15</f>
        <v>58.074999999999996</v>
      </c>
      <c r="H2352" s="53">
        <f t="shared" si="385"/>
        <v>58.074999999999996</v>
      </c>
      <c r="I2352" s="15" t="s">
        <v>152</v>
      </c>
      <c r="J2352" s="55">
        <v>50.5</v>
      </c>
      <c r="K2352" s="55">
        <f t="shared" si="386"/>
        <v>50.5</v>
      </c>
      <c r="L2352" s="56">
        <f t="shared" si="387"/>
        <v>378.75</v>
      </c>
      <c r="M2352" s="56">
        <f t="shared" si="388"/>
        <v>378.75</v>
      </c>
      <c r="N2352" s="38" t="s">
        <v>1974</v>
      </c>
      <c r="O2352" s="48">
        <v>19.885000000000002</v>
      </c>
      <c r="P2352" s="48">
        <f t="shared" si="389"/>
        <v>19.885000000000002</v>
      </c>
      <c r="Q2352" s="104">
        <v>19.399999999999999</v>
      </c>
      <c r="R2352" s="102">
        <f>Q2352*1.025</f>
        <v>19.884999999999998</v>
      </c>
      <c r="S2352" s="120" t="s">
        <v>2089</v>
      </c>
      <c r="T2352" s="37"/>
      <c r="V2352" s="37"/>
      <c r="W2352" s="37"/>
      <c r="X2352" s="37"/>
      <c r="Y2352" s="37"/>
      <c r="AA2352" s="37"/>
    </row>
    <row r="2353" spans="1:27" s="131" customFormat="1" ht="18" customHeight="1" x14ac:dyDescent="0.25">
      <c r="A2353" s="280">
        <v>211166</v>
      </c>
      <c r="B2353" s="121">
        <v>63806575</v>
      </c>
      <c r="C2353" s="121">
        <v>1</v>
      </c>
      <c r="D2353" s="161"/>
      <c r="E2353" s="123" t="s">
        <v>4084</v>
      </c>
      <c r="F2353" s="124" t="s">
        <v>4823</v>
      </c>
      <c r="G2353" s="187">
        <f>J2353*1.15+O2353*2.5</f>
        <v>114.1125</v>
      </c>
      <c r="H2353" s="187">
        <f t="shared" si="385"/>
        <v>114.1125</v>
      </c>
      <c r="I2353" s="163" t="s">
        <v>152</v>
      </c>
      <c r="J2353" s="240">
        <v>56</v>
      </c>
      <c r="K2353" s="164">
        <f t="shared" si="386"/>
        <v>56</v>
      </c>
      <c r="L2353" s="165">
        <f t="shared" si="387"/>
        <v>420</v>
      </c>
      <c r="M2353" s="165">
        <f t="shared" si="388"/>
        <v>420</v>
      </c>
      <c r="N2353" s="129" t="s">
        <v>1973</v>
      </c>
      <c r="O2353" s="130">
        <v>19.885000000000002</v>
      </c>
      <c r="P2353" s="130">
        <f t="shared" si="389"/>
        <v>19.885000000000002</v>
      </c>
      <c r="S2353" s="139"/>
      <c r="T2353" s="139"/>
      <c r="X2353" s="37"/>
      <c r="Y2353" s="37"/>
      <c r="AA2353" s="37"/>
    </row>
    <row r="2354" spans="1:27" s="131" customFormat="1" ht="18" customHeight="1" x14ac:dyDescent="0.25">
      <c r="A2354" s="280">
        <v>211166</v>
      </c>
      <c r="B2354" s="121">
        <v>63806575</v>
      </c>
      <c r="C2354" s="121">
        <v>1</v>
      </c>
      <c r="D2354" s="161"/>
      <c r="E2354" s="123" t="s">
        <v>4084</v>
      </c>
      <c r="F2354" s="124" t="s">
        <v>4823</v>
      </c>
      <c r="G2354" s="187">
        <f>J2354*1.15+O2354*2.5</f>
        <v>114.1125</v>
      </c>
      <c r="H2354" s="187">
        <f t="shared" si="385"/>
        <v>114.1125</v>
      </c>
      <c r="I2354" s="163" t="s">
        <v>152</v>
      </c>
      <c r="J2354" s="240">
        <v>56</v>
      </c>
      <c r="K2354" s="164">
        <f t="shared" si="386"/>
        <v>56</v>
      </c>
      <c r="L2354" s="165">
        <f t="shared" si="387"/>
        <v>420</v>
      </c>
      <c r="M2354" s="165">
        <f t="shared" si="388"/>
        <v>420</v>
      </c>
      <c r="N2354" s="129" t="s">
        <v>1973</v>
      </c>
      <c r="O2354" s="130">
        <v>19.885000000000002</v>
      </c>
      <c r="P2354" s="130">
        <f t="shared" si="389"/>
        <v>19.885000000000002</v>
      </c>
      <c r="Q2354" s="188"/>
      <c r="R2354" s="139"/>
      <c r="S2354" s="139"/>
      <c r="T2354" s="139"/>
      <c r="W2354" s="37"/>
      <c r="X2354" s="37"/>
      <c r="Y2354" s="37"/>
      <c r="Z2354" s="139"/>
      <c r="AA2354" s="37"/>
    </row>
    <row r="2355" spans="1:27" s="131" customFormat="1" ht="18" customHeight="1" x14ac:dyDescent="0.25">
      <c r="A2355" s="6">
        <v>157706</v>
      </c>
      <c r="B2355" s="6">
        <v>63806578</v>
      </c>
      <c r="C2355" s="6">
        <v>6</v>
      </c>
      <c r="D2355" s="39"/>
      <c r="E2355" s="30">
        <v>63806578</v>
      </c>
      <c r="F2355" s="20" t="s">
        <v>1885</v>
      </c>
      <c r="G2355" s="76">
        <f t="shared" ref="G2355:G2370" si="391">J2355*1.2</f>
        <v>25.92</v>
      </c>
      <c r="H2355" s="55">
        <f t="shared" si="385"/>
        <v>155.52000000000001</v>
      </c>
      <c r="I2355" s="15" t="s">
        <v>152</v>
      </c>
      <c r="J2355" s="55">
        <v>21.6</v>
      </c>
      <c r="K2355" s="55">
        <f t="shared" si="386"/>
        <v>129.60000000000002</v>
      </c>
      <c r="L2355" s="56">
        <f t="shared" si="387"/>
        <v>162</v>
      </c>
      <c r="M2355" s="56">
        <f t="shared" si="388"/>
        <v>972</v>
      </c>
      <c r="N2355" s="38" t="s">
        <v>2028</v>
      </c>
      <c r="O2355" s="48">
        <v>0.71799999999999997</v>
      </c>
      <c r="P2355" s="48">
        <f t="shared" si="389"/>
        <v>4.3079999999999998</v>
      </c>
      <c r="Q2355" s="104">
        <v>0.7</v>
      </c>
      <c r="R2355" s="102">
        <f t="shared" ref="R2355:R2363" si="392">Q2355*1.025</f>
        <v>0.71749999999999992</v>
      </c>
      <c r="S2355" s="120" t="s">
        <v>2090</v>
      </c>
      <c r="T2355" s="37"/>
      <c r="U2355" s="37"/>
      <c r="V2355" s="37"/>
      <c r="X2355" s="37"/>
      <c r="Y2355" s="37"/>
      <c r="Z2355" s="37"/>
      <c r="AA2355" s="37"/>
    </row>
    <row r="2356" spans="1:27" s="139" customFormat="1" ht="18" customHeight="1" x14ac:dyDescent="0.25">
      <c r="A2356" s="6">
        <v>157706</v>
      </c>
      <c r="B2356" s="6">
        <v>63806579</v>
      </c>
      <c r="C2356" s="6">
        <v>6</v>
      </c>
      <c r="D2356" s="39"/>
      <c r="E2356" s="30" t="s">
        <v>1304</v>
      </c>
      <c r="F2356" s="20" t="s">
        <v>1307</v>
      </c>
      <c r="G2356" s="76">
        <f t="shared" si="391"/>
        <v>31.2</v>
      </c>
      <c r="H2356" s="55">
        <f t="shared" si="385"/>
        <v>187.2</v>
      </c>
      <c r="I2356" s="15" t="s">
        <v>152</v>
      </c>
      <c r="J2356" s="55">
        <v>26</v>
      </c>
      <c r="K2356" s="55">
        <f t="shared" si="386"/>
        <v>156</v>
      </c>
      <c r="L2356" s="56">
        <f t="shared" si="387"/>
        <v>195</v>
      </c>
      <c r="M2356" s="56">
        <f t="shared" si="388"/>
        <v>1170</v>
      </c>
      <c r="N2356" s="38"/>
      <c r="O2356" s="48"/>
      <c r="P2356" s="48">
        <f t="shared" si="389"/>
        <v>0</v>
      </c>
      <c r="Q2356" s="104"/>
      <c r="R2356" s="102">
        <f t="shared" si="392"/>
        <v>0</v>
      </c>
      <c r="S2356" s="120" t="s">
        <v>3399</v>
      </c>
      <c r="T2356" s="40"/>
      <c r="V2356" s="37"/>
      <c r="W2356" s="131"/>
      <c r="X2356" s="37"/>
      <c r="Y2356" s="37"/>
      <c r="AA2356" s="37"/>
    </row>
    <row r="2357" spans="1:27" s="139" customFormat="1" ht="18" customHeight="1" x14ac:dyDescent="0.25">
      <c r="A2357" s="6">
        <v>158021</v>
      </c>
      <c r="B2357" s="6">
        <v>63806592</v>
      </c>
      <c r="C2357" s="6">
        <v>1</v>
      </c>
      <c r="D2357" s="39"/>
      <c r="E2357" s="30" t="s">
        <v>962</v>
      </c>
      <c r="F2357" s="20" t="s">
        <v>4332</v>
      </c>
      <c r="G2357" s="76">
        <f t="shared" si="391"/>
        <v>204</v>
      </c>
      <c r="H2357" s="55">
        <f t="shared" si="385"/>
        <v>204</v>
      </c>
      <c r="I2357" s="15" t="s">
        <v>0</v>
      </c>
      <c r="J2357" s="55">
        <v>170</v>
      </c>
      <c r="K2357" s="55">
        <f t="shared" si="386"/>
        <v>170</v>
      </c>
      <c r="L2357" s="56">
        <f t="shared" si="387"/>
        <v>1275</v>
      </c>
      <c r="M2357" s="56">
        <f t="shared" si="388"/>
        <v>1275</v>
      </c>
      <c r="N2357" s="38" t="s">
        <v>1917</v>
      </c>
      <c r="O2357" s="48">
        <v>18</v>
      </c>
      <c r="P2357" s="48">
        <f t="shared" si="389"/>
        <v>18</v>
      </c>
      <c r="Q2357" s="104"/>
      <c r="R2357" s="102">
        <f t="shared" si="392"/>
        <v>0</v>
      </c>
      <c r="S2357" s="120" t="s">
        <v>3424</v>
      </c>
      <c r="T2357" s="40"/>
      <c r="U2357" s="37"/>
      <c r="V2357" s="37"/>
      <c r="X2357" s="37"/>
      <c r="Y2357" s="37"/>
      <c r="Z2357" s="37"/>
      <c r="AA2357" s="40"/>
    </row>
    <row r="2358" spans="1:27" s="139" customFormat="1" ht="18" customHeight="1" x14ac:dyDescent="0.25">
      <c r="A2358" s="6">
        <v>158021</v>
      </c>
      <c r="B2358" s="6">
        <v>63806593</v>
      </c>
      <c r="C2358" s="6">
        <v>2</v>
      </c>
      <c r="D2358" s="39"/>
      <c r="E2358" s="30" t="s">
        <v>963</v>
      </c>
      <c r="F2358" s="20" t="s">
        <v>13</v>
      </c>
      <c r="G2358" s="76">
        <f t="shared" si="391"/>
        <v>42</v>
      </c>
      <c r="H2358" s="55">
        <f t="shared" si="385"/>
        <v>84</v>
      </c>
      <c r="I2358" s="15" t="s">
        <v>0</v>
      </c>
      <c r="J2358" s="55">
        <v>35</v>
      </c>
      <c r="K2358" s="55">
        <f t="shared" si="386"/>
        <v>70</v>
      </c>
      <c r="L2358" s="56">
        <f t="shared" si="387"/>
        <v>262.5</v>
      </c>
      <c r="M2358" s="56">
        <f t="shared" si="388"/>
        <v>525</v>
      </c>
      <c r="N2358" s="38"/>
      <c r="O2358" s="48"/>
      <c r="P2358" s="48">
        <f t="shared" si="389"/>
        <v>0</v>
      </c>
      <c r="Q2358" s="104"/>
      <c r="R2358" s="102">
        <f t="shared" si="392"/>
        <v>0</v>
      </c>
      <c r="S2358" s="120" t="s">
        <v>3425</v>
      </c>
      <c r="T2358" s="40"/>
      <c r="U2358" s="37"/>
      <c r="V2358" s="37"/>
      <c r="W2358" s="37"/>
      <c r="X2358" s="37"/>
      <c r="Y2358" s="37"/>
      <c r="AA2358" s="37"/>
    </row>
    <row r="2359" spans="1:27" s="139" customFormat="1" ht="18" customHeight="1" x14ac:dyDescent="0.25">
      <c r="A2359" s="6">
        <v>158021</v>
      </c>
      <c r="B2359" s="6">
        <v>63806594</v>
      </c>
      <c r="C2359" s="6">
        <v>1</v>
      </c>
      <c r="D2359" s="39"/>
      <c r="E2359" s="30" t="s">
        <v>964</v>
      </c>
      <c r="F2359" s="20" t="s">
        <v>1016</v>
      </c>
      <c r="G2359" s="76">
        <f t="shared" si="391"/>
        <v>69.599999999999994</v>
      </c>
      <c r="H2359" s="55">
        <f t="shared" si="385"/>
        <v>69.599999999999994</v>
      </c>
      <c r="I2359" s="15" t="s">
        <v>0</v>
      </c>
      <c r="J2359" s="55">
        <v>58</v>
      </c>
      <c r="K2359" s="55">
        <f t="shared" si="386"/>
        <v>58</v>
      </c>
      <c r="L2359" s="56">
        <f t="shared" si="387"/>
        <v>435</v>
      </c>
      <c r="M2359" s="56">
        <f t="shared" si="388"/>
        <v>435</v>
      </c>
      <c r="N2359" s="38"/>
      <c r="O2359" s="48"/>
      <c r="P2359" s="48">
        <f t="shared" si="389"/>
        <v>0</v>
      </c>
      <c r="Q2359" s="104"/>
      <c r="R2359" s="102">
        <f t="shared" si="392"/>
        <v>0</v>
      </c>
      <c r="S2359" s="120" t="s">
        <v>3423</v>
      </c>
      <c r="T2359" s="40"/>
      <c r="V2359" s="37"/>
      <c r="W2359" s="131"/>
      <c r="X2359" s="37"/>
      <c r="Y2359" s="37"/>
      <c r="Z2359" s="37"/>
      <c r="AA2359" s="131"/>
    </row>
    <row r="2360" spans="1:27" s="139" customFormat="1" ht="18" customHeight="1" x14ac:dyDescent="0.25">
      <c r="A2360" s="6">
        <v>157706</v>
      </c>
      <c r="B2360" s="6">
        <v>63806612</v>
      </c>
      <c r="C2360" s="6">
        <v>2</v>
      </c>
      <c r="D2360" s="39"/>
      <c r="E2360" s="30">
        <v>63806612</v>
      </c>
      <c r="F2360" s="20" t="s">
        <v>1305</v>
      </c>
      <c r="G2360" s="76">
        <f t="shared" si="391"/>
        <v>32.4</v>
      </c>
      <c r="H2360" s="55">
        <f t="shared" si="385"/>
        <v>64.8</v>
      </c>
      <c r="I2360" s="15" t="s">
        <v>152</v>
      </c>
      <c r="J2360" s="55">
        <v>27</v>
      </c>
      <c r="K2360" s="55">
        <f t="shared" si="386"/>
        <v>54</v>
      </c>
      <c r="L2360" s="56">
        <f t="shared" si="387"/>
        <v>202.5</v>
      </c>
      <c r="M2360" s="56">
        <f t="shared" si="388"/>
        <v>405</v>
      </c>
      <c r="N2360" s="38"/>
      <c r="O2360" s="48">
        <v>2.46</v>
      </c>
      <c r="P2360" s="48">
        <f t="shared" si="389"/>
        <v>4.92</v>
      </c>
      <c r="Q2360" s="104">
        <v>2.4</v>
      </c>
      <c r="R2360" s="102">
        <f t="shared" si="392"/>
        <v>2.4599999999999995</v>
      </c>
      <c r="S2360" s="120" t="s">
        <v>2091</v>
      </c>
      <c r="T2360" s="37"/>
      <c r="U2360" s="37"/>
      <c r="V2360" s="37"/>
      <c r="W2360" s="131"/>
      <c r="X2360" s="37"/>
      <c r="Y2360" s="37"/>
      <c r="Z2360" s="37"/>
      <c r="AA2360" s="131"/>
    </row>
    <row r="2361" spans="1:27" s="139" customFormat="1" ht="18" customHeight="1" x14ac:dyDescent="0.25">
      <c r="A2361" s="6">
        <v>157706</v>
      </c>
      <c r="B2361" s="6">
        <v>63806622</v>
      </c>
      <c r="C2361" s="6">
        <v>1</v>
      </c>
      <c r="D2361" s="39"/>
      <c r="E2361" s="30">
        <v>63806622</v>
      </c>
      <c r="F2361" s="20" t="s">
        <v>1303</v>
      </c>
      <c r="G2361" s="76">
        <f t="shared" si="391"/>
        <v>210</v>
      </c>
      <c r="H2361" s="55">
        <f t="shared" si="385"/>
        <v>210</v>
      </c>
      <c r="I2361" s="15" t="s">
        <v>0</v>
      </c>
      <c r="J2361" s="55">
        <v>175</v>
      </c>
      <c r="K2361" s="55">
        <f t="shared" si="386"/>
        <v>175</v>
      </c>
      <c r="L2361" s="56">
        <f t="shared" si="387"/>
        <v>1312.5</v>
      </c>
      <c r="M2361" s="56">
        <f t="shared" si="388"/>
        <v>1312.5</v>
      </c>
      <c r="N2361" s="38"/>
      <c r="O2361" s="48">
        <v>134.88999999999999</v>
      </c>
      <c r="P2361" s="48">
        <f t="shared" si="389"/>
        <v>134.88999999999999</v>
      </c>
      <c r="Q2361" s="104">
        <v>131.6</v>
      </c>
      <c r="R2361" s="102">
        <f t="shared" si="392"/>
        <v>134.88999999999999</v>
      </c>
      <c r="S2361" s="120" t="s">
        <v>2092</v>
      </c>
      <c r="T2361" s="37"/>
      <c r="U2361" s="37"/>
      <c r="V2361" s="37"/>
      <c r="W2361" s="131"/>
      <c r="X2361" s="37"/>
      <c r="Y2361" s="37"/>
      <c r="Z2361" s="37"/>
      <c r="AA2361" s="37"/>
    </row>
    <row r="2362" spans="1:27" s="139" customFormat="1" ht="18" customHeight="1" x14ac:dyDescent="0.25">
      <c r="A2362" s="6">
        <v>158335</v>
      </c>
      <c r="B2362" s="9">
        <v>63806627</v>
      </c>
      <c r="C2362" s="9">
        <v>1</v>
      </c>
      <c r="D2362" s="38"/>
      <c r="E2362" s="30" t="s">
        <v>907</v>
      </c>
      <c r="F2362" s="20" t="s">
        <v>1098</v>
      </c>
      <c r="G2362" s="76">
        <f t="shared" si="391"/>
        <v>46.8</v>
      </c>
      <c r="H2362" s="55">
        <f t="shared" si="385"/>
        <v>46.8</v>
      </c>
      <c r="I2362" s="15" t="s">
        <v>0</v>
      </c>
      <c r="J2362" s="55">
        <v>39</v>
      </c>
      <c r="K2362" s="55">
        <f t="shared" si="386"/>
        <v>39</v>
      </c>
      <c r="L2362" s="56">
        <f t="shared" si="387"/>
        <v>292.5</v>
      </c>
      <c r="M2362" s="56">
        <f t="shared" si="388"/>
        <v>292.5</v>
      </c>
      <c r="N2362" s="38"/>
      <c r="O2362" s="48"/>
      <c r="P2362" s="48">
        <f t="shared" si="389"/>
        <v>0</v>
      </c>
      <c r="Q2362" s="104"/>
      <c r="R2362" s="102">
        <f t="shared" si="392"/>
        <v>0</v>
      </c>
      <c r="S2362" s="120" t="s">
        <v>2917</v>
      </c>
      <c r="T2362" s="37"/>
      <c r="U2362" s="37"/>
      <c r="V2362" s="37"/>
      <c r="W2362" s="37"/>
      <c r="X2362" s="37"/>
      <c r="Y2362" s="37"/>
      <c r="Z2362" s="131"/>
      <c r="AA2362" s="37"/>
    </row>
    <row r="2363" spans="1:27" s="139" customFormat="1" ht="18" customHeight="1" x14ac:dyDescent="0.25">
      <c r="A2363" s="6">
        <v>191185</v>
      </c>
      <c r="B2363" s="9">
        <v>63806627</v>
      </c>
      <c r="C2363" s="9">
        <v>1</v>
      </c>
      <c r="D2363" s="39"/>
      <c r="E2363" s="30" t="s">
        <v>3570</v>
      </c>
      <c r="F2363" s="20" t="s">
        <v>1098</v>
      </c>
      <c r="G2363" s="110">
        <f t="shared" si="391"/>
        <v>46.8</v>
      </c>
      <c r="H2363" s="55">
        <f t="shared" si="385"/>
        <v>46.8</v>
      </c>
      <c r="I2363" s="15" t="s">
        <v>0</v>
      </c>
      <c r="J2363" s="55">
        <v>39</v>
      </c>
      <c r="K2363" s="55">
        <f t="shared" si="386"/>
        <v>39</v>
      </c>
      <c r="L2363" s="56">
        <f t="shared" si="387"/>
        <v>292.5</v>
      </c>
      <c r="M2363" s="56">
        <f t="shared" si="388"/>
        <v>292.5</v>
      </c>
      <c r="N2363" s="117" t="s">
        <v>1917</v>
      </c>
      <c r="O2363" s="48">
        <v>9.42</v>
      </c>
      <c r="P2363" s="48">
        <f t="shared" si="389"/>
        <v>9.42</v>
      </c>
      <c r="Q2363" s="104"/>
      <c r="R2363" s="102">
        <f t="shared" si="392"/>
        <v>0</v>
      </c>
      <c r="S2363" s="120" t="s">
        <v>2917</v>
      </c>
      <c r="T2363" s="37"/>
      <c r="U2363" s="131"/>
      <c r="V2363" s="40"/>
      <c r="W2363" s="131"/>
      <c r="X2363" s="37"/>
      <c r="Y2363" s="37"/>
      <c r="Z2363" s="37"/>
      <c r="AA2363" s="37"/>
    </row>
    <row r="2364" spans="1:27" s="139" customFormat="1" x14ac:dyDescent="0.25">
      <c r="A2364" s="134">
        <v>191185</v>
      </c>
      <c r="B2364" s="121">
        <v>63806627</v>
      </c>
      <c r="C2364" s="121">
        <v>1</v>
      </c>
      <c r="D2364" s="161"/>
      <c r="E2364" s="123" t="s">
        <v>3570</v>
      </c>
      <c r="F2364" s="124" t="s">
        <v>1098</v>
      </c>
      <c r="G2364" s="168">
        <f t="shared" si="391"/>
        <v>46.8</v>
      </c>
      <c r="H2364" s="162">
        <f t="shared" si="385"/>
        <v>46.8</v>
      </c>
      <c r="I2364" s="166" t="s">
        <v>0</v>
      </c>
      <c r="J2364" s="162">
        <v>39</v>
      </c>
      <c r="K2364" s="162">
        <f t="shared" si="386"/>
        <v>39</v>
      </c>
      <c r="L2364" s="167">
        <f t="shared" si="387"/>
        <v>292.5</v>
      </c>
      <c r="M2364" s="167">
        <f t="shared" si="388"/>
        <v>292.5</v>
      </c>
      <c r="N2364" s="171" t="s">
        <v>1917</v>
      </c>
      <c r="O2364" s="130">
        <v>9.42</v>
      </c>
      <c r="P2364" s="130">
        <f t="shared" si="389"/>
        <v>9.42</v>
      </c>
      <c r="U2364" s="37"/>
      <c r="V2364" s="37"/>
      <c r="W2364" s="40"/>
      <c r="X2364" s="37"/>
      <c r="Y2364" s="37"/>
      <c r="Z2364" s="37"/>
      <c r="AA2364" s="37"/>
    </row>
    <row r="2365" spans="1:27" s="131" customFormat="1" x14ac:dyDescent="0.25">
      <c r="A2365" s="6">
        <v>158335</v>
      </c>
      <c r="B2365" s="9">
        <v>63806631</v>
      </c>
      <c r="C2365" s="9">
        <v>1</v>
      </c>
      <c r="D2365" s="38"/>
      <c r="E2365" s="30" t="s">
        <v>908</v>
      </c>
      <c r="F2365" s="20" t="s">
        <v>1587</v>
      </c>
      <c r="G2365" s="76">
        <f t="shared" si="391"/>
        <v>84</v>
      </c>
      <c r="H2365" s="55">
        <f t="shared" si="385"/>
        <v>84</v>
      </c>
      <c r="I2365" s="15" t="s">
        <v>67</v>
      </c>
      <c r="J2365" s="55">
        <v>70</v>
      </c>
      <c r="K2365" s="55">
        <f t="shared" si="386"/>
        <v>70</v>
      </c>
      <c r="L2365" s="56">
        <f t="shared" si="387"/>
        <v>525</v>
      </c>
      <c r="M2365" s="56">
        <f t="shared" si="388"/>
        <v>525</v>
      </c>
      <c r="N2365" s="38"/>
      <c r="O2365" s="48">
        <v>28.2</v>
      </c>
      <c r="P2365" s="48">
        <f t="shared" si="389"/>
        <v>28.2</v>
      </c>
      <c r="Q2365" s="104"/>
      <c r="R2365" s="102">
        <f>Q2365*1.025</f>
        <v>0</v>
      </c>
      <c r="S2365" s="120" t="s">
        <v>2999</v>
      </c>
      <c r="T2365" s="37"/>
      <c r="U2365" s="37"/>
      <c r="W2365" s="37"/>
      <c r="X2365" s="37"/>
      <c r="Y2365" s="37"/>
      <c r="Z2365" s="37"/>
      <c r="AA2365" s="37"/>
    </row>
    <row r="2366" spans="1:27" s="139" customFormat="1" x14ac:dyDescent="0.25">
      <c r="A2366" s="9">
        <v>181461</v>
      </c>
      <c r="B2366" s="9">
        <v>63806631</v>
      </c>
      <c r="C2366" s="9">
        <v>1</v>
      </c>
      <c r="D2366" s="38"/>
      <c r="E2366" s="30" t="s">
        <v>908</v>
      </c>
      <c r="F2366" s="20" t="s">
        <v>1587</v>
      </c>
      <c r="G2366" s="76">
        <f t="shared" si="391"/>
        <v>84</v>
      </c>
      <c r="H2366" s="55">
        <f t="shared" si="385"/>
        <v>84</v>
      </c>
      <c r="I2366" s="15" t="s">
        <v>152</v>
      </c>
      <c r="J2366" s="55">
        <v>70</v>
      </c>
      <c r="K2366" s="55">
        <f t="shared" si="386"/>
        <v>70</v>
      </c>
      <c r="L2366" s="56">
        <f t="shared" si="387"/>
        <v>525</v>
      </c>
      <c r="M2366" s="56">
        <f t="shared" si="388"/>
        <v>525</v>
      </c>
      <c r="N2366" s="38"/>
      <c r="O2366" s="48">
        <v>28.2</v>
      </c>
      <c r="P2366" s="48">
        <f t="shared" si="389"/>
        <v>28.2</v>
      </c>
      <c r="Q2366" s="103"/>
      <c r="R2366" s="102">
        <f>Q2366*1.025</f>
        <v>0</v>
      </c>
      <c r="S2366" s="120" t="s">
        <v>2999</v>
      </c>
      <c r="T2366" s="37"/>
      <c r="U2366" s="37"/>
      <c r="V2366" s="131"/>
      <c r="W2366" s="37"/>
      <c r="X2366" s="131"/>
      <c r="Y2366" s="131"/>
      <c r="Z2366" s="40"/>
    </row>
    <row r="2367" spans="1:27" s="40" customFormat="1" x14ac:dyDescent="0.25">
      <c r="A2367" s="9">
        <v>181461</v>
      </c>
      <c r="B2367" s="9">
        <v>63806631</v>
      </c>
      <c r="C2367" s="9">
        <v>1</v>
      </c>
      <c r="D2367" s="38"/>
      <c r="E2367" s="30" t="s">
        <v>908</v>
      </c>
      <c r="F2367" s="20" t="s">
        <v>1587</v>
      </c>
      <c r="G2367" s="76">
        <f t="shared" si="391"/>
        <v>84</v>
      </c>
      <c r="H2367" s="55">
        <f t="shared" si="385"/>
        <v>84</v>
      </c>
      <c r="I2367" s="15" t="s">
        <v>152</v>
      </c>
      <c r="J2367" s="55">
        <v>70</v>
      </c>
      <c r="K2367" s="55">
        <f t="shared" si="386"/>
        <v>70</v>
      </c>
      <c r="L2367" s="56">
        <f t="shared" si="387"/>
        <v>525</v>
      </c>
      <c r="M2367" s="56">
        <f t="shared" si="388"/>
        <v>525</v>
      </c>
      <c r="N2367" s="38"/>
      <c r="O2367" s="48">
        <v>28.2</v>
      </c>
      <c r="P2367" s="48">
        <f t="shared" si="389"/>
        <v>28.2</v>
      </c>
      <c r="Q2367" s="104"/>
      <c r="R2367" s="102">
        <f>Q2367*1.025</f>
        <v>0</v>
      </c>
      <c r="S2367" s="120" t="s">
        <v>2999</v>
      </c>
      <c r="T2367" s="37"/>
      <c r="U2367" s="37"/>
      <c r="V2367" s="131"/>
      <c r="W2367" s="37"/>
      <c r="X2367" s="37"/>
      <c r="Y2367" s="37"/>
      <c r="Z2367" s="37"/>
      <c r="AA2367" s="139"/>
    </row>
    <row r="2368" spans="1:27" x14ac:dyDescent="0.25">
      <c r="A2368" s="9">
        <v>158335</v>
      </c>
      <c r="B2368" s="9">
        <v>63806638</v>
      </c>
      <c r="C2368" s="9">
        <v>1</v>
      </c>
      <c r="D2368" s="38"/>
      <c r="E2368" s="30" t="s">
        <v>915</v>
      </c>
      <c r="F2368" s="20" t="s">
        <v>1008</v>
      </c>
      <c r="G2368" s="76">
        <f t="shared" si="391"/>
        <v>69.599999999999994</v>
      </c>
      <c r="H2368" s="55">
        <f t="shared" si="385"/>
        <v>69.599999999999994</v>
      </c>
      <c r="I2368" s="15" t="s">
        <v>0</v>
      </c>
      <c r="J2368" s="55">
        <v>58</v>
      </c>
      <c r="K2368" s="55">
        <f t="shared" si="386"/>
        <v>58</v>
      </c>
      <c r="L2368" s="56">
        <f t="shared" si="387"/>
        <v>435</v>
      </c>
      <c r="M2368" s="56">
        <f t="shared" si="388"/>
        <v>435</v>
      </c>
      <c r="N2368" s="38"/>
      <c r="O2368" s="48"/>
      <c r="P2368" s="48">
        <f t="shared" si="389"/>
        <v>0</v>
      </c>
      <c r="R2368" s="102">
        <f>Q2368*1.025</f>
        <v>0</v>
      </c>
      <c r="S2368" s="120" t="s">
        <v>3142</v>
      </c>
      <c r="U2368" s="139"/>
      <c r="V2368" s="131"/>
      <c r="X2368" s="131"/>
      <c r="Y2368" s="131"/>
      <c r="Z2368" s="40"/>
    </row>
    <row r="2369" spans="1:27" x14ac:dyDescent="0.25">
      <c r="A2369" s="6">
        <v>191185</v>
      </c>
      <c r="B2369" s="9">
        <v>63806638</v>
      </c>
      <c r="C2369" s="9">
        <v>1</v>
      </c>
      <c r="D2369" s="39"/>
      <c r="E2369" s="30" t="s">
        <v>3571</v>
      </c>
      <c r="F2369" s="20" t="s">
        <v>1008</v>
      </c>
      <c r="G2369" s="110">
        <f t="shared" si="391"/>
        <v>69.599999999999994</v>
      </c>
      <c r="H2369" s="55">
        <f t="shared" si="385"/>
        <v>69.599999999999994</v>
      </c>
      <c r="I2369" s="15" t="s">
        <v>0</v>
      </c>
      <c r="J2369" s="55">
        <v>58</v>
      </c>
      <c r="K2369" s="55">
        <f t="shared" si="386"/>
        <v>58</v>
      </c>
      <c r="L2369" s="56">
        <f t="shared" si="387"/>
        <v>435</v>
      </c>
      <c r="M2369" s="56">
        <f t="shared" si="388"/>
        <v>435</v>
      </c>
      <c r="N2369" s="117" t="s">
        <v>1917</v>
      </c>
      <c r="O2369" s="48">
        <v>9.4</v>
      </c>
      <c r="P2369" s="48">
        <f t="shared" si="389"/>
        <v>9.4</v>
      </c>
      <c r="Q2369" s="37"/>
      <c r="R2369" s="102">
        <f>Q2369*1.025</f>
        <v>0</v>
      </c>
      <c r="S2369" s="120" t="s">
        <v>3143</v>
      </c>
      <c r="X2369" s="139"/>
      <c r="Y2369" s="139"/>
    </row>
    <row r="2370" spans="1:27" x14ac:dyDescent="0.25">
      <c r="A2370" s="134">
        <v>191185</v>
      </c>
      <c r="B2370" s="121">
        <v>63806638</v>
      </c>
      <c r="C2370" s="121">
        <v>1</v>
      </c>
      <c r="D2370" s="161"/>
      <c r="E2370" s="123" t="s">
        <v>3571</v>
      </c>
      <c r="F2370" s="124" t="s">
        <v>1008</v>
      </c>
      <c r="G2370" s="168">
        <f t="shared" si="391"/>
        <v>69.599999999999994</v>
      </c>
      <c r="H2370" s="162">
        <f t="shared" si="385"/>
        <v>69.599999999999994</v>
      </c>
      <c r="I2370" s="166" t="s">
        <v>0</v>
      </c>
      <c r="J2370" s="162">
        <v>58</v>
      </c>
      <c r="K2370" s="162">
        <f t="shared" si="386"/>
        <v>58</v>
      </c>
      <c r="L2370" s="167">
        <f t="shared" si="387"/>
        <v>435</v>
      </c>
      <c r="M2370" s="167">
        <f t="shared" si="388"/>
        <v>435</v>
      </c>
      <c r="N2370" s="171" t="s">
        <v>1917</v>
      </c>
      <c r="O2370" s="130">
        <v>9.4</v>
      </c>
      <c r="P2370" s="130">
        <f t="shared" si="389"/>
        <v>9.4</v>
      </c>
      <c r="Q2370" s="131"/>
      <c r="R2370" s="131"/>
      <c r="S2370" s="131"/>
      <c r="T2370" s="131"/>
      <c r="X2370" s="40"/>
      <c r="Y2370" s="40"/>
    </row>
    <row r="2371" spans="1:27" x14ac:dyDescent="0.25">
      <c r="A2371" s="6">
        <v>157479</v>
      </c>
      <c r="B2371" s="6">
        <v>63806641</v>
      </c>
      <c r="C2371" s="6">
        <v>1</v>
      </c>
      <c r="D2371" s="39"/>
      <c r="E2371" s="30" t="s">
        <v>1815</v>
      </c>
      <c r="F2371" s="20" t="s">
        <v>4402</v>
      </c>
      <c r="G2371" s="53">
        <f>J2371*1.15</f>
        <v>327.75</v>
      </c>
      <c r="H2371" s="55">
        <f t="shared" si="385"/>
        <v>327.75</v>
      </c>
      <c r="I2371" s="15" t="s">
        <v>0</v>
      </c>
      <c r="J2371" s="55">
        <v>285</v>
      </c>
      <c r="K2371" s="55">
        <f t="shared" si="386"/>
        <v>285</v>
      </c>
      <c r="L2371" s="56">
        <f t="shared" si="387"/>
        <v>2137.5</v>
      </c>
      <c r="M2371" s="56">
        <f t="shared" si="388"/>
        <v>2137.5</v>
      </c>
      <c r="N2371" s="38"/>
      <c r="O2371" s="48"/>
      <c r="P2371" s="48">
        <f t="shared" si="389"/>
        <v>0</v>
      </c>
      <c r="R2371" s="102">
        <f>Q2371*1.025</f>
        <v>0</v>
      </c>
      <c r="U2371" s="131"/>
      <c r="X2371" s="131"/>
      <c r="Y2371" s="131"/>
    </row>
    <row r="2372" spans="1:27" x14ac:dyDescent="0.25">
      <c r="A2372" s="6">
        <v>157479</v>
      </c>
      <c r="B2372" s="6">
        <v>63806642</v>
      </c>
      <c r="C2372" s="6">
        <v>1</v>
      </c>
      <c r="D2372" s="39"/>
      <c r="E2372" s="30">
        <v>63806642</v>
      </c>
      <c r="F2372" s="20" t="s">
        <v>4401</v>
      </c>
      <c r="G2372" s="53">
        <f>J2372*1.15</f>
        <v>235.74999999999997</v>
      </c>
      <c r="H2372" s="55">
        <f t="shared" si="385"/>
        <v>235.74999999999997</v>
      </c>
      <c r="I2372" s="15" t="s">
        <v>0</v>
      </c>
      <c r="J2372" s="55">
        <v>205</v>
      </c>
      <c r="K2372" s="55">
        <f t="shared" si="386"/>
        <v>205</v>
      </c>
      <c r="L2372" s="56">
        <f t="shared" si="387"/>
        <v>1537.5</v>
      </c>
      <c r="M2372" s="56">
        <f t="shared" si="388"/>
        <v>1537.5</v>
      </c>
      <c r="N2372" s="38"/>
      <c r="O2372" s="48">
        <v>24.805</v>
      </c>
      <c r="P2372" s="48">
        <f t="shared" si="389"/>
        <v>24.805</v>
      </c>
      <c r="Q2372" s="104">
        <v>24.2</v>
      </c>
      <c r="R2372" s="102">
        <f>Q2372*1.025</f>
        <v>24.804999999999996</v>
      </c>
      <c r="S2372" s="120" t="s">
        <v>2093</v>
      </c>
      <c r="U2372" s="139"/>
      <c r="X2372" s="139"/>
      <c r="Y2372" s="139"/>
      <c r="Z2372" s="139"/>
    </row>
    <row r="2373" spans="1:27" x14ac:dyDescent="0.25">
      <c r="A2373" s="6">
        <v>157479</v>
      </c>
      <c r="B2373" s="6">
        <v>63806643</v>
      </c>
      <c r="C2373" s="6">
        <v>2</v>
      </c>
      <c r="D2373" s="39"/>
      <c r="E2373" s="30">
        <v>63806643</v>
      </c>
      <c r="F2373" s="20" t="s">
        <v>4749</v>
      </c>
      <c r="G2373" s="53">
        <f>J2373*1.15</f>
        <v>28.749999999999996</v>
      </c>
      <c r="H2373" s="55">
        <f t="shared" si="385"/>
        <v>57.499999999999993</v>
      </c>
      <c r="I2373" s="15" t="s">
        <v>0</v>
      </c>
      <c r="J2373" s="55">
        <v>25</v>
      </c>
      <c r="K2373" s="55">
        <f t="shared" si="386"/>
        <v>50</v>
      </c>
      <c r="L2373" s="56">
        <f t="shared" si="387"/>
        <v>187.5</v>
      </c>
      <c r="M2373" s="56">
        <f t="shared" si="388"/>
        <v>375</v>
      </c>
      <c r="N2373" s="38"/>
      <c r="O2373" s="48">
        <v>3.9980000000000002</v>
      </c>
      <c r="P2373" s="48">
        <f t="shared" si="389"/>
        <v>7.9960000000000004</v>
      </c>
      <c r="Q2373" s="104">
        <v>3.9</v>
      </c>
      <c r="R2373" s="102">
        <f>Q2373*1.025</f>
        <v>3.9974999999999996</v>
      </c>
      <c r="S2373" s="120" t="s">
        <v>2094</v>
      </c>
      <c r="U2373" s="139"/>
      <c r="X2373" s="131"/>
      <c r="Y2373" s="131"/>
      <c r="Z2373" s="139"/>
      <c r="AA2373" s="139"/>
    </row>
    <row r="2374" spans="1:27" s="139" customFormat="1" x14ac:dyDescent="0.25">
      <c r="A2374" s="197">
        <v>201740</v>
      </c>
      <c r="B2374" s="134">
        <v>63806655</v>
      </c>
      <c r="C2374" s="134">
        <v>1</v>
      </c>
      <c r="D2374" s="161"/>
      <c r="E2374" s="123" t="s">
        <v>3668</v>
      </c>
      <c r="F2374" s="124" t="s">
        <v>3936</v>
      </c>
      <c r="G2374" s="168">
        <f>J2374*1.2</f>
        <v>405.59999999999997</v>
      </c>
      <c r="H2374" s="162">
        <f t="shared" si="385"/>
        <v>405.59999999999997</v>
      </c>
      <c r="I2374" s="166" t="s">
        <v>3667</v>
      </c>
      <c r="J2374" s="162">
        <v>338</v>
      </c>
      <c r="K2374" s="162">
        <f t="shared" si="386"/>
        <v>338</v>
      </c>
      <c r="L2374" s="167">
        <f t="shared" si="387"/>
        <v>2535</v>
      </c>
      <c r="M2374" s="167">
        <f t="shared" si="388"/>
        <v>2535</v>
      </c>
      <c r="N2374" s="171" t="s">
        <v>2028</v>
      </c>
      <c r="O2374" s="130">
        <v>66</v>
      </c>
      <c r="P2374" s="130">
        <f t="shared" si="389"/>
        <v>66</v>
      </c>
      <c r="Q2374" s="188"/>
      <c r="V2374" s="37"/>
      <c r="W2374" s="37"/>
    </row>
    <row r="2375" spans="1:27" s="139" customFormat="1" x14ac:dyDescent="0.25">
      <c r="A2375" s="6">
        <v>157479</v>
      </c>
      <c r="B2375" s="6">
        <v>63806658</v>
      </c>
      <c r="C2375" s="6">
        <v>2</v>
      </c>
      <c r="D2375" s="39"/>
      <c r="E2375" s="30">
        <v>63806658</v>
      </c>
      <c r="F2375" s="124" t="s">
        <v>3937</v>
      </c>
      <c r="G2375" s="53">
        <f>J2375*1.15</f>
        <v>5.52</v>
      </c>
      <c r="H2375" s="55">
        <f t="shared" si="385"/>
        <v>11.04</v>
      </c>
      <c r="I2375" s="15" t="s">
        <v>67</v>
      </c>
      <c r="J2375" s="55">
        <v>4.8</v>
      </c>
      <c r="K2375" s="55">
        <f t="shared" si="386"/>
        <v>9.6</v>
      </c>
      <c r="L2375" s="56">
        <f t="shared" si="387"/>
        <v>36</v>
      </c>
      <c r="M2375" s="56">
        <f t="shared" si="388"/>
        <v>72</v>
      </c>
      <c r="N2375" s="38"/>
      <c r="O2375" s="48">
        <v>2.1000000000000001E-2</v>
      </c>
      <c r="P2375" s="48">
        <f t="shared" si="389"/>
        <v>4.2000000000000003E-2</v>
      </c>
      <c r="Q2375" s="104">
        <v>0.02</v>
      </c>
      <c r="R2375" s="102">
        <f t="shared" ref="R2375:R2382" si="393">Q2375*1.025</f>
        <v>2.0499999999999997E-2</v>
      </c>
      <c r="S2375" s="120" t="s">
        <v>2095</v>
      </c>
      <c r="T2375" s="37"/>
      <c r="U2375" s="40"/>
      <c r="V2375" s="37"/>
    </row>
    <row r="2376" spans="1:27" s="131" customFormat="1" x14ac:dyDescent="0.25">
      <c r="A2376" s="6">
        <v>158021</v>
      </c>
      <c r="B2376" s="6">
        <v>63806662</v>
      </c>
      <c r="C2376" s="6">
        <v>1</v>
      </c>
      <c r="D2376" s="39"/>
      <c r="E2376" s="30" t="s">
        <v>944</v>
      </c>
      <c r="F2376" s="20" t="s">
        <v>4761</v>
      </c>
      <c r="G2376" s="76">
        <f>J2376*1.2</f>
        <v>456</v>
      </c>
      <c r="H2376" s="55">
        <f t="shared" si="385"/>
        <v>456</v>
      </c>
      <c r="I2376" s="15" t="s">
        <v>152</v>
      </c>
      <c r="J2376" s="55">
        <v>380</v>
      </c>
      <c r="K2376" s="55">
        <f t="shared" si="386"/>
        <v>380</v>
      </c>
      <c r="L2376" s="56">
        <f t="shared" si="387"/>
        <v>2850</v>
      </c>
      <c r="M2376" s="56">
        <f t="shared" si="388"/>
        <v>2850</v>
      </c>
      <c r="N2376" s="38"/>
      <c r="O2376" s="48"/>
      <c r="P2376" s="48">
        <f t="shared" si="389"/>
        <v>0</v>
      </c>
      <c r="Q2376" s="104"/>
      <c r="R2376" s="102">
        <f t="shared" si="393"/>
        <v>0</v>
      </c>
      <c r="S2376" s="120" t="s">
        <v>3203</v>
      </c>
      <c r="T2376" s="37"/>
      <c r="U2376" s="37"/>
      <c r="V2376" s="37"/>
      <c r="W2376" s="37"/>
    </row>
    <row r="2377" spans="1:27" s="139" customFormat="1" x14ac:dyDescent="0.25">
      <c r="A2377" s="9">
        <v>177525</v>
      </c>
      <c r="B2377" s="6">
        <v>63806663</v>
      </c>
      <c r="C2377" s="6">
        <v>1</v>
      </c>
      <c r="D2377" s="39"/>
      <c r="E2377" s="30" t="s">
        <v>1838</v>
      </c>
      <c r="F2377" s="20" t="s">
        <v>1839</v>
      </c>
      <c r="G2377" s="76">
        <f>J2377*1.23</f>
        <v>774.9</v>
      </c>
      <c r="H2377" s="53">
        <f t="shared" si="385"/>
        <v>774.9</v>
      </c>
      <c r="I2377" s="15" t="s">
        <v>299</v>
      </c>
      <c r="J2377" s="55">
        <v>630</v>
      </c>
      <c r="K2377" s="55">
        <f t="shared" si="386"/>
        <v>630</v>
      </c>
      <c r="L2377" s="56">
        <f t="shared" si="387"/>
        <v>4725</v>
      </c>
      <c r="M2377" s="56">
        <f t="shared" si="388"/>
        <v>4725</v>
      </c>
      <c r="N2377" s="38"/>
      <c r="O2377" s="48"/>
      <c r="P2377" s="48">
        <f t="shared" si="389"/>
        <v>0</v>
      </c>
      <c r="Q2377" s="104"/>
      <c r="R2377" s="102">
        <f t="shared" si="393"/>
        <v>0</v>
      </c>
      <c r="S2377" s="120" t="s">
        <v>3400</v>
      </c>
      <c r="T2377" s="40"/>
      <c r="U2377" s="131"/>
      <c r="V2377" s="131"/>
      <c r="W2377" s="37"/>
    </row>
    <row r="2378" spans="1:27" s="139" customFormat="1" x14ac:dyDescent="0.25">
      <c r="A2378" s="6">
        <v>157706</v>
      </c>
      <c r="B2378" s="6">
        <v>63806664</v>
      </c>
      <c r="C2378" s="6">
        <v>2</v>
      </c>
      <c r="D2378" s="39"/>
      <c r="E2378" s="30">
        <v>63806664</v>
      </c>
      <c r="F2378" s="20" t="s">
        <v>1308</v>
      </c>
      <c r="G2378" s="76">
        <f>J2378*1.2</f>
        <v>27</v>
      </c>
      <c r="H2378" s="55">
        <f t="shared" si="385"/>
        <v>54</v>
      </c>
      <c r="I2378" s="15" t="s">
        <v>152</v>
      </c>
      <c r="J2378" s="55">
        <v>22.5</v>
      </c>
      <c r="K2378" s="55">
        <f t="shared" si="386"/>
        <v>45</v>
      </c>
      <c r="L2378" s="56">
        <f t="shared" si="387"/>
        <v>168.75</v>
      </c>
      <c r="M2378" s="56">
        <f t="shared" si="388"/>
        <v>337.5</v>
      </c>
      <c r="N2378" s="38"/>
      <c r="O2378" s="48">
        <v>2.665</v>
      </c>
      <c r="P2378" s="48">
        <f t="shared" si="389"/>
        <v>5.33</v>
      </c>
      <c r="Q2378" s="104">
        <v>2.6</v>
      </c>
      <c r="R2378" s="102">
        <f t="shared" si="393"/>
        <v>2.665</v>
      </c>
      <c r="S2378" s="120" t="s">
        <v>2115</v>
      </c>
      <c r="T2378" s="37"/>
      <c r="U2378" s="37"/>
      <c r="V2378" s="37"/>
      <c r="W2378" s="37"/>
    </row>
    <row r="2379" spans="1:27" s="139" customFormat="1" x14ac:dyDescent="0.25">
      <c r="A2379" s="9">
        <v>181461</v>
      </c>
      <c r="B2379" s="9">
        <v>63806671</v>
      </c>
      <c r="C2379" s="9">
        <v>1</v>
      </c>
      <c r="D2379" s="38"/>
      <c r="E2379" s="30" t="s">
        <v>910</v>
      </c>
      <c r="F2379" s="20" t="s">
        <v>1097</v>
      </c>
      <c r="G2379" s="53">
        <f>J2379*1.2</f>
        <v>207.6</v>
      </c>
      <c r="H2379" s="55">
        <f t="shared" si="385"/>
        <v>207.6</v>
      </c>
      <c r="I2379" s="15" t="s">
        <v>152</v>
      </c>
      <c r="J2379" s="55">
        <v>173</v>
      </c>
      <c r="K2379" s="55">
        <f t="shared" si="386"/>
        <v>173</v>
      </c>
      <c r="L2379" s="56">
        <f t="shared" si="387"/>
        <v>1297.5</v>
      </c>
      <c r="M2379" s="56">
        <f t="shared" si="388"/>
        <v>1297.5</v>
      </c>
      <c r="N2379" s="38"/>
      <c r="O2379" s="48">
        <v>31.2</v>
      </c>
      <c r="P2379" s="48">
        <f t="shared" si="389"/>
        <v>31.2</v>
      </c>
      <c r="Q2379" s="104"/>
      <c r="R2379" s="102">
        <f t="shared" si="393"/>
        <v>0</v>
      </c>
      <c r="S2379" s="120" t="s">
        <v>3068</v>
      </c>
      <c r="T2379" s="37"/>
      <c r="U2379" s="37"/>
      <c r="V2379" s="37"/>
      <c r="W2379" s="37"/>
    </row>
    <row r="2380" spans="1:27" s="139" customFormat="1" x14ac:dyDescent="0.25">
      <c r="A2380" s="9">
        <v>177525</v>
      </c>
      <c r="B2380" s="6">
        <v>63806675</v>
      </c>
      <c r="C2380" s="6">
        <v>1</v>
      </c>
      <c r="D2380" s="39"/>
      <c r="E2380" s="30" t="s">
        <v>1840</v>
      </c>
      <c r="F2380" s="20" t="s">
        <v>1839</v>
      </c>
      <c r="G2380" s="76">
        <f>J2380*1.23</f>
        <v>774.9</v>
      </c>
      <c r="H2380" s="53">
        <f t="shared" si="385"/>
        <v>774.9</v>
      </c>
      <c r="I2380" s="15" t="s">
        <v>299</v>
      </c>
      <c r="J2380" s="55">
        <v>630</v>
      </c>
      <c r="K2380" s="55">
        <f t="shared" si="386"/>
        <v>630</v>
      </c>
      <c r="L2380" s="56">
        <f t="shared" si="387"/>
        <v>4725</v>
      </c>
      <c r="M2380" s="56">
        <f t="shared" si="388"/>
        <v>4725</v>
      </c>
      <c r="N2380" s="38"/>
      <c r="O2380" s="48"/>
      <c r="P2380" s="48">
        <f t="shared" si="389"/>
        <v>0</v>
      </c>
      <c r="Q2380" s="104"/>
      <c r="R2380" s="102">
        <f t="shared" si="393"/>
        <v>0</v>
      </c>
      <c r="S2380" s="120" t="s">
        <v>3401</v>
      </c>
      <c r="T2380" s="40"/>
      <c r="U2380" s="131"/>
      <c r="V2380" s="37"/>
      <c r="W2380" s="37"/>
    </row>
    <row r="2381" spans="1:27" s="139" customFormat="1" ht="18" customHeight="1" x14ac:dyDescent="0.25">
      <c r="A2381" s="6">
        <v>177525</v>
      </c>
      <c r="B2381" s="9">
        <v>63806677</v>
      </c>
      <c r="C2381" s="9">
        <v>4</v>
      </c>
      <c r="D2381" s="39"/>
      <c r="E2381" s="30" t="s">
        <v>2648</v>
      </c>
      <c r="F2381" s="20" t="s">
        <v>1841</v>
      </c>
      <c r="G2381" s="53">
        <f t="shared" ref="G2381:G2386" si="394">J2381*1.15+O2381*2.45</f>
        <v>36.647499999999994</v>
      </c>
      <c r="H2381" s="53">
        <f t="shared" si="385"/>
        <v>146.58999999999997</v>
      </c>
      <c r="I2381" s="94" t="s">
        <v>152</v>
      </c>
      <c r="J2381" s="97">
        <v>27.5</v>
      </c>
      <c r="K2381" s="97">
        <f t="shared" si="386"/>
        <v>110</v>
      </c>
      <c r="L2381" s="93">
        <f t="shared" si="387"/>
        <v>206.25</v>
      </c>
      <c r="M2381" s="93">
        <f t="shared" si="388"/>
        <v>825</v>
      </c>
      <c r="N2381" s="91" t="s">
        <v>2080</v>
      </c>
      <c r="O2381" s="48">
        <v>2.0499999999999998</v>
      </c>
      <c r="P2381" s="48">
        <f t="shared" si="389"/>
        <v>8.1999999999999993</v>
      </c>
      <c r="Q2381" s="104"/>
      <c r="R2381" s="102">
        <f t="shared" si="393"/>
        <v>0</v>
      </c>
      <c r="S2381" s="120" t="s">
        <v>3402</v>
      </c>
      <c r="T2381" s="40"/>
      <c r="U2381" s="131"/>
      <c r="V2381" s="37"/>
      <c r="W2381" s="37"/>
      <c r="X2381" s="131"/>
      <c r="Y2381" s="131"/>
      <c r="Z2381" s="131"/>
    </row>
    <row r="2382" spans="1:27" s="131" customFormat="1" x14ac:dyDescent="0.25">
      <c r="A2382" s="134">
        <v>191151</v>
      </c>
      <c r="B2382" s="121">
        <v>63806677</v>
      </c>
      <c r="C2382" s="121">
        <v>4</v>
      </c>
      <c r="D2382" s="161"/>
      <c r="E2382" s="123" t="s">
        <v>2648</v>
      </c>
      <c r="F2382" s="124" t="s">
        <v>1841</v>
      </c>
      <c r="G2382" s="187">
        <f t="shared" si="394"/>
        <v>36.647499999999994</v>
      </c>
      <c r="H2382" s="187">
        <f t="shared" si="385"/>
        <v>146.58999999999997</v>
      </c>
      <c r="I2382" s="163" t="s">
        <v>152</v>
      </c>
      <c r="J2382" s="164">
        <v>27.5</v>
      </c>
      <c r="K2382" s="164">
        <f t="shared" si="386"/>
        <v>110</v>
      </c>
      <c r="L2382" s="165">
        <f t="shared" si="387"/>
        <v>206.25</v>
      </c>
      <c r="M2382" s="165">
        <f t="shared" si="388"/>
        <v>825</v>
      </c>
      <c r="N2382" s="129" t="s">
        <v>2646</v>
      </c>
      <c r="O2382" s="130">
        <v>2.0499999999999998</v>
      </c>
      <c r="P2382" s="130">
        <f t="shared" si="389"/>
        <v>8.1999999999999993</v>
      </c>
      <c r="Q2382" s="188"/>
      <c r="R2382" s="194">
        <f t="shared" si="393"/>
        <v>0</v>
      </c>
      <c r="S2382" s="139"/>
      <c r="T2382" s="139"/>
      <c r="V2382" s="37"/>
      <c r="W2382" s="37"/>
    </row>
    <row r="2383" spans="1:27" s="131" customFormat="1" ht="17.100000000000001" customHeight="1" x14ac:dyDescent="0.25">
      <c r="A2383" s="197">
        <v>196461</v>
      </c>
      <c r="B2383" s="121">
        <v>63806677</v>
      </c>
      <c r="C2383" s="121">
        <v>4</v>
      </c>
      <c r="D2383" s="161"/>
      <c r="E2383" s="123" t="s">
        <v>2648</v>
      </c>
      <c r="F2383" s="124" t="s">
        <v>1841</v>
      </c>
      <c r="G2383" s="187">
        <f t="shared" si="394"/>
        <v>36.647499999999994</v>
      </c>
      <c r="H2383" s="125">
        <f t="shared" si="385"/>
        <v>146.58999999999997</v>
      </c>
      <c r="I2383" s="163" t="s">
        <v>152</v>
      </c>
      <c r="J2383" s="164">
        <v>27.5</v>
      </c>
      <c r="K2383" s="164">
        <f t="shared" si="386"/>
        <v>110</v>
      </c>
      <c r="L2383" s="165">
        <f t="shared" si="387"/>
        <v>206.25</v>
      </c>
      <c r="M2383" s="165">
        <f t="shared" si="388"/>
        <v>825</v>
      </c>
      <c r="N2383" s="129" t="s">
        <v>2646</v>
      </c>
      <c r="O2383" s="130">
        <v>2.0499999999999998</v>
      </c>
      <c r="P2383" s="130">
        <f t="shared" si="389"/>
        <v>8.1999999999999993</v>
      </c>
      <c r="Q2383" s="188"/>
      <c r="R2383" s="139"/>
      <c r="U2383" s="37"/>
      <c r="V2383" s="37"/>
    </row>
    <row r="2384" spans="1:27" s="139" customFormat="1" ht="17.100000000000001" customHeight="1" x14ac:dyDescent="0.25">
      <c r="A2384" s="280">
        <v>211166</v>
      </c>
      <c r="B2384" s="121">
        <v>63806677</v>
      </c>
      <c r="C2384" s="121">
        <v>4</v>
      </c>
      <c r="D2384" s="161"/>
      <c r="E2384" s="123" t="s">
        <v>2648</v>
      </c>
      <c r="F2384" s="124" t="s">
        <v>1841</v>
      </c>
      <c r="G2384" s="187">
        <f t="shared" si="394"/>
        <v>36.647499999999994</v>
      </c>
      <c r="H2384" s="187">
        <f t="shared" si="385"/>
        <v>146.58999999999997</v>
      </c>
      <c r="I2384" s="163" t="s">
        <v>152</v>
      </c>
      <c r="J2384" s="164">
        <v>27.5</v>
      </c>
      <c r="K2384" s="164">
        <f t="shared" si="386"/>
        <v>110</v>
      </c>
      <c r="L2384" s="165">
        <f t="shared" si="387"/>
        <v>206.25</v>
      </c>
      <c r="M2384" s="165">
        <f t="shared" si="388"/>
        <v>825</v>
      </c>
      <c r="N2384" s="129" t="s">
        <v>1973</v>
      </c>
      <c r="O2384" s="130">
        <v>2.0499999999999998</v>
      </c>
      <c r="P2384" s="130">
        <f t="shared" si="389"/>
        <v>8.1999999999999993</v>
      </c>
      <c r="Q2384" s="131"/>
      <c r="R2384" s="131"/>
      <c r="U2384" s="37"/>
      <c r="V2384" s="37"/>
      <c r="W2384" s="37"/>
    </row>
    <row r="2385" spans="1:26" s="139" customFormat="1" ht="17.100000000000001" customHeight="1" x14ac:dyDescent="0.25">
      <c r="A2385" s="134">
        <v>228101</v>
      </c>
      <c r="B2385" s="121">
        <v>63806677</v>
      </c>
      <c r="C2385" s="121">
        <v>4</v>
      </c>
      <c r="D2385" s="161"/>
      <c r="E2385" s="123" t="s">
        <v>2648</v>
      </c>
      <c r="F2385" s="124" t="s">
        <v>1841</v>
      </c>
      <c r="G2385" s="187">
        <f t="shared" si="394"/>
        <v>36.647499999999994</v>
      </c>
      <c r="H2385" s="187">
        <f t="shared" si="385"/>
        <v>146.58999999999997</v>
      </c>
      <c r="I2385" s="163" t="s">
        <v>152</v>
      </c>
      <c r="J2385" s="164">
        <v>27.5</v>
      </c>
      <c r="K2385" s="164">
        <f t="shared" si="386"/>
        <v>110</v>
      </c>
      <c r="L2385" s="165">
        <f t="shared" si="387"/>
        <v>206.25</v>
      </c>
      <c r="M2385" s="165">
        <f t="shared" si="388"/>
        <v>825</v>
      </c>
      <c r="N2385" s="129" t="s">
        <v>1973</v>
      </c>
      <c r="O2385" s="130">
        <v>2.0499999999999998</v>
      </c>
      <c r="P2385" s="130">
        <f t="shared" si="389"/>
        <v>8.1999999999999993</v>
      </c>
      <c r="Q2385" s="104"/>
      <c r="R2385" s="40"/>
      <c r="S2385" s="37"/>
      <c r="T2385" s="37"/>
      <c r="U2385" s="37"/>
      <c r="Y2385" s="131"/>
      <c r="Z2385" s="131"/>
    </row>
    <row r="2386" spans="1:26" s="131" customFormat="1" ht="16.5" customHeight="1" x14ac:dyDescent="0.25">
      <c r="A2386" s="134">
        <v>231840</v>
      </c>
      <c r="B2386" s="121">
        <v>63806677</v>
      </c>
      <c r="C2386" s="121">
        <v>4</v>
      </c>
      <c r="D2386" s="161"/>
      <c r="E2386" s="123" t="s">
        <v>2648</v>
      </c>
      <c r="F2386" s="124" t="s">
        <v>1841</v>
      </c>
      <c r="G2386" s="125">
        <f t="shared" si="394"/>
        <v>36.647499999999994</v>
      </c>
      <c r="H2386" s="125">
        <f t="shared" si="385"/>
        <v>146.58999999999997</v>
      </c>
      <c r="I2386" s="163" t="s">
        <v>152</v>
      </c>
      <c r="J2386" s="164">
        <v>27.5</v>
      </c>
      <c r="K2386" s="164">
        <f t="shared" si="386"/>
        <v>110</v>
      </c>
      <c r="L2386" s="165">
        <f t="shared" si="387"/>
        <v>206.25</v>
      </c>
      <c r="M2386" s="165">
        <f t="shared" si="388"/>
        <v>825</v>
      </c>
      <c r="N2386" s="129" t="s">
        <v>1973</v>
      </c>
      <c r="O2386" s="130">
        <v>2.0499999999999998</v>
      </c>
      <c r="P2386" s="130">
        <f t="shared" si="389"/>
        <v>8.1999999999999993</v>
      </c>
      <c r="Q2386" s="104"/>
      <c r="R2386" s="40"/>
      <c r="S2386" s="37"/>
      <c r="T2386" s="37"/>
      <c r="U2386" s="37"/>
      <c r="V2386" s="37"/>
      <c r="W2386" s="37"/>
      <c r="Y2386" s="139"/>
    </row>
    <row r="2387" spans="1:26" s="131" customFormat="1" ht="17.100000000000001" customHeight="1" x14ac:dyDescent="0.25">
      <c r="A2387" s="6">
        <v>160098</v>
      </c>
      <c r="B2387" s="9">
        <v>63806677</v>
      </c>
      <c r="C2387" s="9">
        <v>4</v>
      </c>
      <c r="D2387" s="6"/>
      <c r="E2387" s="30">
        <v>63806677</v>
      </c>
      <c r="F2387" s="20" t="s">
        <v>1816</v>
      </c>
      <c r="G2387" s="53">
        <f>J2387*1.15</f>
        <v>31.624999999999996</v>
      </c>
      <c r="H2387" s="55">
        <f t="shared" ref="H2387:H2450" si="395">C2387*G2387</f>
        <v>126.49999999999999</v>
      </c>
      <c r="I2387" s="15" t="s">
        <v>152</v>
      </c>
      <c r="J2387" s="55">
        <v>27.5</v>
      </c>
      <c r="K2387" s="55">
        <f t="shared" ref="K2387:K2450" si="396">C2387*J2387</f>
        <v>110</v>
      </c>
      <c r="L2387" s="56">
        <f t="shared" ref="L2387:L2450" si="397">J2387*7.5</f>
        <v>206.25</v>
      </c>
      <c r="M2387" s="56">
        <f t="shared" ref="M2387:M2450" si="398">C2387*L2387</f>
        <v>825</v>
      </c>
      <c r="N2387" s="38"/>
      <c r="O2387" s="48">
        <v>2.0499999999999998</v>
      </c>
      <c r="P2387" s="48">
        <f t="shared" si="389"/>
        <v>8.1999999999999993</v>
      </c>
      <c r="Q2387" s="104"/>
      <c r="R2387" s="102">
        <f>Q2387*1.025</f>
        <v>0</v>
      </c>
      <c r="S2387" s="120" t="s">
        <v>2116</v>
      </c>
      <c r="T2387" s="37"/>
      <c r="U2387" s="37"/>
      <c r="V2387" s="37"/>
      <c r="W2387" s="37"/>
    </row>
    <row r="2388" spans="1:26" s="131" customFormat="1" ht="16.5" customHeight="1" x14ac:dyDescent="0.25">
      <c r="A2388" s="6">
        <v>160098</v>
      </c>
      <c r="B2388" s="6">
        <v>63806685</v>
      </c>
      <c r="C2388" s="6">
        <v>2</v>
      </c>
      <c r="D2388" s="6"/>
      <c r="E2388" s="30">
        <v>63806685</v>
      </c>
      <c r="F2388" s="20" t="s">
        <v>1309</v>
      </c>
      <c r="G2388" s="53">
        <f>J2388*1.15</f>
        <v>51.749999999999993</v>
      </c>
      <c r="H2388" s="55">
        <f t="shared" si="395"/>
        <v>103.49999999999999</v>
      </c>
      <c r="I2388" s="15" t="s">
        <v>152</v>
      </c>
      <c r="J2388" s="55">
        <v>45</v>
      </c>
      <c r="K2388" s="55">
        <f t="shared" si="396"/>
        <v>90</v>
      </c>
      <c r="L2388" s="56">
        <f t="shared" si="397"/>
        <v>337.5</v>
      </c>
      <c r="M2388" s="56">
        <f t="shared" si="398"/>
        <v>675</v>
      </c>
      <c r="N2388" s="38"/>
      <c r="O2388" s="48">
        <v>16</v>
      </c>
      <c r="P2388" s="48">
        <f t="shared" si="389"/>
        <v>32</v>
      </c>
      <c r="Q2388" s="104"/>
      <c r="R2388" s="102">
        <f>Q2388*1.025</f>
        <v>0</v>
      </c>
      <c r="S2388" s="120" t="s">
        <v>2117</v>
      </c>
      <c r="T2388" s="37"/>
      <c r="V2388" s="37"/>
      <c r="Z2388" s="139"/>
    </row>
    <row r="2389" spans="1:26" s="131" customFormat="1" ht="17.100000000000001" customHeight="1" x14ac:dyDescent="0.25">
      <c r="A2389" s="6">
        <v>180604</v>
      </c>
      <c r="B2389" s="6">
        <v>63806685</v>
      </c>
      <c r="C2389" s="6">
        <v>2</v>
      </c>
      <c r="D2389" s="39"/>
      <c r="E2389" s="30" t="s">
        <v>2649</v>
      </c>
      <c r="F2389" s="20" t="s">
        <v>1309</v>
      </c>
      <c r="G2389" s="53">
        <f>J2389*1.15+O2389*1.9</f>
        <v>82.149999999999991</v>
      </c>
      <c r="H2389" s="53">
        <f t="shared" si="395"/>
        <v>164.29999999999998</v>
      </c>
      <c r="I2389" s="94" t="s">
        <v>152</v>
      </c>
      <c r="J2389" s="97">
        <v>45</v>
      </c>
      <c r="K2389" s="97">
        <f t="shared" si="396"/>
        <v>90</v>
      </c>
      <c r="L2389" s="93">
        <f t="shared" si="397"/>
        <v>337.5</v>
      </c>
      <c r="M2389" s="93">
        <f t="shared" si="398"/>
        <v>675</v>
      </c>
      <c r="N2389" s="91" t="s">
        <v>1983</v>
      </c>
      <c r="O2389" s="48">
        <v>16</v>
      </c>
      <c r="P2389" s="48">
        <f t="shared" si="389"/>
        <v>32</v>
      </c>
      <c r="Q2389" s="104"/>
      <c r="R2389" s="102">
        <f>Q2389*1.025</f>
        <v>0</v>
      </c>
      <c r="S2389" s="120" t="s">
        <v>3403</v>
      </c>
      <c r="T2389" s="40"/>
      <c r="U2389" s="139"/>
      <c r="V2389" s="37"/>
      <c r="W2389" s="40"/>
      <c r="Z2389" s="139"/>
    </row>
    <row r="2390" spans="1:26" s="131" customFormat="1" ht="17.100000000000001" customHeight="1" x14ac:dyDescent="0.25">
      <c r="A2390" s="348">
        <v>185859</v>
      </c>
      <c r="B2390" s="134">
        <v>63806685</v>
      </c>
      <c r="C2390" s="134">
        <v>2</v>
      </c>
      <c r="D2390" s="161"/>
      <c r="E2390" s="123" t="s">
        <v>2649</v>
      </c>
      <c r="F2390" s="124" t="s">
        <v>1309</v>
      </c>
      <c r="G2390" s="135">
        <f>J2390*1.15</f>
        <v>51.749999999999993</v>
      </c>
      <c r="H2390" s="135">
        <f t="shared" si="395"/>
        <v>103.49999999999999</v>
      </c>
      <c r="I2390" s="348" t="s">
        <v>0</v>
      </c>
      <c r="J2390" s="155">
        <v>45</v>
      </c>
      <c r="K2390" s="160">
        <f t="shared" si="396"/>
        <v>90</v>
      </c>
      <c r="L2390" s="159">
        <f t="shared" si="397"/>
        <v>337.5</v>
      </c>
      <c r="M2390" s="159">
        <f t="shared" si="398"/>
        <v>675</v>
      </c>
      <c r="N2390" s="122" t="s">
        <v>1983</v>
      </c>
      <c r="O2390" s="130">
        <v>16</v>
      </c>
      <c r="P2390" s="130">
        <f t="shared" si="389"/>
        <v>32</v>
      </c>
      <c r="V2390" s="37"/>
      <c r="Z2390" s="139"/>
    </row>
    <row r="2391" spans="1:26" s="131" customFormat="1" ht="17.100000000000001" customHeight="1" x14ac:dyDescent="0.25">
      <c r="A2391" s="134">
        <v>191151</v>
      </c>
      <c r="B2391" s="134">
        <v>63806685</v>
      </c>
      <c r="C2391" s="134">
        <v>2</v>
      </c>
      <c r="D2391" s="161"/>
      <c r="E2391" s="123" t="s">
        <v>2649</v>
      </c>
      <c r="F2391" s="124" t="s">
        <v>1309</v>
      </c>
      <c r="G2391" s="187">
        <f>J2391*1.15+O2391*1.9</f>
        <v>82.149999999999991</v>
      </c>
      <c r="H2391" s="187">
        <f t="shared" si="395"/>
        <v>164.29999999999998</v>
      </c>
      <c r="I2391" s="163" t="s">
        <v>152</v>
      </c>
      <c r="J2391" s="164">
        <v>45</v>
      </c>
      <c r="K2391" s="164">
        <f t="shared" si="396"/>
        <v>90</v>
      </c>
      <c r="L2391" s="165">
        <f t="shared" si="397"/>
        <v>337.5</v>
      </c>
      <c r="M2391" s="165">
        <f t="shared" si="398"/>
        <v>675</v>
      </c>
      <c r="N2391" s="129" t="s">
        <v>1973</v>
      </c>
      <c r="O2391" s="130">
        <v>16</v>
      </c>
      <c r="P2391" s="130">
        <f t="shared" si="389"/>
        <v>32</v>
      </c>
      <c r="Q2391" s="188"/>
      <c r="R2391" s="194">
        <f>Q2391*1.025</f>
        <v>0</v>
      </c>
      <c r="S2391" s="139"/>
      <c r="T2391" s="139"/>
      <c r="U2391" s="37"/>
      <c r="V2391" s="139"/>
      <c r="W2391" s="139"/>
      <c r="X2391" s="139"/>
    </row>
    <row r="2392" spans="1:26" s="336" customFormat="1" ht="17.100000000000001" customHeight="1" x14ac:dyDescent="0.25">
      <c r="A2392" s="9">
        <v>181461</v>
      </c>
      <c r="B2392" s="9">
        <v>63806686</v>
      </c>
      <c r="C2392" s="9">
        <v>1</v>
      </c>
      <c r="D2392" s="38"/>
      <c r="E2392" s="30" t="s">
        <v>911</v>
      </c>
      <c r="F2392" s="20" t="s">
        <v>1870</v>
      </c>
      <c r="G2392" s="76">
        <f>J2392*1.2</f>
        <v>189.6</v>
      </c>
      <c r="H2392" s="55">
        <f t="shared" si="395"/>
        <v>189.6</v>
      </c>
      <c r="I2392" s="15" t="s">
        <v>152</v>
      </c>
      <c r="J2392" s="55">
        <v>158</v>
      </c>
      <c r="K2392" s="55">
        <f t="shared" si="396"/>
        <v>158</v>
      </c>
      <c r="L2392" s="56">
        <f t="shared" si="397"/>
        <v>1185</v>
      </c>
      <c r="M2392" s="56">
        <f t="shared" si="398"/>
        <v>1185</v>
      </c>
      <c r="N2392" s="38"/>
      <c r="O2392" s="48">
        <v>39.4</v>
      </c>
      <c r="P2392" s="48">
        <f t="shared" si="389"/>
        <v>39.4</v>
      </c>
      <c r="Q2392" s="104"/>
      <c r="R2392" s="102">
        <f>Q2392*1.025</f>
        <v>0</v>
      </c>
      <c r="S2392" s="120" t="s">
        <v>3099</v>
      </c>
      <c r="T2392" s="37"/>
      <c r="U2392" s="37"/>
      <c r="V2392" s="37"/>
      <c r="W2392" s="139"/>
    </row>
    <row r="2393" spans="1:26" s="139" customFormat="1" ht="17.100000000000001" customHeight="1" x14ac:dyDescent="0.25">
      <c r="A2393" s="6">
        <v>160098</v>
      </c>
      <c r="B2393" s="6">
        <v>63806688</v>
      </c>
      <c r="C2393" s="6">
        <v>16</v>
      </c>
      <c r="D2393" s="6"/>
      <c r="E2393" s="30">
        <v>63806688</v>
      </c>
      <c r="F2393" s="20" t="s">
        <v>1310</v>
      </c>
      <c r="G2393" s="53">
        <f>J2393*1.15</f>
        <v>2.875</v>
      </c>
      <c r="H2393" s="55">
        <f t="shared" si="395"/>
        <v>46</v>
      </c>
      <c r="I2393" s="15" t="s">
        <v>67</v>
      </c>
      <c r="J2393" s="55">
        <v>2.5</v>
      </c>
      <c r="K2393" s="55">
        <f t="shared" si="396"/>
        <v>40</v>
      </c>
      <c r="L2393" s="56">
        <f t="shared" si="397"/>
        <v>18.75</v>
      </c>
      <c r="M2393" s="56">
        <f t="shared" si="398"/>
        <v>300</v>
      </c>
      <c r="N2393" s="38"/>
      <c r="O2393" s="48">
        <v>0.10199999999999999</v>
      </c>
      <c r="P2393" s="48">
        <f t="shared" si="389"/>
        <v>1.6319999999999999</v>
      </c>
      <c r="Q2393" s="104"/>
      <c r="R2393" s="102">
        <f>Q2393*1.025</f>
        <v>0</v>
      </c>
      <c r="S2393" s="120" t="s">
        <v>2118</v>
      </c>
      <c r="T2393" s="37"/>
      <c r="U2393" s="37"/>
      <c r="V2393" s="37"/>
      <c r="W2393" s="131"/>
      <c r="X2393" s="131"/>
      <c r="Y2393" s="131"/>
      <c r="Z2393" s="131"/>
    </row>
    <row r="2394" spans="1:26" s="131" customFormat="1" ht="17.100000000000001" customHeight="1" x14ac:dyDescent="0.25">
      <c r="A2394" s="6">
        <v>160098</v>
      </c>
      <c r="B2394" s="6">
        <v>63806688</v>
      </c>
      <c r="C2394" s="6">
        <v>16</v>
      </c>
      <c r="D2394" s="6"/>
      <c r="E2394" s="30">
        <v>63806688</v>
      </c>
      <c r="F2394" s="20" t="s">
        <v>1310</v>
      </c>
      <c r="G2394" s="53">
        <f>J2394*1.15</f>
        <v>2.875</v>
      </c>
      <c r="H2394" s="55">
        <f t="shared" si="395"/>
        <v>46</v>
      </c>
      <c r="I2394" s="15" t="s">
        <v>974</v>
      </c>
      <c r="J2394" s="55">
        <v>2.5</v>
      </c>
      <c r="K2394" s="55">
        <f t="shared" si="396"/>
        <v>40</v>
      </c>
      <c r="L2394" s="56">
        <f t="shared" si="397"/>
        <v>18.75</v>
      </c>
      <c r="M2394" s="56">
        <f t="shared" si="398"/>
        <v>300</v>
      </c>
      <c r="N2394" s="38"/>
      <c r="O2394" s="48">
        <v>0.10199999999999999</v>
      </c>
      <c r="P2394" s="48">
        <f t="shared" si="389"/>
        <v>1.6319999999999999</v>
      </c>
      <c r="Q2394" s="104"/>
      <c r="R2394" s="102">
        <f>Q2394*1.025</f>
        <v>0</v>
      </c>
      <c r="S2394" s="120" t="s">
        <v>2118</v>
      </c>
      <c r="T2394" s="37"/>
      <c r="U2394" s="37"/>
      <c r="V2394" s="37"/>
      <c r="W2394" s="139"/>
    </row>
    <row r="2395" spans="1:26" s="131" customFormat="1" ht="17.100000000000001" customHeight="1" x14ac:dyDescent="0.25">
      <c r="A2395" s="6">
        <v>177525</v>
      </c>
      <c r="B2395" s="6">
        <v>63806688</v>
      </c>
      <c r="C2395" s="6">
        <v>16</v>
      </c>
      <c r="D2395" s="39"/>
      <c r="E2395" s="30" t="s">
        <v>3497</v>
      </c>
      <c r="F2395" s="20" t="s">
        <v>1310</v>
      </c>
      <c r="G2395" s="53">
        <f>J2395*1.15+O2395*2.45</f>
        <v>4.8498999999999999</v>
      </c>
      <c r="H2395" s="53">
        <f t="shared" si="395"/>
        <v>77.598399999999998</v>
      </c>
      <c r="I2395" s="94" t="s">
        <v>974</v>
      </c>
      <c r="J2395" s="97">
        <v>4</v>
      </c>
      <c r="K2395" s="97">
        <f t="shared" si="396"/>
        <v>64</v>
      </c>
      <c r="L2395" s="93">
        <f t="shared" si="397"/>
        <v>30</v>
      </c>
      <c r="M2395" s="93">
        <f t="shared" si="398"/>
        <v>480</v>
      </c>
      <c r="N2395" s="129" t="s">
        <v>1973</v>
      </c>
      <c r="O2395" s="48">
        <v>0.10199999999999999</v>
      </c>
      <c r="P2395" s="48">
        <f t="shared" si="389"/>
        <v>1.6319999999999999</v>
      </c>
      <c r="Q2395" s="104"/>
      <c r="R2395" s="102">
        <f>Q2395*1.025</f>
        <v>0</v>
      </c>
      <c r="S2395" s="120" t="s">
        <v>3404</v>
      </c>
      <c r="T2395" s="40"/>
      <c r="V2395" s="37"/>
      <c r="W2395" s="139"/>
    </row>
    <row r="2396" spans="1:26" s="131" customFormat="1" ht="17.100000000000001" customHeight="1" x14ac:dyDescent="0.25">
      <c r="A2396" s="348">
        <v>185859</v>
      </c>
      <c r="B2396" s="134">
        <v>63806688</v>
      </c>
      <c r="C2396" s="134">
        <v>24</v>
      </c>
      <c r="D2396" s="161"/>
      <c r="E2396" s="123" t="s">
        <v>3497</v>
      </c>
      <c r="F2396" s="124" t="s">
        <v>1310</v>
      </c>
      <c r="G2396" s="135">
        <f>J2396*1.15</f>
        <v>4.5999999999999996</v>
      </c>
      <c r="H2396" s="135">
        <f t="shared" si="395"/>
        <v>110.39999999999999</v>
      </c>
      <c r="I2396" s="348" t="s">
        <v>0</v>
      </c>
      <c r="J2396" s="155">
        <v>4</v>
      </c>
      <c r="K2396" s="160">
        <f t="shared" si="396"/>
        <v>96</v>
      </c>
      <c r="L2396" s="159">
        <f t="shared" si="397"/>
        <v>30</v>
      </c>
      <c r="M2396" s="159">
        <f t="shared" si="398"/>
        <v>720</v>
      </c>
      <c r="N2396" s="122"/>
      <c r="O2396" s="130">
        <v>0.10199999999999999</v>
      </c>
      <c r="P2396" s="130">
        <f t="shared" si="389"/>
        <v>2.448</v>
      </c>
      <c r="Q2396" s="139"/>
      <c r="R2396" s="139"/>
      <c r="S2396" s="139"/>
      <c r="T2396" s="139"/>
      <c r="U2396" s="139"/>
      <c r="V2396" s="37"/>
      <c r="W2396" s="139"/>
    </row>
    <row r="2397" spans="1:26" s="131" customFormat="1" ht="17.100000000000001" customHeight="1" x14ac:dyDescent="0.25">
      <c r="A2397" s="134">
        <v>191151</v>
      </c>
      <c r="B2397" s="134">
        <v>63806688</v>
      </c>
      <c r="C2397" s="134">
        <v>24</v>
      </c>
      <c r="D2397" s="161"/>
      <c r="E2397" s="123" t="s">
        <v>3497</v>
      </c>
      <c r="F2397" s="124" t="s">
        <v>1310</v>
      </c>
      <c r="G2397" s="187">
        <f t="shared" ref="G2397:G2406" si="399">J2397*1.15+O2397*2.45</f>
        <v>4.8498999999999999</v>
      </c>
      <c r="H2397" s="187">
        <f t="shared" si="395"/>
        <v>116.3976</v>
      </c>
      <c r="I2397" s="163" t="s">
        <v>974</v>
      </c>
      <c r="J2397" s="164">
        <v>4</v>
      </c>
      <c r="K2397" s="164">
        <f t="shared" si="396"/>
        <v>96</v>
      </c>
      <c r="L2397" s="165">
        <f t="shared" si="397"/>
        <v>30</v>
      </c>
      <c r="M2397" s="165">
        <f t="shared" si="398"/>
        <v>720</v>
      </c>
      <c r="N2397" s="129" t="s">
        <v>1973</v>
      </c>
      <c r="O2397" s="130">
        <v>0.10199999999999999</v>
      </c>
      <c r="P2397" s="130">
        <f t="shared" si="389"/>
        <v>2.448</v>
      </c>
      <c r="Q2397" s="188"/>
      <c r="R2397" s="194">
        <f>Q2397*1.025</f>
        <v>0</v>
      </c>
      <c r="S2397" s="139"/>
      <c r="T2397" s="139"/>
      <c r="U2397" s="37"/>
      <c r="V2397" s="37"/>
      <c r="W2397" s="139"/>
    </row>
    <row r="2398" spans="1:26" s="131" customFormat="1" ht="17.100000000000001" customHeight="1" x14ac:dyDescent="0.25">
      <c r="A2398" s="197">
        <v>196461</v>
      </c>
      <c r="B2398" s="134">
        <v>63806688</v>
      </c>
      <c r="C2398" s="134">
        <v>24</v>
      </c>
      <c r="D2398" s="161"/>
      <c r="E2398" s="123" t="s">
        <v>3497</v>
      </c>
      <c r="F2398" s="124" t="s">
        <v>1310</v>
      </c>
      <c r="G2398" s="187">
        <f t="shared" si="399"/>
        <v>4.8498999999999999</v>
      </c>
      <c r="H2398" s="125">
        <f t="shared" si="395"/>
        <v>116.3976</v>
      </c>
      <c r="I2398" s="163" t="s">
        <v>974</v>
      </c>
      <c r="J2398" s="164">
        <v>4</v>
      </c>
      <c r="K2398" s="164">
        <f t="shared" si="396"/>
        <v>96</v>
      </c>
      <c r="L2398" s="165">
        <f t="shared" si="397"/>
        <v>30</v>
      </c>
      <c r="M2398" s="165">
        <f t="shared" si="398"/>
        <v>720</v>
      </c>
      <c r="N2398" s="129" t="s">
        <v>1973</v>
      </c>
      <c r="O2398" s="130">
        <v>0.10199999999999999</v>
      </c>
      <c r="P2398" s="130">
        <f t="shared" si="389"/>
        <v>2.448</v>
      </c>
      <c r="Q2398" s="188"/>
      <c r="R2398" s="139"/>
      <c r="S2398" s="139"/>
      <c r="T2398" s="139"/>
      <c r="U2398" s="37"/>
      <c r="V2398" s="37"/>
    </row>
    <row r="2399" spans="1:26" x14ac:dyDescent="0.25">
      <c r="A2399" s="134">
        <v>213783</v>
      </c>
      <c r="B2399" s="134">
        <v>63806688</v>
      </c>
      <c r="C2399" s="134">
        <v>26</v>
      </c>
      <c r="D2399" s="161"/>
      <c r="E2399" s="123" t="s">
        <v>3497</v>
      </c>
      <c r="F2399" s="124" t="s">
        <v>1310</v>
      </c>
      <c r="G2399" s="187">
        <f t="shared" si="399"/>
        <v>4.8498999999999999</v>
      </c>
      <c r="H2399" s="125">
        <f t="shared" si="395"/>
        <v>126.09739999999999</v>
      </c>
      <c r="I2399" s="163" t="s">
        <v>0</v>
      </c>
      <c r="J2399" s="164">
        <v>4</v>
      </c>
      <c r="K2399" s="164">
        <f t="shared" si="396"/>
        <v>104</v>
      </c>
      <c r="L2399" s="165">
        <f t="shared" si="397"/>
        <v>30</v>
      </c>
      <c r="M2399" s="165">
        <f t="shared" si="398"/>
        <v>780</v>
      </c>
      <c r="N2399" s="129" t="s">
        <v>1973</v>
      </c>
      <c r="O2399" s="130">
        <v>0.10199999999999999</v>
      </c>
      <c r="P2399" s="130">
        <f t="shared" ref="P2399:P2462" si="400">O2399*C2399</f>
        <v>2.6519999999999997</v>
      </c>
      <c r="Q2399" s="188"/>
      <c r="R2399" s="139"/>
      <c r="S2399" s="139"/>
      <c r="T2399" s="139"/>
      <c r="W2399" s="131"/>
    </row>
    <row r="2400" spans="1:26" x14ac:dyDescent="0.25">
      <c r="A2400" s="134">
        <v>213783</v>
      </c>
      <c r="B2400" s="134">
        <v>63806688</v>
      </c>
      <c r="C2400" s="134">
        <v>26</v>
      </c>
      <c r="D2400" s="161"/>
      <c r="E2400" s="123" t="s">
        <v>3497</v>
      </c>
      <c r="F2400" s="124" t="s">
        <v>1310</v>
      </c>
      <c r="G2400" s="187">
        <f t="shared" si="399"/>
        <v>4.8498999999999999</v>
      </c>
      <c r="H2400" s="125">
        <f t="shared" si="395"/>
        <v>126.09739999999999</v>
      </c>
      <c r="I2400" s="163" t="s">
        <v>0</v>
      </c>
      <c r="J2400" s="164">
        <v>4</v>
      </c>
      <c r="K2400" s="164">
        <f t="shared" si="396"/>
        <v>104</v>
      </c>
      <c r="L2400" s="165">
        <f t="shared" si="397"/>
        <v>30</v>
      </c>
      <c r="M2400" s="165">
        <f t="shared" si="398"/>
        <v>780</v>
      </c>
      <c r="N2400" s="129" t="s">
        <v>1973</v>
      </c>
      <c r="O2400" s="130">
        <v>0.10199999999999999</v>
      </c>
      <c r="P2400" s="130">
        <f t="shared" si="400"/>
        <v>2.6519999999999997</v>
      </c>
      <c r="Q2400" s="188"/>
      <c r="R2400" s="139"/>
      <c r="S2400" s="139"/>
      <c r="T2400" s="139"/>
      <c r="W2400" s="131"/>
    </row>
    <row r="2401" spans="1:23" x14ac:dyDescent="0.25">
      <c r="A2401" s="134">
        <v>228101</v>
      </c>
      <c r="B2401" s="134">
        <v>63806688</v>
      </c>
      <c r="C2401" s="134">
        <v>24</v>
      </c>
      <c r="D2401" s="161"/>
      <c r="E2401" s="123" t="s">
        <v>3497</v>
      </c>
      <c r="F2401" s="124" t="s">
        <v>1310</v>
      </c>
      <c r="G2401" s="187">
        <f t="shared" si="399"/>
        <v>4.8498999999999999</v>
      </c>
      <c r="H2401" s="125">
        <f t="shared" si="395"/>
        <v>116.3976</v>
      </c>
      <c r="I2401" s="163" t="s">
        <v>974</v>
      </c>
      <c r="J2401" s="164">
        <v>4</v>
      </c>
      <c r="K2401" s="164">
        <f t="shared" si="396"/>
        <v>96</v>
      </c>
      <c r="L2401" s="165">
        <f t="shared" si="397"/>
        <v>30</v>
      </c>
      <c r="M2401" s="165">
        <f t="shared" si="398"/>
        <v>720</v>
      </c>
      <c r="N2401" s="129" t="s">
        <v>1973</v>
      </c>
      <c r="O2401" s="130">
        <v>0.10199999999999999</v>
      </c>
      <c r="P2401" s="130">
        <f t="shared" si="400"/>
        <v>2.448</v>
      </c>
      <c r="W2401" s="139"/>
    </row>
    <row r="2402" spans="1:23" x14ac:dyDescent="0.25">
      <c r="A2402" s="134">
        <v>230109</v>
      </c>
      <c r="B2402" s="134">
        <v>63806688</v>
      </c>
      <c r="C2402" s="134">
        <v>24</v>
      </c>
      <c r="D2402" s="122"/>
      <c r="E2402" s="123" t="s">
        <v>3497</v>
      </c>
      <c r="F2402" s="124" t="s">
        <v>1310</v>
      </c>
      <c r="G2402" s="187">
        <f t="shared" si="399"/>
        <v>4.8498999999999999</v>
      </c>
      <c r="H2402" s="125">
        <f t="shared" si="395"/>
        <v>116.3976</v>
      </c>
      <c r="I2402" s="163" t="s">
        <v>0</v>
      </c>
      <c r="J2402" s="164">
        <v>4</v>
      </c>
      <c r="K2402" s="164">
        <f t="shared" si="396"/>
        <v>96</v>
      </c>
      <c r="L2402" s="165">
        <f t="shared" si="397"/>
        <v>30</v>
      </c>
      <c r="M2402" s="165">
        <f t="shared" si="398"/>
        <v>720</v>
      </c>
      <c r="N2402" s="129" t="s">
        <v>1973</v>
      </c>
      <c r="O2402" s="130">
        <v>0.10199999999999999</v>
      </c>
      <c r="P2402" s="130">
        <f t="shared" si="400"/>
        <v>2.448</v>
      </c>
      <c r="W2402" s="139"/>
    </row>
    <row r="2403" spans="1:23" x14ac:dyDescent="0.25">
      <c r="A2403" s="134">
        <v>231840</v>
      </c>
      <c r="B2403" s="134">
        <v>63806688</v>
      </c>
      <c r="C2403" s="134">
        <v>24</v>
      </c>
      <c r="D2403" s="161"/>
      <c r="E2403" s="123" t="s">
        <v>3497</v>
      </c>
      <c r="F2403" s="124" t="s">
        <v>1310</v>
      </c>
      <c r="G2403" s="125">
        <f t="shared" si="399"/>
        <v>4.8498999999999999</v>
      </c>
      <c r="H2403" s="125">
        <f t="shared" si="395"/>
        <v>116.3976</v>
      </c>
      <c r="I2403" s="163" t="s">
        <v>0</v>
      </c>
      <c r="J2403" s="164">
        <v>4</v>
      </c>
      <c r="K2403" s="164">
        <f t="shared" si="396"/>
        <v>96</v>
      </c>
      <c r="L2403" s="165">
        <f t="shared" si="397"/>
        <v>30</v>
      </c>
      <c r="M2403" s="165">
        <f t="shared" si="398"/>
        <v>720</v>
      </c>
      <c r="N2403" s="129" t="s">
        <v>1973</v>
      </c>
      <c r="O2403" s="130">
        <v>0.10199999999999999</v>
      </c>
      <c r="P2403" s="130">
        <f t="shared" si="400"/>
        <v>2.448</v>
      </c>
      <c r="V2403" s="139"/>
      <c r="W2403" s="131"/>
    </row>
    <row r="2404" spans="1:23" x14ac:dyDescent="0.25">
      <c r="A2404" s="134">
        <v>241135</v>
      </c>
      <c r="B2404" s="134">
        <v>63806688</v>
      </c>
      <c r="C2404" s="134">
        <v>24</v>
      </c>
      <c r="D2404" s="161"/>
      <c r="E2404" s="270" t="s">
        <v>4125</v>
      </c>
      <c r="F2404" s="124" t="s">
        <v>1310</v>
      </c>
      <c r="G2404" s="187">
        <f t="shared" si="399"/>
        <v>4.8498999999999999</v>
      </c>
      <c r="H2404" s="125">
        <f t="shared" si="395"/>
        <v>116.3976</v>
      </c>
      <c r="I2404" s="203" t="s">
        <v>974</v>
      </c>
      <c r="J2404" s="164">
        <v>4</v>
      </c>
      <c r="K2404" s="164">
        <f t="shared" si="396"/>
        <v>96</v>
      </c>
      <c r="L2404" s="165">
        <f t="shared" si="397"/>
        <v>30</v>
      </c>
      <c r="M2404" s="165">
        <f t="shared" si="398"/>
        <v>720</v>
      </c>
      <c r="N2404" s="129" t="s">
        <v>1973</v>
      </c>
      <c r="O2404" s="130">
        <v>0.10199999999999999</v>
      </c>
      <c r="P2404" s="130">
        <f t="shared" si="400"/>
        <v>2.448</v>
      </c>
      <c r="Q2404" s="188"/>
      <c r="R2404" s="131"/>
      <c r="S2404" s="131"/>
      <c r="T2404" s="131"/>
      <c r="U2404" s="131"/>
      <c r="V2404" s="139"/>
      <c r="W2404" s="131"/>
    </row>
    <row r="2405" spans="1:23" x14ac:dyDescent="0.25">
      <c r="A2405" s="134">
        <v>258843</v>
      </c>
      <c r="B2405" s="134">
        <v>63806688</v>
      </c>
      <c r="C2405" s="134">
        <v>2</v>
      </c>
      <c r="D2405" s="161"/>
      <c r="E2405" s="270" t="s">
        <v>4125</v>
      </c>
      <c r="F2405" s="329" t="s">
        <v>1310</v>
      </c>
      <c r="G2405" s="187">
        <f t="shared" si="399"/>
        <v>4.8498999999999999</v>
      </c>
      <c r="H2405" s="125">
        <f t="shared" si="395"/>
        <v>9.6997999999999998</v>
      </c>
      <c r="I2405" s="203" t="s">
        <v>974</v>
      </c>
      <c r="J2405" s="164">
        <v>4</v>
      </c>
      <c r="K2405" s="164">
        <f t="shared" si="396"/>
        <v>8</v>
      </c>
      <c r="L2405" s="165">
        <f t="shared" si="397"/>
        <v>30</v>
      </c>
      <c r="M2405" s="165">
        <f t="shared" si="398"/>
        <v>60</v>
      </c>
      <c r="N2405" s="129" t="s">
        <v>1973</v>
      </c>
      <c r="O2405" s="130">
        <v>0.10199999999999999</v>
      </c>
      <c r="P2405" s="130">
        <f t="shared" si="400"/>
        <v>0.20399999999999999</v>
      </c>
      <c r="Q2405" s="188"/>
      <c r="R2405" s="131"/>
      <c r="S2405" s="131"/>
      <c r="T2405" s="131"/>
      <c r="V2405" s="131"/>
      <c r="W2405" s="131"/>
    </row>
    <row r="2406" spans="1:23" x14ac:dyDescent="0.25">
      <c r="A2406" s="333">
        <v>285781</v>
      </c>
      <c r="B2406" s="134">
        <v>63806688</v>
      </c>
      <c r="C2406" s="134">
        <v>8</v>
      </c>
      <c r="D2406" s="122">
        <v>1369543</v>
      </c>
      <c r="E2406" s="270" t="s">
        <v>4125</v>
      </c>
      <c r="F2406" s="124" t="s">
        <v>1310</v>
      </c>
      <c r="G2406" s="187">
        <f t="shared" si="399"/>
        <v>4.8498999999999999</v>
      </c>
      <c r="H2406" s="125">
        <f t="shared" si="395"/>
        <v>38.799199999999999</v>
      </c>
      <c r="I2406" s="203" t="s">
        <v>974</v>
      </c>
      <c r="J2406" s="164">
        <v>4</v>
      </c>
      <c r="K2406" s="164">
        <f t="shared" si="396"/>
        <v>32</v>
      </c>
      <c r="L2406" s="165">
        <f t="shared" si="397"/>
        <v>30</v>
      </c>
      <c r="M2406" s="165">
        <f t="shared" si="398"/>
        <v>240</v>
      </c>
      <c r="N2406" s="129" t="s">
        <v>1973</v>
      </c>
      <c r="O2406" s="130">
        <v>0.10199999999999999</v>
      </c>
      <c r="P2406" s="130">
        <f t="shared" si="400"/>
        <v>0.81599999999999995</v>
      </c>
      <c r="Q2406" s="188"/>
      <c r="R2406" s="131"/>
      <c r="S2406" s="131"/>
      <c r="T2406" s="131"/>
      <c r="U2406" s="131"/>
      <c r="V2406" s="139"/>
      <c r="W2406" s="131"/>
    </row>
    <row r="2407" spans="1:23" x14ac:dyDescent="0.25">
      <c r="A2407" s="9">
        <v>181461</v>
      </c>
      <c r="B2407" s="9">
        <v>63806699</v>
      </c>
      <c r="C2407" s="9">
        <v>2</v>
      </c>
      <c r="D2407" s="38"/>
      <c r="E2407" s="30" t="s">
        <v>916</v>
      </c>
      <c r="F2407" s="20" t="s">
        <v>4768</v>
      </c>
      <c r="G2407" s="76">
        <f>J2407*1.2</f>
        <v>153.6</v>
      </c>
      <c r="H2407" s="55">
        <f t="shared" si="395"/>
        <v>307.2</v>
      </c>
      <c r="I2407" s="15" t="s">
        <v>152</v>
      </c>
      <c r="J2407" s="55">
        <v>128</v>
      </c>
      <c r="K2407" s="55">
        <f t="shared" si="396"/>
        <v>256</v>
      </c>
      <c r="L2407" s="56">
        <f t="shared" si="397"/>
        <v>960</v>
      </c>
      <c r="M2407" s="56">
        <f t="shared" si="398"/>
        <v>1920</v>
      </c>
      <c r="N2407" s="38" t="s">
        <v>1917</v>
      </c>
      <c r="O2407" s="48">
        <v>27.9</v>
      </c>
      <c r="P2407" s="48">
        <f t="shared" si="400"/>
        <v>55.8</v>
      </c>
      <c r="R2407" s="102">
        <f t="shared" ref="R2407:R2414" si="401">Q2407*1.025</f>
        <v>0</v>
      </c>
      <c r="S2407" s="120" t="s">
        <v>3367</v>
      </c>
      <c r="T2407" s="40"/>
      <c r="U2407" s="202"/>
      <c r="W2407" s="131"/>
    </row>
    <row r="2408" spans="1:23" x14ac:dyDescent="0.25">
      <c r="A2408" s="9">
        <v>181461</v>
      </c>
      <c r="B2408" s="9">
        <v>63806700</v>
      </c>
      <c r="C2408" s="9">
        <v>1</v>
      </c>
      <c r="D2408" s="38"/>
      <c r="E2408" s="30" t="s">
        <v>917</v>
      </c>
      <c r="F2408" s="20" t="s">
        <v>4770</v>
      </c>
      <c r="G2408" s="76">
        <f>J2408*1.2</f>
        <v>78</v>
      </c>
      <c r="H2408" s="55">
        <f t="shared" si="395"/>
        <v>78</v>
      </c>
      <c r="I2408" s="15" t="s">
        <v>0</v>
      </c>
      <c r="J2408" s="55">
        <v>65</v>
      </c>
      <c r="K2408" s="55">
        <f t="shared" si="396"/>
        <v>65</v>
      </c>
      <c r="L2408" s="56">
        <f t="shared" si="397"/>
        <v>487.5</v>
      </c>
      <c r="M2408" s="56">
        <f t="shared" si="398"/>
        <v>487.5</v>
      </c>
      <c r="N2408" s="38"/>
      <c r="O2408" s="48">
        <v>9.6</v>
      </c>
      <c r="P2408" s="48">
        <f t="shared" si="400"/>
        <v>9.6</v>
      </c>
      <c r="R2408" s="102">
        <f t="shared" si="401"/>
        <v>0</v>
      </c>
      <c r="S2408" s="120" t="s">
        <v>3368</v>
      </c>
      <c r="T2408" s="40"/>
      <c r="U2408" s="202"/>
      <c r="W2408" s="139"/>
    </row>
    <row r="2409" spans="1:23" x14ac:dyDescent="0.25">
      <c r="A2409" s="9">
        <v>181461</v>
      </c>
      <c r="B2409" s="9">
        <v>63806701</v>
      </c>
      <c r="C2409" s="9">
        <v>1</v>
      </c>
      <c r="D2409" s="38"/>
      <c r="E2409" s="30" t="s">
        <v>918</v>
      </c>
      <c r="F2409" s="20" t="s">
        <v>4772</v>
      </c>
      <c r="G2409" s="76">
        <f>J2409*1.2</f>
        <v>91.2</v>
      </c>
      <c r="H2409" s="55">
        <f t="shared" si="395"/>
        <v>91.2</v>
      </c>
      <c r="I2409" s="15" t="s">
        <v>0</v>
      </c>
      <c r="J2409" s="55">
        <v>76</v>
      </c>
      <c r="K2409" s="55">
        <f t="shared" si="396"/>
        <v>76</v>
      </c>
      <c r="L2409" s="56">
        <f t="shared" si="397"/>
        <v>570</v>
      </c>
      <c r="M2409" s="56">
        <f t="shared" si="398"/>
        <v>570</v>
      </c>
      <c r="N2409" s="38" t="s">
        <v>1917</v>
      </c>
      <c r="O2409" s="48">
        <v>12.5</v>
      </c>
      <c r="P2409" s="48">
        <f t="shared" si="400"/>
        <v>12.5</v>
      </c>
      <c r="R2409" s="102">
        <f t="shared" si="401"/>
        <v>0</v>
      </c>
      <c r="S2409" s="120" t="s">
        <v>3369</v>
      </c>
      <c r="T2409" s="40"/>
      <c r="U2409" s="139"/>
      <c r="W2409" s="336"/>
    </row>
    <row r="2410" spans="1:23" x14ac:dyDescent="0.25">
      <c r="A2410" s="9">
        <v>181461</v>
      </c>
      <c r="B2410" s="9">
        <v>63806702</v>
      </c>
      <c r="C2410" s="9">
        <v>1</v>
      </c>
      <c r="D2410" s="38"/>
      <c r="E2410" s="30" t="s">
        <v>919</v>
      </c>
      <c r="F2410" s="20" t="s">
        <v>1095</v>
      </c>
      <c r="G2410" s="76">
        <f>J2410*1.2</f>
        <v>80.399999999999991</v>
      </c>
      <c r="H2410" s="55">
        <f t="shared" si="395"/>
        <v>80.399999999999991</v>
      </c>
      <c r="I2410" s="15" t="s">
        <v>152</v>
      </c>
      <c r="J2410" s="55">
        <v>67</v>
      </c>
      <c r="K2410" s="55">
        <f t="shared" si="396"/>
        <v>67</v>
      </c>
      <c r="L2410" s="56">
        <f t="shared" si="397"/>
        <v>502.5</v>
      </c>
      <c r="M2410" s="56">
        <f t="shared" si="398"/>
        <v>502.5</v>
      </c>
      <c r="N2410" s="38"/>
      <c r="O2410" s="48">
        <v>7.8</v>
      </c>
      <c r="P2410" s="48">
        <f t="shared" si="400"/>
        <v>7.8</v>
      </c>
      <c r="R2410" s="102">
        <f t="shared" si="401"/>
        <v>0</v>
      </c>
      <c r="S2410" s="120" t="s">
        <v>3370</v>
      </c>
      <c r="T2410" s="40"/>
      <c r="U2410" s="139"/>
      <c r="W2410" s="131"/>
    </row>
    <row r="2411" spans="1:23" x14ac:dyDescent="0.25">
      <c r="A2411" s="6">
        <v>159859</v>
      </c>
      <c r="B2411" s="6">
        <v>63806704</v>
      </c>
      <c r="C2411" s="6">
        <v>2</v>
      </c>
      <c r="D2411" s="6"/>
      <c r="E2411" s="30">
        <v>63806704</v>
      </c>
      <c r="F2411" s="20" t="s">
        <v>3947</v>
      </c>
      <c r="G2411" s="53">
        <f>J2411*1.15</f>
        <v>20.7</v>
      </c>
      <c r="H2411" s="55">
        <f t="shared" si="395"/>
        <v>41.4</v>
      </c>
      <c r="I2411" s="15" t="s">
        <v>152</v>
      </c>
      <c r="J2411" s="55">
        <v>18</v>
      </c>
      <c r="K2411" s="55">
        <f t="shared" si="396"/>
        <v>36</v>
      </c>
      <c r="L2411" s="56">
        <f t="shared" si="397"/>
        <v>135</v>
      </c>
      <c r="M2411" s="56">
        <f t="shared" si="398"/>
        <v>270</v>
      </c>
      <c r="N2411" s="38"/>
      <c r="O2411" s="48"/>
      <c r="P2411" s="48">
        <f t="shared" si="400"/>
        <v>0</v>
      </c>
      <c r="R2411" s="102">
        <f t="shared" si="401"/>
        <v>0</v>
      </c>
      <c r="S2411" s="120" t="s">
        <v>2119</v>
      </c>
      <c r="W2411" s="131"/>
    </row>
    <row r="2412" spans="1:23" x14ac:dyDescent="0.25">
      <c r="A2412" s="6">
        <v>177525</v>
      </c>
      <c r="B2412" s="6">
        <v>63806704</v>
      </c>
      <c r="C2412" s="6">
        <v>2</v>
      </c>
      <c r="D2412" s="39"/>
      <c r="E2412" s="30" t="s">
        <v>1842</v>
      </c>
      <c r="F2412" s="20" t="s">
        <v>3948</v>
      </c>
      <c r="G2412" s="53">
        <f>J2412*1.15+O2412*2.45</f>
        <v>22.709</v>
      </c>
      <c r="H2412" s="53">
        <f t="shared" si="395"/>
        <v>45.417999999999999</v>
      </c>
      <c r="I2412" s="94" t="s">
        <v>152</v>
      </c>
      <c r="J2412" s="97">
        <v>18</v>
      </c>
      <c r="K2412" s="97">
        <f t="shared" si="396"/>
        <v>36</v>
      </c>
      <c r="L2412" s="93">
        <f t="shared" si="397"/>
        <v>135</v>
      </c>
      <c r="M2412" s="93">
        <f t="shared" si="398"/>
        <v>270</v>
      </c>
      <c r="N2412" s="91" t="s">
        <v>2080</v>
      </c>
      <c r="O2412" s="48">
        <v>0.82</v>
      </c>
      <c r="P2412" s="48">
        <f t="shared" si="400"/>
        <v>1.64</v>
      </c>
      <c r="R2412" s="102">
        <f t="shared" si="401"/>
        <v>0</v>
      </c>
      <c r="S2412" s="120" t="s">
        <v>3405</v>
      </c>
      <c r="T2412" s="40"/>
      <c r="W2412" s="131"/>
    </row>
    <row r="2413" spans="1:23" x14ac:dyDescent="0.25">
      <c r="A2413" s="6">
        <v>177525</v>
      </c>
      <c r="B2413" s="6">
        <v>63806704</v>
      </c>
      <c r="C2413" s="6">
        <v>2</v>
      </c>
      <c r="D2413" s="39"/>
      <c r="E2413" s="30" t="s">
        <v>3498</v>
      </c>
      <c r="F2413" s="20" t="s">
        <v>3948</v>
      </c>
      <c r="G2413" s="53">
        <f>J2413*1.15+O2413*2.45</f>
        <v>22.709</v>
      </c>
      <c r="H2413" s="53">
        <f t="shared" si="395"/>
        <v>45.417999999999999</v>
      </c>
      <c r="I2413" s="94" t="s">
        <v>152</v>
      </c>
      <c r="J2413" s="97">
        <v>18</v>
      </c>
      <c r="K2413" s="97">
        <f t="shared" si="396"/>
        <v>36</v>
      </c>
      <c r="L2413" s="93">
        <f t="shared" si="397"/>
        <v>135</v>
      </c>
      <c r="M2413" s="93">
        <f t="shared" si="398"/>
        <v>270</v>
      </c>
      <c r="N2413" s="91" t="s">
        <v>2080</v>
      </c>
      <c r="O2413" s="48">
        <v>0.82</v>
      </c>
      <c r="P2413" s="48">
        <f t="shared" si="400"/>
        <v>1.64</v>
      </c>
      <c r="R2413" s="102">
        <f t="shared" si="401"/>
        <v>0</v>
      </c>
      <c r="S2413" s="120" t="s">
        <v>3406</v>
      </c>
      <c r="W2413" s="131"/>
    </row>
    <row r="2414" spans="1:23" x14ac:dyDescent="0.25">
      <c r="A2414" s="134">
        <v>191151</v>
      </c>
      <c r="B2414" s="134">
        <v>63806704</v>
      </c>
      <c r="C2414" s="134">
        <v>2</v>
      </c>
      <c r="D2414" s="161"/>
      <c r="E2414" s="123" t="s">
        <v>3498</v>
      </c>
      <c r="F2414" s="124" t="s">
        <v>3948</v>
      </c>
      <c r="G2414" s="187">
        <f>J2414*1.15+O2414*2.45</f>
        <v>22.709</v>
      </c>
      <c r="H2414" s="187">
        <f t="shared" si="395"/>
        <v>45.417999999999999</v>
      </c>
      <c r="I2414" s="163" t="s">
        <v>152</v>
      </c>
      <c r="J2414" s="164">
        <v>18</v>
      </c>
      <c r="K2414" s="164">
        <f t="shared" si="396"/>
        <v>36</v>
      </c>
      <c r="L2414" s="165">
        <f t="shared" si="397"/>
        <v>135</v>
      </c>
      <c r="M2414" s="165">
        <f t="shared" si="398"/>
        <v>270</v>
      </c>
      <c r="N2414" s="129" t="s">
        <v>2646</v>
      </c>
      <c r="O2414" s="130">
        <v>0.82</v>
      </c>
      <c r="P2414" s="130">
        <f t="shared" si="400"/>
        <v>1.64</v>
      </c>
      <c r="Q2414" s="188"/>
      <c r="R2414" s="194">
        <f t="shared" si="401"/>
        <v>0</v>
      </c>
      <c r="S2414" s="139"/>
      <c r="T2414" s="139"/>
      <c r="V2414" s="139"/>
      <c r="W2414" s="131"/>
    </row>
    <row r="2415" spans="1:23" x14ac:dyDescent="0.25">
      <c r="A2415" s="197">
        <v>196461</v>
      </c>
      <c r="B2415" s="134">
        <v>63806704</v>
      </c>
      <c r="C2415" s="134">
        <v>2</v>
      </c>
      <c r="D2415" s="161"/>
      <c r="E2415" s="123" t="s">
        <v>3498</v>
      </c>
      <c r="F2415" s="124" t="s">
        <v>3948</v>
      </c>
      <c r="G2415" s="187">
        <f>J2415*1.15+O2415*2.45</f>
        <v>22.709</v>
      </c>
      <c r="H2415" s="125">
        <f t="shared" si="395"/>
        <v>45.417999999999999</v>
      </c>
      <c r="I2415" s="163" t="s">
        <v>152</v>
      </c>
      <c r="J2415" s="164">
        <v>18</v>
      </c>
      <c r="K2415" s="164">
        <f t="shared" si="396"/>
        <v>36</v>
      </c>
      <c r="L2415" s="165">
        <f t="shared" si="397"/>
        <v>135</v>
      </c>
      <c r="M2415" s="165">
        <f t="shared" si="398"/>
        <v>270</v>
      </c>
      <c r="N2415" s="129" t="s">
        <v>2646</v>
      </c>
      <c r="O2415" s="130">
        <v>0.82</v>
      </c>
      <c r="P2415" s="130">
        <f t="shared" si="400"/>
        <v>1.64</v>
      </c>
      <c r="Q2415" s="188"/>
      <c r="R2415" s="139"/>
      <c r="S2415" s="131"/>
      <c r="T2415" s="131"/>
      <c r="V2415" s="131"/>
      <c r="W2415" s="131"/>
    </row>
    <row r="2416" spans="1:23" x14ac:dyDescent="0.25">
      <c r="A2416" s="280">
        <v>211166</v>
      </c>
      <c r="B2416" s="134">
        <v>63806704</v>
      </c>
      <c r="C2416" s="134">
        <v>2</v>
      </c>
      <c r="D2416" s="161"/>
      <c r="E2416" s="123" t="s">
        <v>3498</v>
      </c>
      <c r="F2416" s="124" t="s">
        <v>3948</v>
      </c>
      <c r="G2416" s="187">
        <f>J2416*1.15+O2416*2.45</f>
        <v>22.709</v>
      </c>
      <c r="H2416" s="187">
        <f t="shared" si="395"/>
        <v>45.417999999999999</v>
      </c>
      <c r="I2416" s="163" t="s">
        <v>152</v>
      </c>
      <c r="J2416" s="164">
        <v>18</v>
      </c>
      <c r="K2416" s="164">
        <f t="shared" si="396"/>
        <v>36</v>
      </c>
      <c r="L2416" s="165">
        <f t="shared" si="397"/>
        <v>135</v>
      </c>
      <c r="M2416" s="165">
        <f t="shared" si="398"/>
        <v>270</v>
      </c>
      <c r="N2416" s="129" t="s">
        <v>1973</v>
      </c>
      <c r="O2416" s="130">
        <v>0.82</v>
      </c>
      <c r="P2416" s="130">
        <f t="shared" si="400"/>
        <v>1.64</v>
      </c>
      <c r="Q2416" s="188"/>
      <c r="R2416" s="139"/>
      <c r="S2416" s="139"/>
      <c r="T2416" s="139"/>
    </row>
    <row r="2417" spans="1:22" x14ac:dyDescent="0.25">
      <c r="A2417" s="197">
        <v>201740</v>
      </c>
      <c r="B2417" s="134">
        <v>63806705</v>
      </c>
      <c r="C2417" s="134">
        <v>4</v>
      </c>
      <c r="D2417" s="161"/>
      <c r="E2417" s="123" t="s">
        <v>3663</v>
      </c>
      <c r="F2417" s="124" t="s">
        <v>3662</v>
      </c>
      <c r="G2417" s="189">
        <f>J2417*1.2+O2417*2.5</f>
        <v>24.824999999999999</v>
      </c>
      <c r="H2417" s="162">
        <f t="shared" si="395"/>
        <v>99.3</v>
      </c>
      <c r="I2417" s="163" t="s">
        <v>152</v>
      </c>
      <c r="J2417" s="164">
        <v>16</v>
      </c>
      <c r="K2417" s="164">
        <f t="shared" si="396"/>
        <v>64</v>
      </c>
      <c r="L2417" s="165">
        <f t="shared" si="397"/>
        <v>120</v>
      </c>
      <c r="M2417" s="165">
        <f t="shared" si="398"/>
        <v>480</v>
      </c>
      <c r="N2417" s="129" t="s">
        <v>1973</v>
      </c>
      <c r="O2417" s="130">
        <v>2.25</v>
      </c>
      <c r="P2417" s="130">
        <f t="shared" si="400"/>
        <v>9</v>
      </c>
      <c r="Q2417" s="188"/>
      <c r="R2417" s="194"/>
      <c r="S2417" s="246"/>
      <c r="T2417" s="131"/>
    </row>
    <row r="2418" spans="1:22" x14ac:dyDescent="0.25">
      <c r="A2418" s="6">
        <v>177525</v>
      </c>
      <c r="B2418" s="6">
        <v>63806710</v>
      </c>
      <c r="C2418" s="6">
        <v>2</v>
      </c>
      <c r="D2418" s="39"/>
      <c r="E2418" s="30" t="s">
        <v>3572</v>
      </c>
      <c r="F2418" s="20" t="s">
        <v>3952</v>
      </c>
      <c r="G2418" s="53">
        <f>J2418*1.15+O2418*1.9</f>
        <v>10.074</v>
      </c>
      <c r="H2418" s="53">
        <f t="shared" si="395"/>
        <v>20.148</v>
      </c>
      <c r="I2418" s="92" t="s">
        <v>974</v>
      </c>
      <c r="J2418" s="97">
        <v>8</v>
      </c>
      <c r="K2418" s="97">
        <f t="shared" si="396"/>
        <v>16</v>
      </c>
      <c r="L2418" s="93">
        <f t="shared" si="397"/>
        <v>60</v>
      </c>
      <c r="M2418" s="93">
        <f t="shared" si="398"/>
        <v>120</v>
      </c>
      <c r="N2418" s="91" t="s">
        <v>1973</v>
      </c>
      <c r="O2418" s="48">
        <v>0.46</v>
      </c>
      <c r="P2418" s="48">
        <f t="shared" si="400"/>
        <v>0.92</v>
      </c>
      <c r="R2418" s="102">
        <f>Q2418*1.025</f>
        <v>0</v>
      </c>
      <c r="S2418" s="120" t="s">
        <v>3407</v>
      </c>
    </row>
    <row r="2419" spans="1:22" x14ac:dyDescent="0.25">
      <c r="A2419" s="6">
        <v>159859</v>
      </c>
      <c r="B2419" s="6">
        <v>63806710</v>
      </c>
      <c r="C2419" s="6">
        <v>2</v>
      </c>
      <c r="D2419" s="6"/>
      <c r="E2419" s="30">
        <v>63806710</v>
      </c>
      <c r="F2419" s="20" t="s">
        <v>3953</v>
      </c>
      <c r="G2419" s="53">
        <f>J2419*1.15</f>
        <v>9.1999999999999993</v>
      </c>
      <c r="H2419" s="55">
        <f t="shared" si="395"/>
        <v>18.399999999999999</v>
      </c>
      <c r="I2419" s="15" t="s">
        <v>67</v>
      </c>
      <c r="J2419" s="55">
        <v>8</v>
      </c>
      <c r="K2419" s="55">
        <f t="shared" si="396"/>
        <v>16</v>
      </c>
      <c r="L2419" s="56">
        <f t="shared" si="397"/>
        <v>60</v>
      </c>
      <c r="M2419" s="56">
        <f t="shared" si="398"/>
        <v>120</v>
      </c>
      <c r="N2419" s="38"/>
      <c r="O2419" s="48"/>
      <c r="P2419" s="48">
        <f t="shared" si="400"/>
        <v>0</v>
      </c>
      <c r="R2419" s="102">
        <f>Q2419*1.025</f>
        <v>0</v>
      </c>
      <c r="S2419" s="120" t="s">
        <v>2120</v>
      </c>
    </row>
    <row r="2420" spans="1:22" x14ac:dyDescent="0.25">
      <c r="A2420" s="6">
        <v>177525</v>
      </c>
      <c r="B2420" s="6">
        <v>63806710</v>
      </c>
      <c r="C2420" s="6">
        <v>2</v>
      </c>
      <c r="D2420" s="39"/>
      <c r="E2420" s="30" t="s">
        <v>3573</v>
      </c>
      <c r="F2420" s="20" t="s">
        <v>3954</v>
      </c>
      <c r="G2420" s="53">
        <f>J2420*1.15+O2420*1.9</f>
        <v>10.172799999999999</v>
      </c>
      <c r="H2420" s="53">
        <f t="shared" si="395"/>
        <v>20.345599999999997</v>
      </c>
      <c r="I2420" s="92" t="s">
        <v>974</v>
      </c>
      <c r="J2420" s="97">
        <v>8</v>
      </c>
      <c r="K2420" s="97">
        <f t="shared" si="396"/>
        <v>16</v>
      </c>
      <c r="L2420" s="93">
        <f t="shared" si="397"/>
        <v>60</v>
      </c>
      <c r="M2420" s="93">
        <f t="shared" si="398"/>
        <v>120</v>
      </c>
      <c r="N2420" s="91" t="s">
        <v>1973</v>
      </c>
      <c r="O2420" s="48">
        <v>0.51200000000000001</v>
      </c>
      <c r="P2420" s="48">
        <f t="shared" si="400"/>
        <v>1.024</v>
      </c>
      <c r="R2420" s="102">
        <f>Q2420*1.025</f>
        <v>0</v>
      </c>
      <c r="S2420" s="120" t="s">
        <v>3408</v>
      </c>
      <c r="T2420" s="40"/>
      <c r="V2420" s="139"/>
    </row>
    <row r="2421" spans="1:22" x14ac:dyDescent="0.25">
      <c r="A2421" s="134">
        <v>191151</v>
      </c>
      <c r="B2421" s="134">
        <v>63806710</v>
      </c>
      <c r="C2421" s="134">
        <v>2</v>
      </c>
      <c r="D2421" s="161"/>
      <c r="E2421" s="123" t="s">
        <v>3573</v>
      </c>
      <c r="F2421" s="124" t="s">
        <v>3954</v>
      </c>
      <c r="G2421" s="187">
        <f>J2421*1.15+O2421*1.9</f>
        <v>10.172799999999999</v>
      </c>
      <c r="H2421" s="187">
        <f t="shared" si="395"/>
        <v>20.345599999999997</v>
      </c>
      <c r="I2421" s="193" t="s">
        <v>974</v>
      </c>
      <c r="J2421" s="164">
        <v>8</v>
      </c>
      <c r="K2421" s="164">
        <f t="shared" si="396"/>
        <v>16</v>
      </c>
      <c r="L2421" s="165">
        <f t="shared" si="397"/>
        <v>60</v>
      </c>
      <c r="M2421" s="165">
        <f t="shared" si="398"/>
        <v>120</v>
      </c>
      <c r="N2421" s="129" t="s">
        <v>1973</v>
      </c>
      <c r="O2421" s="130">
        <v>0.51200000000000001</v>
      </c>
      <c r="P2421" s="130">
        <f t="shared" si="400"/>
        <v>1.024</v>
      </c>
      <c r="Q2421" s="188"/>
      <c r="R2421" s="194">
        <f>Q2421*1.025</f>
        <v>0</v>
      </c>
      <c r="S2421" s="139"/>
      <c r="T2421" s="139"/>
      <c r="V2421" s="139"/>
    </row>
    <row r="2422" spans="1:22" x14ac:dyDescent="0.25">
      <c r="A2422" s="197">
        <v>196461</v>
      </c>
      <c r="B2422" s="134">
        <v>63806710</v>
      </c>
      <c r="C2422" s="134">
        <v>2</v>
      </c>
      <c r="D2422" s="161"/>
      <c r="E2422" s="123" t="s">
        <v>3573</v>
      </c>
      <c r="F2422" s="124" t="s">
        <v>3953</v>
      </c>
      <c r="G2422" s="187">
        <f>J2422*1.15+O2422*1.9</f>
        <v>10.172799999999999</v>
      </c>
      <c r="H2422" s="125">
        <f t="shared" si="395"/>
        <v>20.345599999999997</v>
      </c>
      <c r="I2422" s="193" t="s">
        <v>974</v>
      </c>
      <c r="J2422" s="164">
        <v>8</v>
      </c>
      <c r="K2422" s="164">
        <f t="shared" si="396"/>
        <v>16</v>
      </c>
      <c r="L2422" s="165">
        <f t="shared" si="397"/>
        <v>60</v>
      </c>
      <c r="M2422" s="165">
        <f t="shared" si="398"/>
        <v>120</v>
      </c>
      <c r="N2422" s="129" t="s">
        <v>1973</v>
      </c>
      <c r="O2422" s="130">
        <v>0.51200000000000001</v>
      </c>
      <c r="P2422" s="130">
        <f t="shared" si="400"/>
        <v>1.024</v>
      </c>
      <c r="Q2422" s="188"/>
      <c r="R2422" s="139"/>
      <c r="S2422" s="139"/>
      <c r="T2422" s="139"/>
      <c r="V2422" s="131"/>
    </row>
    <row r="2423" spans="1:22" x14ac:dyDescent="0.25">
      <c r="A2423" s="280">
        <v>211166</v>
      </c>
      <c r="B2423" s="134">
        <v>63806710</v>
      </c>
      <c r="C2423" s="134">
        <v>2</v>
      </c>
      <c r="D2423" s="161"/>
      <c r="E2423" s="123" t="s">
        <v>3573</v>
      </c>
      <c r="F2423" s="124" t="s">
        <v>3953</v>
      </c>
      <c r="G2423" s="187">
        <f>J2423*1.15+O2423*1.9</f>
        <v>10.172799999999999</v>
      </c>
      <c r="H2423" s="187">
        <f t="shared" si="395"/>
        <v>20.345599999999997</v>
      </c>
      <c r="I2423" s="193" t="s">
        <v>974</v>
      </c>
      <c r="J2423" s="164">
        <v>8</v>
      </c>
      <c r="K2423" s="164">
        <f t="shared" si="396"/>
        <v>16</v>
      </c>
      <c r="L2423" s="165">
        <f t="shared" si="397"/>
        <v>60</v>
      </c>
      <c r="M2423" s="165">
        <f t="shared" si="398"/>
        <v>120</v>
      </c>
      <c r="N2423" s="129" t="s">
        <v>1973</v>
      </c>
      <c r="O2423" s="130">
        <v>0.51200000000000001</v>
      </c>
      <c r="P2423" s="130">
        <f t="shared" si="400"/>
        <v>1.024</v>
      </c>
      <c r="Q2423" s="188"/>
      <c r="R2423" s="139"/>
      <c r="S2423" s="139"/>
      <c r="T2423" s="139"/>
      <c r="U2423" s="131"/>
      <c r="V2423" s="139"/>
    </row>
    <row r="2424" spans="1:22" x14ac:dyDescent="0.25">
      <c r="A2424" s="6">
        <v>159859</v>
      </c>
      <c r="B2424" s="6">
        <v>63806720</v>
      </c>
      <c r="C2424" s="6">
        <v>2</v>
      </c>
      <c r="D2424" s="6"/>
      <c r="E2424" s="30">
        <v>63806720</v>
      </c>
      <c r="F2424" s="20" t="s">
        <v>1579</v>
      </c>
      <c r="G2424" s="53">
        <f>J2424*1.15</f>
        <v>14.145</v>
      </c>
      <c r="H2424" s="55">
        <f t="shared" si="395"/>
        <v>28.29</v>
      </c>
      <c r="I2424" s="15" t="s">
        <v>67</v>
      </c>
      <c r="J2424" s="55">
        <v>12.3</v>
      </c>
      <c r="K2424" s="55">
        <f t="shared" si="396"/>
        <v>24.6</v>
      </c>
      <c r="L2424" s="56">
        <f t="shared" si="397"/>
        <v>92.25</v>
      </c>
      <c r="M2424" s="56">
        <f t="shared" si="398"/>
        <v>184.5</v>
      </c>
      <c r="N2424" s="38"/>
      <c r="O2424" s="48"/>
      <c r="P2424" s="48">
        <f t="shared" si="400"/>
        <v>0</v>
      </c>
      <c r="R2424" s="102">
        <f>Q2424*1.025</f>
        <v>0</v>
      </c>
      <c r="S2424" s="120" t="s">
        <v>2121</v>
      </c>
      <c r="V2424" s="131"/>
    </row>
    <row r="2425" spans="1:22" x14ac:dyDescent="0.25">
      <c r="A2425" s="6">
        <v>177525</v>
      </c>
      <c r="B2425" s="6">
        <v>63806720</v>
      </c>
      <c r="C2425" s="6">
        <v>2</v>
      </c>
      <c r="D2425" s="39"/>
      <c r="E2425" s="30" t="s">
        <v>3574</v>
      </c>
      <c r="F2425" s="20" t="s">
        <v>1579</v>
      </c>
      <c r="G2425" s="53">
        <f>J2425*1.15</f>
        <v>16.674999999999997</v>
      </c>
      <c r="H2425" s="53">
        <f t="shared" si="395"/>
        <v>33.349999999999994</v>
      </c>
      <c r="I2425" s="15" t="s">
        <v>974</v>
      </c>
      <c r="J2425" s="55">
        <v>14.5</v>
      </c>
      <c r="K2425" s="55">
        <f t="shared" si="396"/>
        <v>29</v>
      </c>
      <c r="L2425" s="56">
        <f t="shared" si="397"/>
        <v>108.75</v>
      </c>
      <c r="M2425" s="56">
        <f t="shared" si="398"/>
        <v>217.5</v>
      </c>
      <c r="N2425" s="38"/>
      <c r="O2425" s="48">
        <v>1.4350000000000001</v>
      </c>
      <c r="P2425" s="48">
        <f t="shared" si="400"/>
        <v>2.87</v>
      </c>
      <c r="R2425" s="102">
        <f>Q2425*1.025</f>
        <v>0</v>
      </c>
      <c r="S2425" s="120" t="s">
        <v>3409</v>
      </c>
      <c r="T2425" s="40"/>
      <c r="V2425" s="139"/>
    </row>
    <row r="2426" spans="1:22" x14ac:dyDescent="0.25">
      <c r="A2426" s="6">
        <v>159859</v>
      </c>
      <c r="B2426" s="6">
        <v>63806822</v>
      </c>
      <c r="C2426" s="6">
        <v>1</v>
      </c>
      <c r="D2426" s="6"/>
      <c r="E2426" s="30">
        <v>63806822</v>
      </c>
      <c r="F2426" s="124" t="s">
        <v>1312</v>
      </c>
      <c r="G2426" s="53">
        <f>J2426*1.15</f>
        <v>66.699999999999989</v>
      </c>
      <c r="H2426" s="55">
        <f t="shared" si="395"/>
        <v>66.699999999999989</v>
      </c>
      <c r="I2426" s="15" t="s">
        <v>152</v>
      </c>
      <c r="J2426" s="55">
        <v>58</v>
      </c>
      <c r="K2426" s="55">
        <f t="shared" si="396"/>
        <v>58</v>
      </c>
      <c r="L2426" s="56">
        <f t="shared" si="397"/>
        <v>435</v>
      </c>
      <c r="M2426" s="56">
        <f t="shared" si="398"/>
        <v>435</v>
      </c>
      <c r="N2426" s="38"/>
      <c r="O2426" s="48"/>
      <c r="P2426" s="48">
        <f t="shared" si="400"/>
        <v>0</v>
      </c>
      <c r="R2426" s="102">
        <f>Q2426*1.025</f>
        <v>0</v>
      </c>
      <c r="S2426" s="120" t="s">
        <v>2122</v>
      </c>
      <c r="V2426" s="40"/>
    </row>
    <row r="2427" spans="1:22" x14ac:dyDescent="0.25">
      <c r="A2427" s="6">
        <v>177525</v>
      </c>
      <c r="B2427" s="6">
        <v>63806822</v>
      </c>
      <c r="C2427" s="6">
        <v>2</v>
      </c>
      <c r="D2427" s="39"/>
      <c r="E2427" s="30" t="s">
        <v>3499</v>
      </c>
      <c r="F2427" s="20" t="s">
        <v>1312</v>
      </c>
      <c r="G2427" s="53">
        <f t="shared" ref="G2427:G2433" si="402">J2427*1.15+O2427*2.45</f>
        <v>70.472999999999985</v>
      </c>
      <c r="H2427" s="53">
        <f t="shared" si="395"/>
        <v>140.94599999999997</v>
      </c>
      <c r="I2427" s="94" t="s">
        <v>152</v>
      </c>
      <c r="J2427" s="97">
        <v>58</v>
      </c>
      <c r="K2427" s="97">
        <f t="shared" si="396"/>
        <v>116</v>
      </c>
      <c r="L2427" s="93">
        <f t="shared" si="397"/>
        <v>435</v>
      </c>
      <c r="M2427" s="93">
        <f t="shared" si="398"/>
        <v>870</v>
      </c>
      <c r="N2427" s="91" t="s">
        <v>2080</v>
      </c>
      <c r="O2427" s="48">
        <v>1.54</v>
      </c>
      <c r="P2427" s="48">
        <f t="shared" si="400"/>
        <v>3.08</v>
      </c>
      <c r="R2427" s="102">
        <f>Q2427*1.025</f>
        <v>0</v>
      </c>
      <c r="S2427" s="120" t="s">
        <v>3410</v>
      </c>
      <c r="T2427" s="40"/>
    </row>
    <row r="2428" spans="1:22" x14ac:dyDescent="0.25">
      <c r="A2428" s="134">
        <v>191151</v>
      </c>
      <c r="B2428" s="134">
        <v>63806822</v>
      </c>
      <c r="C2428" s="134">
        <v>2</v>
      </c>
      <c r="D2428" s="161"/>
      <c r="E2428" s="123" t="s">
        <v>3499</v>
      </c>
      <c r="F2428" s="124" t="s">
        <v>1312</v>
      </c>
      <c r="G2428" s="187">
        <f t="shared" si="402"/>
        <v>70.472999999999985</v>
      </c>
      <c r="H2428" s="187">
        <f t="shared" si="395"/>
        <v>140.94599999999997</v>
      </c>
      <c r="I2428" s="163" t="s">
        <v>152</v>
      </c>
      <c r="J2428" s="164">
        <v>58</v>
      </c>
      <c r="K2428" s="164">
        <f t="shared" si="396"/>
        <v>116</v>
      </c>
      <c r="L2428" s="165">
        <f t="shared" si="397"/>
        <v>435</v>
      </c>
      <c r="M2428" s="165">
        <f t="shared" si="398"/>
        <v>870</v>
      </c>
      <c r="N2428" s="129" t="s">
        <v>2646</v>
      </c>
      <c r="O2428" s="130">
        <v>1.54</v>
      </c>
      <c r="P2428" s="130">
        <f t="shared" si="400"/>
        <v>3.08</v>
      </c>
      <c r="Q2428" s="188"/>
      <c r="R2428" s="194">
        <f>Q2428*1.025</f>
        <v>0</v>
      </c>
      <c r="S2428" s="139"/>
      <c r="T2428" s="139"/>
    </row>
    <row r="2429" spans="1:22" x14ac:dyDescent="0.25">
      <c r="A2429" s="197">
        <v>196461</v>
      </c>
      <c r="B2429" s="134">
        <v>63806822</v>
      </c>
      <c r="C2429" s="134">
        <v>2</v>
      </c>
      <c r="D2429" s="161"/>
      <c r="E2429" s="123" t="s">
        <v>3499</v>
      </c>
      <c r="F2429" s="124" t="s">
        <v>1312</v>
      </c>
      <c r="G2429" s="187">
        <f t="shared" si="402"/>
        <v>70.472999999999985</v>
      </c>
      <c r="H2429" s="125">
        <f t="shared" si="395"/>
        <v>140.94599999999997</v>
      </c>
      <c r="I2429" s="163" t="s">
        <v>152</v>
      </c>
      <c r="J2429" s="164">
        <v>58</v>
      </c>
      <c r="K2429" s="164">
        <f t="shared" si="396"/>
        <v>116</v>
      </c>
      <c r="L2429" s="165">
        <f t="shared" si="397"/>
        <v>435</v>
      </c>
      <c r="M2429" s="165">
        <f t="shared" si="398"/>
        <v>870</v>
      </c>
      <c r="N2429" s="129" t="s">
        <v>2646</v>
      </c>
      <c r="O2429" s="130">
        <v>1.54</v>
      </c>
      <c r="P2429" s="130">
        <f t="shared" si="400"/>
        <v>3.08</v>
      </c>
      <c r="Q2429" s="188"/>
      <c r="R2429" s="139"/>
      <c r="S2429" s="131"/>
      <c r="T2429" s="131"/>
      <c r="V2429" s="230"/>
    </row>
    <row r="2430" spans="1:22" x14ac:dyDescent="0.25">
      <c r="A2430" s="280">
        <v>211166</v>
      </c>
      <c r="B2430" s="134">
        <v>63806822</v>
      </c>
      <c r="C2430" s="134">
        <v>2</v>
      </c>
      <c r="D2430" s="161"/>
      <c r="E2430" s="123" t="s">
        <v>3499</v>
      </c>
      <c r="F2430" s="124" t="s">
        <v>1312</v>
      </c>
      <c r="G2430" s="187">
        <f t="shared" si="402"/>
        <v>70.472999999999985</v>
      </c>
      <c r="H2430" s="187">
        <f t="shared" si="395"/>
        <v>140.94599999999997</v>
      </c>
      <c r="I2430" s="163" t="s">
        <v>152</v>
      </c>
      <c r="J2430" s="164">
        <v>58</v>
      </c>
      <c r="K2430" s="164">
        <f t="shared" si="396"/>
        <v>116</v>
      </c>
      <c r="L2430" s="165">
        <f t="shared" si="397"/>
        <v>435</v>
      </c>
      <c r="M2430" s="165">
        <f t="shared" si="398"/>
        <v>870</v>
      </c>
      <c r="N2430" s="129" t="s">
        <v>1973</v>
      </c>
      <c r="O2430" s="130">
        <v>1.54</v>
      </c>
      <c r="P2430" s="130">
        <f t="shared" si="400"/>
        <v>3.08</v>
      </c>
      <c r="Q2430" s="188"/>
      <c r="R2430" s="194"/>
      <c r="S2430" s="139"/>
      <c r="T2430" s="139"/>
      <c r="U2430" s="230"/>
    </row>
    <row r="2431" spans="1:22" x14ac:dyDescent="0.25">
      <c r="A2431" s="197">
        <v>211168</v>
      </c>
      <c r="B2431" s="134">
        <v>63806822</v>
      </c>
      <c r="C2431" s="134">
        <v>2</v>
      </c>
      <c r="D2431" s="161"/>
      <c r="E2431" s="123" t="s">
        <v>3499</v>
      </c>
      <c r="F2431" s="124" t="s">
        <v>1312</v>
      </c>
      <c r="G2431" s="187">
        <f t="shared" si="402"/>
        <v>70.472999999999985</v>
      </c>
      <c r="H2431" s="187">
        <f t="shared" si="395"/>
        <v>140.94599999999997</v>
      </c>
      <c r="I2431" s="163" t="s">
        <v>152</v>
      </c>
      <c r="J2431" s="164">
        <v>58</v>
      </c>
      <c r="K2431" s="164">
        <f t="shared" si="396"/>
        <v>116</v>
      </c>
      <c r="L2431" s="165">
        <f t="shared" si="397"/>
        <v>435</v>
      </c>
      <c r="M2431" s="165">
        <f t="shared" si="398"/>
        <v>870</v>
      </c>
      <c r="N2431" s="129" t="s">
        <v>1973</v>
      </c>
      <c r="O2431" s="130">
        <v>1.54</v>
      </c>
      <c r="P2431" s="130">
        <f t="shared" si="400"/>
        <v>3.08</v>
      </c>
      <c r="Q2431" s="188"/>
      <c r="R2431" s="194"/>
      <c r="S2431" s="131"/>
      <c r="T2431" s="131"/>
    </row>
    <row r="2432" spans="1:22" x14ac:dyDescent="0.25">
      <c r="A2432" s="134">
        <v>228101</v>
      </c>
      <c r="B2432" s="134">
        <v>63806822</v>
      </c>
      <c r="C2432" s="134">
        <v>2</v>
      </c>
      <c r="D2432" s="161"/>
      <c r="E2432" s="123" t="s">
        <v>3499</v>
      </c>
      <c r="F2432" s="124" t="s">
        <v>1312</v>
      </c>
      <c r="G2432" s="187">
        <f t="shared" si="402"/>
        <v>70.472999999999985</v>
      </c>
      <c r="H2432" s="187">
        <f t="shared" si="395"/>
        <v>140.94599999999997</v>
      </c>
      <c r="I2432" s="163" t="s">
        <v>152</v>
      </c>
      <c r="J2432" s="164">
        <v>58</v>
      </c>
      <c r="K2432" s="164">
        <f t="shared" si="396"/>
        <v>116</v>
      </c>
      <c r="L2432" s="165">
        <f t="shared" si="397"/>
        <v>435</v>
      </c>
      <c r="M2432" s="165">
        <f t="shared" si="398"/>
        <v>870</v>
      </c>
      <c r="N2432" s="129" t="s">
        <v>1973</v>
      </c>
      <c r="O2432" s="130">
        <v>1.54</v>
      </c>
      <c r="P2432" s="130">
        <f t="shared" si="400"/>
        <v>3.08</v>
      </c>
    </row>
    <row r="2433" spans="1:22" x14ac:dyDescent="0.25">
      <c r="A2433" s="134">
        <v>231840</v>
      </c>
      <c r="B2433" s="134">
        <v>63806822</v>
      </c>
      <c r="C2433" s="134">
        <v>2</v>
      </c>
      <c r="D2433" s="161"/>
      <c r="E2433" s="123" t="s">
        <v>3499</v>
      </c>
      <c r="F2433" s="124" t="s">
        <v>1312</v>
      </c>
      <c r="G2433" s="125">
        <f t="shared" si="402"/>
        <v>70.472999999999985</v>
      </c>
      <c r="H2433" s="125">
        <f t="shared" si="395"/>
        <v>140.94599999999997</v>
      </c>
      <c r="I2433" s="163" t="s">
        <v>152</v>
      </c>
      <c r="J2433" s="164">
        <v>58</v>
      </c>
      <c r="K2433" s="164">
        <f t="shared" si="396"/>
        <v>116</v>
      </c>
      <c r="L2433" s="165">
        <f t="shared" si="397"/>
        <v>435</v>
      </c>
      <c r="M2433" s="165">
        <f t="shared" si="398"/>
        <v>870</v>
      </c>
      <c r="N2433" s="129" t="s">
        <v>1973</v>
      </c>
      <c r="O2433" s="130">
        <v>1.54</v>
      </c>
      <c r="P2433" s="130">
        <f t="shared" si="400"/>
        <v>3.08</v>
      </c>
      <c r="V2433" s="139"/>
    </row>
    <row r="2434" spans="1:22" x14ac:dyDescent="0.25">
      <c r="A2434" s="6">
        <v>158520</v>
      </c>
      <c r="B2434" s="6">
        <v>63806823</v>
      </c>
      <c r="C2434" s="6">
        <v>4</v>
      </c>
      <c r="D2434" s="39"/>
      <c r="E2434" s="30">
        <v>63806823</v>
      </c>
      <c r="F2434" s="20" t="s">
        <v>3999</v>
      </c>
      <c r="G2434" s="76">
        <f>J2434*1.2</f>
        <v>32.4</v>
      </c>
      <c r="H2434" s="55">
        <f t="shared" si="395"/>
        <v>129.6</v>
      </c>
      <c r="I2434" s="15" t="s">
        <v>0</v>
      </c>
      <c r="J2434" s="55">
        <v>27</v>
      </c>
      <c r="K2434" s="55">
        <f t="shared" si="396"/>
        <v>108</v>
      </c>
      <c r="L2434" s="56">
        <f t="shared" si="397"/>
        <v>202.5</v>
      </c>
      <c r="M2434" s="56">
        <f t="shared" si="398"/>
        <v>810</v>
      </c>
      <c r="N2434" s="38"/>
      <c r="O2434" s="48">
        <v>4.92</v>
      </c>
      <c r="P2434" s="48">
        <f t="shared" si="400"/>
        <v>19.68</v>
      </c>
      <c r="R2434" s="102">
        <f t="shared" ref="R2434:R2439" si="403">Q2434*1.025</f>
        <v>0</v>
      </c>
      <c r="S2434" s="120" t="s">
        <v>2123</v>
      </c>
      <c r="V2434" s="139"/>
    </row>
    <row r="2435" spans="1:22" x14ac:dyDescent="0.25">
      <c r="A2435" s="6">
        <v>158520</v>
      </c>
      <c r="B2435" s="6">
        <v>63806824</v>
      </c>
      <c r="C2435" s="6">
        <v>4</v>
      </c>
      <c r="D2435" s="39"/>
      <c r="E2435" s="30">
        <v>63806824</v>
      </c>
      <c r="F2435" s="20" t="s">
        <v>1036</v>
      </c>
      <c r="G2435" s="76">
        <f>J2435*1.2</f>
        <v>11.4</v>
      </c>
      <c r="H2435" s="55">
        <f t="shared" si="395"/>
        <v>45.6</v>
      </c>
      <c r="I2435" s="15" t="s">
        <v>0</v>
      </c>
      <c r="J2435" s="55">
        <v>9.5</v>
      </c>
      <c r="K2435" s="55">
        <f t="shared" si="396"/>
        <v>38</v>
      </c>
      <c r="L2435" s="56">
        <f t="shared" si="397"/>
        <v>71.25</v>
      </c>
      <c r="M2435" s="56">
        <f t="shared" si="398"/>
        <v>285</v>
      </c>
      <c r="N2435" s="38"/>
      <c r="O2435" s="48"/>
      <c r="P2435" s="48">
        <f t="shared" si="400"/>
        <v>0</v>
      </c>
      <c r="R2435" s="102">
        <f t="shared" si="403"/>
        <v>0</v>
      </c>
      <c r="S2435" s="120" t="s">
        <v>2124</v>
      </c>
      <c r="V2435" s="139"/>
    </row>
    <row r="2436" spans="1:22" x14ac:dyDescent="0.25">
      <c r="A2436" s="6">
        <v>158520</v>
      </c>
      <c r="B2436" s="6">
        <v>63806825</v>
      </c>
      <c r="C2436" s="6">
        <v>2</v>
      </c>
      <c r="D2436" s="39"/>
      <c r="E2436" s="30">
        <v>63806825</v>
      </c>
      <c r="F2436" s="20" t="s">
        <v>4924</v>
      </c>
      <c r="G2436" s="76">
        <f>J2436*1.2</f>
        <v>108</v>
      </c>
      <c r="H2436" s="55">
        <f t="shared" si="395"/>
        <v>216</v>
      </c>
      <c r="I2436" s="15" t="s">
        <v>0</v>
      </c>
      <c r="J2436" s="55">
        <v>90</v>
      </c>
      <c r="K2436" s="55">
        <f t="shared" si="396"/>
        <v>180</v>
      </c>
      <c r="L2436" s="56">
        <f t="shared" si="397"/>
        <v>675</v>
      </c>
      <c r="M2436" s="56">
        <f t="shared" si="398"/>
        <v>1350</v>
      </c>
      <c r="N2436" s="38"/>
      <c r="O2436" s="48"/>
      <c r="P2436" s="48">
        <f t="shared" si="400"/>
        <v>0</v>
      </c>
      <c r="R2436" s="102">
        <f t="shared" si="403"/>
        <v>0</v>
      </c>
      <c r="S2436" s="120" t="s">
        <v>2125</v>
      </c>
      <c r="U2436" s="40"/>
      <c r="V2436" s="131"/>
    </row>
    <row r="2437" spans="1:22" x14ac:dyDescent="0.25">
      <c r="A2437" s="6">
        <v>159859</v>
      </c>
      <c r="B2437" s="6">
        <v>63806826</v>
      </c>
      <c r="C2437" s="6">
        <v>1</v>
      </c>
      <c r="D2437" s="6"/>
      <c r="E2437" s="30">
        <v>63806826</v>
      </c>
      <c r="F2437" s="124" t="s">
        <v>1311</v>
      </c>
      <c r="G2437" s="53">
        <f>J2437*1.15</f>
        <v>66.699999999999989</v>
      </c>
      <c r="H2437" s="55">
        <f t="shared" si="395"/>
        <v>66.699999999999989</v>
      </c>
      <c r="I2437" s="15" t="s">
        <v>152</v>
      </c>
      <c r="J2437" s="55">
        <v>58</v>
      </c>
      <c r="K2437" s="55">
        <f t="shared" si="396"/>
        <v>58</v>
      </c>
      <c r="L2437" s="56">
        <f t="shared" si="397"/>
        <v>435</v>
      </c>
      <c r="M2437" s="56">
        <f t="shared" si="398"/>
        <v>435</v>
      </c>
      <c r="N2437" s="38"/>
      <c r="O2437" s="48"/>
      <c r="P2437" s="48">
        <f t="shared" si="400"/>
        <v>0</v>
      </c>
      <c r="R2437" s="102">
        <f t="shared" si="403"/>
        <v>0</v>
      </c>
      <c r="S2437" s="120" t="s">
        <v>2126</v>
      </c>
      <c r="U2437" s="40"/>
      <c r="V2437" s="40"/>
    </row>
    <row r="2438" spans="1:22" x14ac:dyDescent="0.25">
      <c r="A2438" s="6">
        <v>158520</v>
      </c>
      <c r="B2438" s="6">
        <v>63806828</v>
      </c>
      <c r="C2438" s="6">
        <v>2</v>
      </c>
      <c r="D2438" s="39"/>
      <c r="E2438" s="30">
        <v>63806828</v>
      </c>
      <c r="F2438" s="20" t="s">
        <v>4537</v>
      </c>
      <c r="G2438" s="76">
        <f>J2438*1.2</f>
        <v>126</v>
      </c>
      <c r="H2438" s="55">
        <f t="shared" si="395"/>
        <v>252</v>
      </c>
      <c r="I2438" s="15" t="s">
        <v>0</v>
      </c>
      <c r="J2438" s="55">
        <v>105</v>
      </c>
      <c r="K2438" s="55">
        <f t="shared" si="396"/>
        <v>210</v>
      </c>
      <c r="L2438" s="56">
        <f t="shared" si="397"/>
        <v>787.5</v>
      </c>
      <c r="M2438" s="56">
        <f t="shared" si="398"/>
        <v>1575</v>
      </c>
      <c r="N2438" s="38"/>
      <c r="O2438" s="48"/>
      <c r="P2438" s="48">
        <f t="shared" si="400"/>
        <v>0</v>
      </c>
      <c r="R2438" s="102">
        <f t="shared" si="403"/>
        <v>0</v>
      </c>
      <c r="S2438" s="120" t="s">
        <v>2127</v>
      </c>
    </row>
    <row r="2439" spans="1:22" x14ac:dyDescent="0.25">
      <c r="A2439" s="6">
        <v>159859</v>
      </c>
      <c r="B2439" s="6">
        <v>63806830</v>
      </c>
      <c r="C2439" s="6">
        <v>2</v>
      </c>
      <c r="D2439" s="6"/>
      <c r="E2439" s="30">
        <v>63806830</v>
      </c>
      <c r="F2439" s="20" t="s">
        <v>1313</v>
      </c>
      <c r="G2439" s="53">
        <f>J2439*1.15+O2439*2.45</f>
        <v>5.8749500000000001</v>
      </c>
      <c r="H2439" s="55">
        <f t="shared" si="395"/>
        <v>11.7499</v>
      </c>
      <c r="I2439" s="94" t="s">
        <v>67</v>
      </c>
      <c r="J2439" s="97">
        <v>5</v>
      </c>
      <c r="K2439" s="97">
        <f t="shared" si="396"/>
        <v>10</v>
      </c>
      <c r="L2439" s="93">
        <f t="shared" si="397"/>
        <v>37.5</v>
      </c>
      <c r="M2439" s="93">
        <f t="shared" si="398"/>
        <v>75</v>
      </c>
      <c r="N2439" s="91" t="s">
        <v>2646</v>
      </c>
      <c r="O2439" s="48">
        <v>5.0999999999999997E-2</v>
      </c>
      <c r="P2439" s="48">
        <f t="shared" si="400"/>
        <v>0.10199999999999999</v>
      </c>
      <c r="R2439" s="102">
        <f t="shared" si="403"/>
        <v>0</v>
      </c>
      <c r="S2439" s="120" t="s">
        <v>2128</v>
      </c>
      <c r="V2439" s="139"/>
    </row>
    <row r="2440" spans="1:22" x14ac:dyDescent="0.25">
      <c r="A2440" s="197">
        <v>196461</v>
      </c>
      <c r="B2440" s="134">
        <v>63806830</v>
      </c>
      <c r="C2440" s="134">
        <v>2</v>
      </c>
      <c r="D2440" s="161"/>
      <c r="E2440" s="123">
        <v>63806830</v>
      </c>
      <c r="F2440" s="124" t="s">
        <v>1313</v>
      </c>
      <c r="G2440" s="187">
        <f>J2440*1.15+O2440*2.45</f>
        <v>5.8749500000000001</v>
      </c>
      <c r="H2440" s="125">
        <f t="shared" si="395"/>
        <v>11.7499</v>
      </c>
      <c r="I2440" s="163" t="s">
        <v>974</v>
      </c>
      <c r="J2440" s="164">
        <v>5</v>
      </c>
      <c r="K2440" s="164">
        <f t="shared" si="396"/>
        <v>10</v>
      </c>
      <c r="L2440" s="165">
        <f t="shared" si="397"/>
        <v>37.5</v>
      </c>
      <c r="M2440" s="165">
        <f t="shared" si="398"/>
        <v>75</v>
      </c>
      <c r="N2440" s="129" t="s">
        <v>2646</v>
      </c>
      <c r="O2440" s="130">
        <v>5.0999999999999997E-2</v>
      </c>
      <c r="P2440" s="130">
        <f t="shared" si="400"/>
        <v>0.10199999999999999</v>
      </c>
      <c r="Q2440" s="188"/>
      <c r="R2440" s="139"/>
      <c r="S2440" s="139"/>
      <c r="T2440" s="139"/>
      <c r="U2440" s="40"/>
      <c r="V2440" s="40"/>
    </row>
    <row r="2441" spans="1:22" x14ac:dyDescent="0.25">
      <c r="A2441" s="280">
        <v>211166</v>
      </c>
      <c r="B2441" s="134">
        <v>63806830</v>
      </c>
      <c r="C2441" s="134">
        <v>2</v>
      </c>
      <c r="D2441" s="161"/>
      <c r="E2441" s="123" t="s">
        <v>3871</v>
      </c>
      <c r="F2441" s="124" t="s">
        <v>3756</v>
      </c>
      <c r="G2441" s="187">
        <f>J2441*1.15</f>
        <v>5.75</v>
      </c>
      <c r="H2441" s="162">
        <f t="shared" si="395"/>
        <v>11.5</v>
      </c>
      <c r="I2441" s="166" t="s">
        <v>974</v>
      </c>
      <c r="J2441" s="162">
        <v>5</v>
      </c>
      <c r="K2441" s="162">
        <f t="shared" si="396"/>
        <v>10</v>
      </c>
      <c r="L2441" s="167">
        <f t="shared" si="397"/>
        <v>37.5</v>
      </c>
      <c r="M2441" s="167">
        <f t="shared" si="398"/>
        <v>75</v>
      </c>
      <c r="N2441" s="122" t="s">
        <v>2028</v>
      </c>
      <c r="O2441" s="130">
        <v>5.0999999999999997E-2</v>
      </c>
      <c r="P2441" s="130">
        <f t="shared" si="400"/>
        <v>0.10199999999999999</v>
      </c>
      <c r="Q2441" s="188"/>
      <c r="R2441" s="194"/>
      <c r="S2441" s="139"/>
      <c r="T2441" s="139"/>
    </row>
    <row r="2442" spans="1:22" x14ac:dyDescent="0.25">
      <c r="A2442" s="197">
        <v>211168</v>
      </c>
      <c r="B2442" s="134">
        <v>63806830</v>
      </c>
      <c r="C2442" s="134">
        <v>2</v>
      </c>
      <c r="D2442" s="161"/>
      <c r="E2442" s="123" t="s">
        <v>3871</v>
      </c>
      <c r="F2442" s="124" t="s">
        <v>3756</v>
      </c>
      <c r="G2442" s="187">
        <f>J2442*1.15</f>
        <v>5.75</v>
      </c>
      <c r="H2442" s="162">
        <f t="shared" si="395"/>
        <v>11.5</v>
      </c>
      <c r="I2442" s="166" t="s">
        <v>974</v>
      </c>
      <c r="J2442" s="162">
        <v>5</v>
      </c>
      <c r="K2442" s="162">
        <f t="shared" si="396"/>
        <v>10</v>
      </c>
      <c r="L2442" s="167">
        <f t="shared" si="397"/>
        <v>37.5</v>
      </c>
      <c r="M2442" s="167">
        <f t="shared" si="398"/>
        <v>75</v>
      </c>
      <c r="N2442" s="122" t="s">
        <v>2028</v>
      </c>
      <c r="O2442" s="130">
        <v>5.0999999999999997E-2</v>
      </c>
      <c r="P2442" s="130">
        <f t="shared" si="400"/>
        <v>0.10199999999999999</v>
      </c>
      <c r="Q2442" s="188"/>
      <c r="R2442" s="194"/>
      <c r="S2442" s="139"/>
      <c r="T2442" s="139"/>
    </row>
    <row r="2443" spans="1:22" x14ac:dyDescent="0.25">
      <c r="A2443" s="134">
        <v>228101</v>
      </c>
      <c r="B2443" s="121">
        <v>63806830</v>
      </c>
      <c r="C2443" s="121">
        <v>2</v>
      </c>
      <c r="D2443" s="161"/>
      <c r="E2443" s="123" t="s">
        <v>3871</v>
      </c>
      <c r="F2443" s="124" t="s">
        <v>3872</v>
      </c>
      <c r="G2443" s="155">
        <f>J2443*1.15</f>
        <v>5.75</v>
      </c>
      <c r="H2443" s="155">
        <f t="shared" si="395"/>
        <v>11.5</v>
      </c>
      <c r="I2443" s="121" t="s">
        <v>974</v>
      </c>
      <c r="J2443" s="155">
        <v>5</v>
      </c>
      <c r="K2443" s="155">
        <f t="shared" si="396"/>
        <v>10</v>
      </c>
      <c r="L2443" s="156">
        <f t="shared" si="397"/>
        <v>37.5</v>
      </c>
      <c r="M2443" s="156">
        <f t="shared" si="398"/>
        <v>75</v>
      </c>
      <c r="N2443" s="121" t="s">
        <v>2028</v>
      </c>
      <c r="O2443" s="334">
        <v>5.0999999999999997E-2</v>
      </c>
      <c r="P2443" s="334">
        <f t="shared" si="400"/>
        <v>0.10199999999999999</v>
      </c>
    </row>
    <row r="2444" spans="1:22" x14ac:dyDescent="0.25">
      <c r="A2444" s="134">
        <v>231840</v>
      </c>
      <c r="B2444" s="121">
        <v>63806830</v>
      </c>
      <c r="C2444" s="121">
        <v>2</v>
      </c>
      <c r="D2444" s="161"/>
      <c r="E2444" s="123" t="s">
        <v>3871</v>
      </c>
      <c r="F2444" s="124" t="s">
        <v>3872</v>
      </c>
      <c r="G2444" s="125">
        <f>J2444*1.15</f>
        <v>5.75</v>
      </c>
      <c r="H2444" s="125">
        <f t="shared" si="395"/>
        <v>11.5</v>
      </c>
      <c r="I2444" s="121" t="s">
        <v>974</v>
      </c>
      <c r="J2444" s="155">
        <v>5</v>
      </c>
      <c r="K2444" s="155">
        <f t="shared" si="396"/>
        <v>10</v>
      </c>
      <c r="L2444" s="156">
        <f t="shared" si="397"/>
        <v>37.5</v>
      </c>
      <c r="M2444" s="156">
        <f t="shared" si="398"/>
        <v>75</v>
      </c>
      <c r="N2444" s="121" t="s">
        <v>2028</v>
      </c>
      <c r="O2444" s="334">
        <v>5.0999999999999997E-2</v>
      </c>
      <c r="P2444" s="334">
        <f t="shared" si="400"/>
        <v>0.10199999999999999</v>
      </c>
      <c r="V2444" s="230"/>
    </row>
    <row r="2445" spans="1:22" x14ac:dyDescent="0.25">
      <c r="A2445" s="6">
        <v>158520</v>
      </c>
      <c r="B2445" s="6">
        <v>63806833</v>
      </c>
      <c r="C2445" s="6">
        <v>1</v>
      </c>
      <c r="D2445" s="39"/>
      <c r="E2445" s="30">
        <v>63806833</v>
      </c>
      <c r="F2445" s="20" t="s">
        <v>4336</v>
      </c>
      <c r="G2445" s="76">
        <f>J2445*1.2</f>
        <v>438</v>
      </c>
      <c r="H2445" s="55">
        <f t="shared" si="395"/>
        <v>438</v>
      </c>
      <c r="I2445" s="15" t="s">
        <v>0</v>
      </c>
      <c r="J2445" s="55">
        <v>365</v>
      </c>
      <c r="K2445" s="55">
        <f t="shared" si="396"/>
        <v>365</v>
      </c>
      <c r="L2445" s="56">
        <f t="shared" si="397"/>
        <v>2737.5</v>
      </c>
      <c r="M2445" s="56">
        <f t="shared" si="398"/>
        <v>2737.5</v>
      </c>
      <c r="N2445" s="38"/>
      <c r="O2445" s="48"/>
      <c r="P2445" s="48">
        <f t="shared" si="400"/>
        <v>0</v>
      </c>
      <c r="R2445" s="102">
        <f>Q2445*1.025</f>
        <v>0</v>
      </c>
      <c r="S2445" s="120" t="s">
        <v>2129</v>
      </c>
      <c r="U2445" s="40"/>
    </row>
    <row r="2446" spans="1:22" x14ac:dyDescent="0.25">
      <c r="A2446" s="6">
        <v>159859</v>
      </c>
      <c r="B2446" s="6">
        <v>63806837</v>
      </c>
      <c r="C2446" s="6">
        <v>1</v>
      </c>
      <c r="D2446" s="6"/>
      <c r="E2446" s="30">
        <v>63806837</v>
      </c>
      <c r="F2446" s="20" t="s">
        <v>1314</v>
      </c>
      <c r="G2446" s="53">
        <f t="shared" ref="G2446:G2455" si="404">J2446*1.15+O2446*2.45</f>
        <v>9.2990999999999993</v>
      </c>
      <c r="H2446" s="55">
        <f t="shared" si="395"/>
        <v>9.2990999999999993</v>
      </c>
      <c r="I2446" s="94" t="s">
        <v>67</v>
      </c>
      <c r="J2446" s="97">
        <v>7.43</v>
      </c>
      <c r="K2446" s="97">
        <f t="shared" si="396"/>
        <v>7.43</v>
      </c>
      <c r="L2446" s="93">
        <f t="shared" si="397"/>
        <v>55.724999999999994</v>
      </c>
      <c r="M2446" s="93">
        <f t="shared" si="398"/>
        <v>55.724999999999994</v>
      </c>
      <c r="N2446" s="129" t="s">
        <v>2645</v>
      </c>
      <c r="O2446" s="48">
        <v>0.308</v>
      </c>
      <c r="P2446" s="48">
        <f t="shared" si="400"/>
        <v>0.308</v>
      </c>
      <c r="R2446" s="102">
        <f>Q2446*1.025</f>
        <v>0</v>
      </c>
      <c r="S2446" s="120" t="s">
        <v>2130</v>
      </c>
      <c r="U2446" s="40"/>
    </row>
    <row r="2447" spans="1:22" x14ac:dyDescent="0.25">
      <c r="A2447" s="197">
        <v>196461</v>
      </c>
      <c r="B2447" s="134">
        <v>63806837</v>
      </c>
      <c r="C2447" s="134">
        <v>1</v>
      </c>
      <c r="D2447" s="161"/>
      <c r="E2447" s="123">
        <v>63806837</v>
      </c>
      <c r="F2447" s="124" t="s">
        <v>1314</v>
      </c>
      <c r="G2447" s="187">
        <f t="shared" si="404"/>
        <v>9.2990999999999993</v>
      </c>
      <c r="H2447" s="125">
        <f t="shared" si="395"/>
        <v>9.2990999999999993</v>
      </c>
      <c r="I2447" s="163" t="s">
        <v>974</v>
      </c>
      <c r="J2447" s="164">
        <v>7.43</v>
      </c>
      <c r="K2447" s="164">
        <f t="shared" si="396"/>
        <v>7.43</v>
      </c>
      <c r="L2447" s="165">
        <f t="shared" si="397"/>
        <v>55.724999999999994</v>
      </c>
      <c r="M2447" s="165">
        <f t="shared" si="398"/>
        <v>55.724999999999994</v>
      </c>
      <c r="N2447" s="129" t="s">
        <v>2645</v>
      </c>
      <c r="O2447" s="130">
        <v>0.308</v>
      </c>
      <c r="P2447" s="130">
        <f t="shared" si="400"/>
        <v>0.308</v>
      </c>
      <c r="Q2447" s="188"/>
      <c r="R2447" s="139"/>
      <c r="S2447" s="139"/>
      <c r="T2447" s="139"/>
      <c r="V2447" s="40"/>
    </row>
    <row r="2448" spans="1:22" ht="14.25" customHeight="1" x14ac:dyDescent="0.25">
      <c r="A2448" s="280">
        <v>211166</v>
      </c>
      <c r="B2448" s="134">
        <v>63806837</v>
      </c>
      <c r="C2448" s="134">
        <v>1</v>
      </c>
      <c r="D2448" s="161"/>
      <c r="E2448" s="123" t="s">
        <v>4047</v>
      </c>
      <c r="F2448" s="124" t="s">
        <v>1314</v>
      </c>
      <c r="G2448" s="187">
        <f t="shared" si="404"/>
        <v>9.2990999999999993</v>
      </c>
      <c r="H2448" s="187">
        <f t="shared" si="395"/>
        <v>9.2990999999999993</v>
      </c>
      <c r="I2448" s="163" t="s">
        <v>974</v>
      </c>
      <c r="J2448" s="164">
        <v>7.43</v>
      </c>
      <c r="K2448" s="164">
        <f t="shared" si="396"/>
        <v>7.43</v>
      </c>
      <c r="L2448" s="165">
        <f t="shared" si="397"/>
        <v>55.724999999999994</v>
      </c>
      <c r="M2448" s="165">
        <f t="shared" si="398"/>
        <v>55.724999999999994</v>
      </c>
      <c r="N2448" s="129" t="s">
        <v>1973</v>
      </c>
      <c r="O2448" s="130">
        <v>0.308</v>
      </c>
      <c r="P2448" s="130">
        <f t="shared" si="400"/>
        <v>0.308</v>
      </c>
      <c r="Q2448" s="188"/>
      <c r="R2448" s="194"/>
      <c r="S2448" s="131"/>
      <c r="T2448" s="131"/>
    </row>
    <row r="2449" spans="1:22" ht="14.25" customHeight="1" x14ac:dyDescent="0.25">
      <c r="A2449" s="197">
        <v>211168</v>
      </c>
      <c r="B2449" s="134">
        <v>63806837</v>
      </c>
      <c r="C2449" s="134">
        <v>1</v>
      </c>
      <c r="D2449" s="161"/>
      <c r="E2449" s="123" t="s">
        <v>4047</v>
      </c>
      <c r="F2449" s="124" t="s">
        <v>1314</v>
      </c>
      <c r="G2449" s="187">
        <f t="shared" si="404"/>
        <v>9.2990999999999993</v>
      </c>
      <c r="H2449" s="187">
        <f t="shared" si="395"/>
        <v>9.2990999999999993</v>
      </c>
      <c r="I2449" s="163" t="s">
        <v>974</v>
      </c>
      <c r="J2449" s="164">
        <v>7.43</v>
      </c>
      <c r="K2449" s="164">
        <f t="shared" si="396"/>
        <v>7.43</v>
      </c>
      <c r="L2449" s="165">
        <f t="shared" si="397"/>
        <v>55.724999999999994</v>
      </c>
      <c r="M2449" s="165">
        <f t="shared" si="398"/>
        <v>55.724999999999994</v>
      </c>
      <c r="N2449" s="129" t="s">
        <v>1973</v>
      </c>
      <c r="O2449" s="130">
        <v>0.308</v>
      </c>
      <c r="P2449" s="130">
        <f t="shared" si="400"/>
        <v>0.308</v>
      </c>
      <c r="Q2449" s="188"/>
      <c r="R2449" s="194"/>
      <c r="S2449" s="139"/>
      <c r="T2449" s="139"/>
    </row>
    <row r="2450" spans="1:22" ht="14.25" customHeight="1" x14ac:dyDescent="0.25">
      <c r="A2450" s="134">
        <v>228101</v>
      </c>
      <c r="B2450" s="134">
        <v>63806837</v>
      </c>
      <c r="C2450" s="134">
        <v>1</v>
      </c>
      <c r="D2450" s="161"/>
      <c r="E2450" s="123" t="s">
        <v>4047</v>
      </c>
      <c r="F2450" s="124" t="s">
        <v>1314</v>
      </c>
      <c r="G2450" s="187">
        <f t="shared" si="404"/>
        <v>9.2990999999999993</v>
      </c>
      <c r="H2450" s="187">
        <f t="shared" si="395"/>
        <v>9.2990999999999993</v>
      </c>
      <c r="I2450" s="163" t="s">
        <v>974</v>
      </c>
      <c r="J2450" s="164">
        <v>7.43</v>
      </c>
      <c r="K2450" s="164">
        <f t="shared" si="396"/>
        <v>7.43</v>
      </c>
      <c r="L2450" s="165">
        <f t="shared" si="397"/>
        <v>55.724999999999994</v>
      </c>
      <c r="M2450" s="165">
        <f t="shared" si="398"/>
        <v>55.724999999999994</v>
      </c>
      <c r="N2450" s="129" t="s">
        <v>1973</v>
      </c>
      <c r="O2450" s="130">
        <v>0.308</v>
      </c>
      <c r="P2450" s="130">
        <f t="shared" si="400"/>
        <v>0.308</v>
      </c>
    </row>
    <row r="2451" spans="1:22" x14ac:dyDescent="0.25">
      <c r="A2451" s="134">
        <v>231840</v>
      </c>
      <c r="B2451" s="134">
        <v>63806837</v>
      </c>
      <c r="C2451" s="134">
        <v>1</v>
      </c>
      <c r="D2451" s="161"/>
      <c r="E2451" s="123" t="s">
        <v>4047</v>
      </c>
      <c r="F2451" s="124" t="s">
        <v>1314</v>
      </c>
      <c r="G2451" s="125">
        <f t="shared" si="404"/>
        <v>9.2990999999999993</v>
      </c>
      <c r="H2451" s="125">
        <f t="shared" ref="H2451:H2514" si="405">C2451*G2451</f>
        <v>9.2990999999999993</v>
      </c>
      <c r="I2451" s="163" t="s">
        <v>974</v>
      </c>
      <c r="J2451" s="164">
        <v>7.43</v>
      </c>
      <c r="K2451" s="164">
        <f t="shared" ref="K2451:K2514" si="406">C2451*J2451</f>
        <v>7.43</v>
      </c>
      <c r="L2451" s="165">
        <f t="shared" ref="L2451:L2514" si="407">J2451*7.5</f>
        <v>55.724999999999994</v>
      </c>
      <c r="M2451" s="165">
        <f t="shared" ref="M2451:M2514" si="408">C2451*L2451</f>
        <v>55.724999999999994</v>
      </c>
      <c r="N2451" s="129" t="s">
        <v>1973</v>
      </c>
      <c r="O2451" s="130">
        <v>0.308</v>
      </c>
      <c r="P2451" s="130">
        <f t="shared" si="400"/>
        <v>0.308</v>
      </c>
    </row>
    <row r="2452" spans="1:22" x14ac:dyDescent="0.25">
      <c r="A2452" s="6">
        <v>159859</v>
      </c>
      <c r="B2452" s="6">
        <v>63806839</v>
      </c>
      <c r="C2452" s="6">
        <v>2</v>
      </c>
      <c r="D2452" s="6"/>
      <c r="E2452" s="30">
        <v>63806839</v>
      </c>
      <c r="F2452" s="20" t="s">
        <v>1315</v>
      </c>
      <c r="G2452" s="53">
        <f t="shared" si="404"/>
        <v>25.7636</v>
      </c>
      <c r="H2452" s="55">
        <f t="shared" si="405"/>
        <v>51.527200000000001</v>
      </c>
      <c r="I2452" s="94" t="s">
        <v>67</v>
      </c>
      <c r="J2452" s="97">
        <v>20</v>
      </c>
      <c r="K2452" s="97">
        <f t="shared" si="406"/>
        <v>40</v>
      </c>
      <c r="L2452" s="93">
        <f t="shared" si="407"/>
        <v>150</v>
      </c>
      <c r="M2452" s="93">
        <f t="shared" si="408"/>
        <v>300</v>
      </c>
      <c r="N2452" s="129" t="s">
        <v>2646</v>
      </c>
      <c r="O2452" s="48">
        <v>1.1279999999999999</v>
      </c>
      <c r="P2452" s="48">
        <f t="shared" si="400"/>
        <v>2.2559999999999998</v>
      </c>
      <c r="R2452" s="102">
        <f>Q2452*1.025</f>
        <v>0</v>
      </c>
      <c r="S2452" s="120" t="s">
        <v>2131</v>
      </c>
    </row>
    <row r="2453" spans="1:22" x14ac:dyDescent="0.25">
      <c r="A2453" s="134">
        <v>191151</v>
      </c>
      <c r="B2453" s="134">
        <v>63806839</v>
      </c>
      <c r="C2453" s="134">
        <v>2</v>
      </c>
      <c r="D2453" s="161"/>
      <c r="E2453" s="123">
        <v>63806839</v>
      </c>
      <c r="F2453" s="124" t="s">
        <v>1315</v>
      </c>
      <c r="G2453" s="187">
        <f t="shared" si="404"/>
        <v>25.7636</v>
      </c>
      <c r="H2453" s="162">
        <f t="shared" si="405"/>
        <v>51.527200000000001</v>
      </c>
      <c r="I2453" s="163" t="s">
        <v>974</v>
      </c>
      <c r="J2453" s="164">
        <v>20</v>
      </c>
      <c r="K2453" s="164">
        <f t="shared" si="406"/>
        <v>40</v>
      </c>
      <c r="L2453" s="165">
        <f t="shared" si="407"/>
        <v>150</v>
      </c>
      <c r="M2453" s="165">
        <f t="shared" si="408"/>
        <v>300</v>
      </c>
      <c r="N2453" s="129" t="s">
        <v>2646</v>
      </c>
      <c r="O2453" s="130">
        <v>1.1279999999999999</v>
      </c>
      <c r="P2453" s="130">
        <f t="shared" si="400"/>
        <v>2.2559999999999998</v>
      </c>
      <c r="Q2453" s="188"/>
      <c r="R2453" s="139"/>
      <c r="S2453" s="120" t="s">
        <v>2131</v>
      </c>
      <c r="T2453" s="139"/>
    </row>
    <row r="2454" spans="1:22" x14ac:dyDescent="0.25">
      <c r="A2454" s="6">
        <v>159859</v>
      </c>
      <c r="B2454" s="6">
        <v>63806841</v>
      </c>
      <c r="C2454" s="6">
        <v>1</v>
      </c>
      <c r="D2454" s="6"/>
      <c r="E2454" s="30">
        <v>63806841</v>
      </c>
      <c r="F2454" s="20" t="s">
        <v>1316</v>
      </c>
      <c r="G2454" s="53">
        <f t="shared" si="404"/>
        <v>8.552249999999999</v>
      </c>
      <c r="H2454" s="55">
        <f t="shared" si="405"/>
        <v>8.552249999999999</v>
      </c>
      <c r="I2454" s="94" t="s">
        <v>67</v>
      </c>
      <c r="J2454" s="97">
        <v>7</v>
      </c>
      <c r="K2454" s="97">
        <f t="shared" si="406"/>
        <v>7</v>
      </c>
      <c r="L2454" s="93">
        <f t="shared" si="407"/>
        <v>52.5</v>
      </c>
      <c r="M2454" s="93">
        <f t="shared" si="408"/>
        <v>52.5</v>
      </c>
      <c r="N2454" s="129" t="s">
        <v>2646</v>
      </c>
      <c r="O2454" s="48">
        <v>0.20499999999999999</v>
      </c>
      <c r="P2454" s="48">
        <f t="shared" si="400"/>
        <v>0.20499999999999999</v>
      </c>
      <c r="R2454" s="102">
        <f>Q2454*1.025</f>
        <v>0</v>
      </c>
      <c r="S2454" s="120" t="s">
        <v>2132</v>
      </c>
      <c r="U2454" s="139"/>
    </row>
    <row r="2455" spans="1:22" x14ac:dyDescent="0.25">
      <c r="A2455" s="6">
        <v>159859</v>
      </c>
      <c r="B2455" s="6">
        <v>63806841</v>
      </c>
      <c r="C2455" s="6">
        <v>1</v>
      </c>
      <c r="D2455" s="6"/>
      <c r="E2455" s="30">
        <v>63806841</v>
      </c>
      <c r="F2455" s="20" t="s">
        <v>1316</v>
      </c>
      <c r="G2455" s="53">
        <f t="shared" si="404"/>
        <v>8.552249999999999</v>
      </c>
      <c r="H2455" s="55">
        <f t="shared" si="405"/>
        <v>8.552249999999999</v>
      </c>
      <c r="I2455" s="94" t="s">
        <v>974</v>
      </c>
      <c r="J2455" s="97">
        <v>7</v>
      </c>
      <c r="K2455" s="97">
        <f t="shared" si="406"/>
        <v>7</v>
      </c>
      <c r="L2455" s="93">
        <f t="shared" si="407"/>
        <v>52.5</v>
      </c>
      <c r="M2455" s="93">
        <f t="shared" si="408"/>
        <v>52.5</v>
      </c>
      <c r="N2455" s="129" t="s">
        <v>2646</v>
      </c>
      <c r="O2455" s="48">
        <v>0.20499999999999999</v>
      </c>
      <c r="P2455" s="48">
        <f t="shared" si="400"/>
        <v>0.20499999999999999</v>
      </c>
      <c r="R2455" s="102">
        <f>Q2455*1.025</f>
        <v>0</v>
      </c>
      <c r="S2455" s="120" t="s">
        <v>2132</v>
      </c>
    </row>
    <row r="2456" spans="1:22" x14ac:dyDescent="0.25">
      <c r="A2456" s="6">
        <v>160098</v>
      </c>
      <c r="B2456" s="6">
        <v>63806844</v>
      </c>
      <c r="C2456" s="6">
        <v>2</v>
      </c>
      <c r="D2456" s="6"/>
      <c r="E2456" s="30">
        <v>63806844</v>
      </c>
      <c r="F2456" s="20" t="s">
        <v>4762</v>
      </c>
      <c r="G2456" s="53">
        <f>J2456*1.15</f>
        <v>147.19999999999999</v>
      </c>
      <c r="H2456" s="55">
        <f t="shared" si="405"/>
        <v>294.39999999999998</v>
      </c>
      <c r="I2456" s="15" t="s">
        <v>152</v>
      </c>
      <c r="J2456" s="55">
        <v>128</v>
      </c>
      <c r="K2456" s="55">
        <f t="shared" si="406"/>
        <v>256</v>
      </c>
      <c r="L2456" s="56">
        <f t="shared" si="407"/>
        <v>960</v>
      </c>
      <c r="M2456" s="56">
        <f t="shared" si="408"/>
        <v>1920</v>
      </c>
      <c r="N2456" s="38"/>
      <c r="O2456" s="48"/>
      <c r="P2456" s="48">
        <f t="shared" si="400"/>
        <v>0</v>
      </c>
      <c r="R2456" s="102">
        <f>Q2456*1.025</f>
        <v>0</v>
      </c>
      <c r="S2456" s="120" t="s">
        <v>2133</v>
      </c>
      <c r="V2456" s="40"/>
    </row>
    <row r="2457" spans="1:22" x14ac:dyDescent="0.25">
      <c r="A2457" s="197">
        <v>236942</v>
      </c>
      <c r="B2457" s="134">
        <v>63806844</v>
      </c>
      <c r="C2457" s="134">
        <v>2</v>
      </c>
      <c r="D2457" s="161"/>
      <c r="E2457" s="123" t="s">
        <v>4099</v>
      </c>
      <c r="F2457" s="124" t="s">
        <v>4762</v>
      </c>
      <c r="G2457" s="187">
        <f>J2457*1.15</f>
        <v>147.19999999999999</v>
      </c>
      <c r="H2457" s="162">
        <f t="shared" si="405"/>
        <v>294.39999999999998</v>
      </c>
      <c r="I2457" s="166" t="s">
        <v>152</v>
      </c>
      <c r="J2457" s="162">
        <v>128</v>
      </c>
      <c r="K2457" s="162">
        <f t="shared" si="406"/>
        <v>256</v>
      </c>
      <c r="L2457" s="167">
        <f t="shared" si="407"/>
        <v>960</v>
      </c>
      <c r="M2457" s="167">
        <f t="shared" si="408"/>
        <v>1920</v>
      </c>
      <c r="N2457" s="122"/>
      <c r="O2457" s="130"/>
      <c r="P2457" s="130">
        <f t="shared" si="400"/>
        <v>0</v>
      </c>
      <c r="R2457" s="37"/>
      <c r="V2457" s="131"/>
    </row>
    <row r="2458" spans="1:22" x14ac:dyDescent="0.25">
      <c r="A2458" s="6">
        <v>159859</v>
      </c>
      <c r="B2458" s="6">
        <v>63806849</v>
      </c>
      <c r="C2458" s="6">
        <v>1</v>
      </c>
      <c r="D2458" s="6"/>
      <c r="E2458" s="30">
        <v>63806849</v>
      </c>
      <c r="F2458" s="20" t="s">
        <v>1575</v>
      </c>
      <c r="G2458" s="53">
        <f>J2458*1.15</f>
        <v>35.534999999999997</v>
      </c>
      <c r="H2458" s="55">
        <f t="shared" si="405"/>
        <v>35.534999999999997</v>
      </c>
      <c r="I2458" s="15" t="s">
        <v>67</v>
      </c>
      <c r="J2458" s="55">
        <v>30.9</v>
      </c>
      <c r="K2458" s="55">
        <f t="shared" si="406"/>
        <v>30.9</v>
      </c>
      <c r="L2458" s="56">
        <f t="shared" si="407"/>
        <v>231.75</v>
      </c>
      <c r="M2458" s="56">
        <f t="shared" si="408"/>
        <v>231.75</v>
      </c>
      <c r="N2458" s="38"/>
      <c r="O2458" s="130"/>
      <c r="P2458" s="48">
        <f t="shared" si="400"/>
        <v>0</v>
      </c>
      <c r="R2458" s="102">
        <f>Q2458*1.025</f>
        <v>0</v>
      </c>
      <c r="S2458" s="120" t="s">
        <v>2134</v>
      </c>
      <c r="V2458" s="139"/>
    </row>
    <row r="2459" spans="1:22" x14ac:dyDescent="0.25">
      <c r="A2459" s="6">
        <v>180604</v>
      </c>
      <c r="B2459" s="6">
        <v>63806859</v>
      </c>
      <c r="C2459" s="6">
        <v>2</v>
      </c>
      <c r="D2459" s="39"/>
      <c r="E2459" s="30" t="s">
        <v>1911</v>
      </c>
      <c r="F2459" s="20" t="s">
        <v>1912</v>
      </c>
      <c r="G2459" s="76">
        <f>J2459*1.2</f>
        <v>158.4</v>
      </c>
      <c r="H2459" s="53">
        <f t="shared" si="405"/>
        <v>316.8</v>
      </c>
      <c r="I2459" s="15" t="s">
        <v>152</v>
      </c>
      <c r="J2459" s="55">
        <v>132</v>
      </c>
      <c r="K2459" s="55">
        <f t="shared" si="406"/>
        <v>264</v>
      </c>
      <c r="L2459" s="56">
        <f t="shared" si="407"/>
        <v>990</v>
      </c>
      <c r="M2459" s="56">
        <f t="shared" si="408"/>
        <v>1980</v>
      </c>
      <c r="N2459" s="38" t="s">
        <v>1917</v>
      </c>
      <c r="O2459" s="48">
        <v>24.7</v>
      </c>
      <c r="P2459" s="48">
        <f t="shared" si="400"/>
        <v>49.4</v>
      </c>
      <c r="R2459" s="102">
        <f>Q2459*1.025</f>
        <v>0</v>
      </c>
      <c r="S2459" s="120" t="s">
        <v>3411</v>
      </c>
      <c r="T2459" s="40"/>
      <c r="V2459" s="40"/>
    </row>
    <row r="2460" spans="1:22" ht="14.25" customHeight="1" x14ac:dyDescent="0.25">
      <c r="A2460" s="134">
        <v>191151</v>
      </c>
      <c r="B2460" s="134">
        <v>63806859</v>
      </c>
      <c r="C2460" s="134">
        <v>2</v>
      </c>
      <c r="D2460" s="161"/>
      <c r="E2460" s="123" t="s">
        <v>1911</v>
      </c>
      <c r="F2460" s="124" t="s">
        <v>1912</v>
      </c>
      <c r="G2460" s="189">
        <f>J2460*1.2</f>
        <v>158.4</v>
      </c>
      <c r="H2460" s="187">
        <f t="shared" si="405"/>
        <v>316.8</v>
      </c>
      <c r="I2460" s="166" t="s">
        <v>152</v>
      </c>
      <c r="J2460" s="162">
        <v>132</v>
      </c>
      <c r="K2460" s="162">
        <f t="shared" si="406"/>
        <v>264</v>
      </c>
      <c r="L2460" s="167">
        <f t="shared" si="407"/>
        <v>990</v>
      </c>
      <c r="M2460" s="167">
        <f t="shared" si="408"/>
        <v>1980</v>
      </c>
      <c r="N2460" s="122" t="s">
        <v>1917</v>
      </c>
      <c r="O2460" s="130">
        <v>24.7</v>
      </c>
      <c r="P2460" s="130">
        <f t="shared" si="400"/>
        <v>49.4</v>
      </c>
      <c r="Q2460" s="188"/>
      <c r="R2460" s="194">
        <f>Q2460*1.025</f>
        <v>0</v>
      </c>
      <c r="S2460" s="139"/>
      <c r="T2460" s="139"/>
    </row>
    <row r="2461" spans="1:22" x14ac:dyDescent="0.25">
      <c r="A2461" s="134">
        <v>228101</v>
      </c>
      <c r="B2461" s="134">
        <v>63806859</v>
      </c>
      <c r="C2461" s="134">
        <v>2</v>
      </c>
      <c r="D2461" s="161"/>
      <c r="E2461" s="123" t="s">
        <v>1911</v>
      </c>
      <c r="F2461" s="124" t="s">
        <v>1912</v>
      </c>
      <c r="G2461" s="189">
        <f>J2461*1.2</f>
        <v>158.4</v>
      </c>
      <c r="H2461" s="187">
        <f t="shared" si="405"/>
        <v>316.8</v>
      </c>
      <c r="I2461" s="166" t="s">
        <v>152</v>
      </c>
      <c r="J2461" s="162">
        <v>132</v>
      </c>
      <c r="K2461" s="162">
        <f t="shared" si="406"/>
        <v>264</v>
      </c>
      <c r="L2461" s="167">
        <f t="shared" si="407"/>
        <v>990</v>
      </c>
      <c r="M2461" s="167">
        <f t="shared" si="408"/>
        <v>1980</v>
      </c>
      <c r="N2461" s="121" t="s">
        <v>1917</v>
      </c>
      <c r="O2461" s="130">
        <v>24.7</v>
      </c>
      <c r="P2461" s="130">
        <f t="shared" si="400"/>
        <v>49.4</v>
      </c>
    </row>
    <row r="2462" spans="1:22" x14ac:dyDescent="0.25">
      <c r="A2462" s="134">
        <v>277505</v>
      </c>
      <c r="B2462" s="134">
        <v>63806859</v>
      </c>
      <c r="C2462" s="134">
        <v>2</v>
      </c>
      <c r="D2462" s="122">
        <v>1359583</v>
      </c>
      <c r="E2462" s="123" t="s">
        <v>1911</v>
      </c>
      <c r="F2462" s="124" t="s">
        <v>1912</v>
      </c>
      <c r="G2462" s="125">
        <f>J2462*1.1314</f>
        <v>158.39599999999999</v>
      </c>
      <c r="H2462" s="125">
        <f t="shared" si="405"/>
        <v>316.79199999999997</v>
      </c>
      <c r="I2462" s="166" t="s">
        <v>152</v>
      </c>
      <c r="J2462" s="162">
        <v>140</v>
      </c>
      <c r="K2462" s="162">
        <f t="shared" si="406"/>
        <v>280</v>
      </c>
      <c r="L2462" s="167">
        <f t="shared" si="407"/>
        <v>1050</v>
      </c>
      <c r="M2462" s="167">
        <f t="shared" si="408"/>
        <v>2100</v>
      </c>
      <c r="N2462" s="121" t="s">
        <v>1917</v>
      </c>
      <c r="O2462" s="130">
        <v>24.7</v>
      </c>
      <c r="P2462" s="130">
        <f t="shared" si="400"/>
        <v>49.4</v>
      </c>
      <c r="R2462" s="37"/>
    </row>
    <row r="2463" spans="1:22" x14ac:dyDescent="0.25">
      <c r="A2463" s="6">
        <v>160010</v>
      </c>
      <c r="B2463" s="6">
        <v>63806879</v>
      </c>
      <c r="C2463" s="6">
        <v>2</v>
      </c>
      <c r="D2463" s="39"/>
      <c r="E2463" s="30" t="s">
        <v>966</v>
      </c>
      <c r="F2463" s="20" t="s">
        <v>4566</v>
      </c>
      <c r="G2463" s="76">
        <f>J2463*1.2</f>
        <v>198</v>
      </c>
      <c r="H2463" s="53">
        <f t="shared" si="405"/>
        <v>396</v>
      </c>
      <c r="I2463" s="15" t="s">
        <v>0</v>
      </c>
      <c r="J2463" s="55">
        <v>165</v>
      </c>
      <c r="K2463" s="55">
        <f t="shared" si="406"/>
        <v>330</v>
      </c>
      <c r="L2463" s="56">
        <f t="shared" si="407"/>
        <v>1237.5</v>
      </c>
      <c r="M2463" s="56">
        <f t="shared" si="408"/>
        <v>2475</v>
      </c>
      <c r="N2463" s="38"/>
      <c r="O2463" s="48"/>
      <c r="P2463" s="48">
        <f t="shared" ref="P2463:P2526" si="409">O2463*C2463</f>
        <v>0</v>
      </c>
      <c r="R2463" s="102">
        <f t="shared" ref="R2463:R2471" si="410">Q2463*1.025</f>
        <v>0</v>
      </c>
      <c r="S2463" s="120" t="s">
        <v>2725</v>
      </c>
    </row>
    <row r="2464" spans="1:22" x14ac:dyDescent="0.25">
      <c r="A2464" s="6">
        <v>160010</v>
      </c>
      <c r="B2464" s="6">
        <v>63806880</v>
      </c>
      <c r="C2464" s="6">
        <v>2</v>
      </c>
      <c r="D2464" s="39"/>
      <c r="E2464" s="30" t="s">
        <v>967</v>
      </c>
      <c r="F2464" s="20" t="s">
        <v>4566</v>
      </c>
      <c r="G2464" s="76">
        <f>J2464*1.2</f>
        <v>198</v>
      </c>
      <c r="H2464" s="53">
        <f t="shared" si="405"/>
        <v>396</v>
      </c>
      <c r="I2464" s="15" t="s">
        <v>0</v>
      </c>
      <c r="J2464" s="55">
        <v>165</v>
      </c>
      <c r="K2464" s="55">
        <f t="shared" si="406"/>
        <v>330</v>
      </c>
      <c r="L2464" s="56">
        <f t="shared" si="407"/>
        <v>1237.5</v>
      </c>
      <c r="M2464" s="56">
        <f t="shared" si="408"/>
        <v>2475</v>
      </c>
      <c r="N2464" s="38"/>
      <c r="O2464" s="48"/>
      <c r="P2464" s="48">
        <f t="shared" si="409"/>
        <v>0</v>
      </c>
      <c r="R2464" s="102">
        <f t="shared" si="410"/>
        <v>0</v>
      </c>
      <c r="S2464" s="120" t="s">
        <v>2726</v>
      </c>
    </row>
    <row r="2465" spans="1:22" x14ac:dyDescent="0.25">
      <c r="A2465" s="134">
        <v>160010</v>
      </c>
      <c r="B2465" s="134">
        <v>63806883</v>
      </c>
      <c r="C2465" s="134">
        <v>2</v>
      </c>
      <c r="D2465" s="161"/>
      <c r="E2465" s="123" t="s">
        <v>965</v>
      </c>
      <c r="F2465" s="124" t="s">
        <v>3860</v>
      </c>
      <c r="G2465" s="187">
        <f>J2465*1.15</f>
        <v>368</v>
      </c>
      <c r="H2465" s="187">
        <f t="shared" si="405"/>
        <v>736</v>
      </c>
      <c r="I2465" s="166" t="s">
        <v>0</v>
      </c>
      <c r="J2465" s="162">
        <v>320</v>
      </c>
      <c r="K2465" s="162">
        <f t="shared" si="406"/>
        <v>640</v>
      </c>
      <c r="L2465" s="167">
        <f t="shared" si="407"/>
        <v>2400</v>
      </c>
      <c r="M2465" s="167">
        <f t="shared" si="408"/>
        <v>4800</v>
      </c>
      <c r="N2465" s="206"/>
      <c r="O2465" s="130">
        <v>16</v>
      </c>
      <c r="P2465" s="130">
        <f t="shared" si="409"/>
        <v>32</v>
      </c>
      <c r="R2465" s="102">
        <f t="shared" si="410"/>
        <v>0</v>
      </c>
      <c r="S2465" s="120" t="s">
        <v>2261</v>
      </c>
    </row>
    <row r="2466" spans="1:22" x14ac:dyDescent="0.25">
      <c r="A2466" s="6">
        <v>160010</v>
      </c>
      <c r="B2466" s="9">
        <v>63806885</v>
      </c>
      <c r="C2466" s="27">
        <v>2</v>
      </c>
      <c r="D2466" s="39"/>
      <c r="E2466" s="33" t="s">
        <v>968</v>
      </c>
      <c r="F2466" s="24" t="s">
        <v>852</v>
      </c>
      <c r="G2466" s="76">
        <f>J2466*1.2</f>
        <v>66</v>
      </c>
      <c r="H2466" s="53">
        <f t="shared" si="405"/>
        <v>132</v>
      </c>
      <c r="I2466" s="15" t="s">
        <v>0</v>
      </c>
      <c r="J2466" s="55">
        <v>55</v>
      </c>
      <c r="K2466" s="55">
        <f t="shared" si="406"/>
        <v>110</v>
      </c>
      <c r="L2466" s="13">
        <f t="shared" si="407"/>
        <v>412.5</v>
      </c>
      <c r="M2466" s="56">
        <f t="shared" si="408"/>
        <v>825</v>
      </c>
      <c r="N2466" s="38"/>
      <c r="O2466" s="48"/>
      <c r="P2466" s="48">
        <f t="shared" si="409"/>
        <v>0</v>
      </c>
      <c r="R2466" s="102">
        <f t="shared" si="410"/>
        <v>0</v>
      </c>
      <c r="S2466" s="120" t="s">
        <v>2727</v>
      </c>
      <c r="U2466" s="139"/>
      <c r="V2466" s="131"/>
    </row>
    <row r="2467" spans="1:22" x14ac:dyDescent="0.25">
      <c r="A2467" s="9">
        <v>180604</v>
      </c>
      <c r="B2467" s="9">
        <v>63806911</v>
      </c>
      <c r="C2467" s="9">
        <v>1</v>
      </c>
      <c r="D2467" s="39"/>
      <c r="E2467" s="30" t="s">
        <v>1913</v>
      </c>
      <c r="F2467" s="20" t="s">
        <v>4824</v>
      </c>
      <c r="G2467" s="53">
        <f>J2467*1.15+O2467*1.9</f>
        <v>65.771500000000003</v>
      </c>
      <c r="H2467" s="53">
        <f t="shared" si="405"/>
        <v>65.771500000000003</v>
      </c>
      <c r="I2467" s="94" t="s">
        <v>152</v>
      </c>
      <c r="J2467" s="97">
        <v>34.5</v>
      </c>
      <c r="K2467" s="97">
        <f t="shared" si="406"/>
        <v>34.5</v>
      </c>
      <c r="L2467" s="93">
        <f t="shared" si="407"/>
        <v>258.75</v>
      </c>
      <c r="M2467" s="93">
        <f t="shared" si="408"/>
        <v>258.75</v>
      </c>
      <c r="N2467" s="91" t="s">
        <v>2037</v>
      </c>
      <c r="O2467" s="48">
        <v>13.734999999999999</v>
      </c>
      <c r="P2467" s="48">
        <f t="shared" si="409"/>
        <v>13.734999999999999</v>
      </c>
      <c r="R2467" s="102">
        <f t="shared" si="410"/>
        <v>0</v>
      </c>
      <c r="S2467" s="120" t="s">
        <v>3412</v>
      </c>
      <c r="T2467" s="40"/>
    </row>
    <row r="2468" spans="1:22" x14ac:dyDescent="0.25">
      <c r="A2468" s="9">
        <v>180604</v>
      </c>
      <c r="B2468" s="9">
        <v>63806911</v>
      </c>
      <c r="C2468" s="9">
        <v>1</v>
      </c>
      <c r="D2468" s="39"/>
      <c r="E2468" s="30" t="s">
        <v>1913</v>
      </c>
      <c r="F2468" s="20" t="s">
        <v>4824</v>
      </c>
      <c r="G2468" s="53">
        <f>J2468*1.15+O2468*1.9</f>
        <v>65.771500000000003</v>
      </c>
      <c r="H2468" s="53">
        <f t="shared" si="405"/>
        <v>65.771500000000003</v>
      </c>
      <c r="I2468" s="94" t="s">
        <v>152</v>
      </c>
      <c r="J2468" s="97">
        <v>34.5</v>
      </c>
      <c r="K2468" s="97">
        <f t="shared" si="406"/>
        <v>34.5</v>
      </c>
      <c r="L2468" s="93">
        <f t="shared" si="407"/>
        <v>258.75</v>
      </c>
      <c r="M2468" s="93">
        <f t="shared" si="408"/>
        <v>258.75</v>
      </c>
      <c r="N2468" s="91" t="s">
        <v>2037</v>
      </c>
      <c r="O2468" s="48">
        <v>13.734999999999999</v>
      </c>
      <c r="P2468" s="48">
        <f t="shared" si="409"/>
        <v>13.734999999999999</v>
      </c>
      <c r="R2468" s="102">
        <f t="shared" si="410"/>
        <v>0</v>
      </c>
      <c r="S2468" s="120" t="s">
        <v>3412</v>
      </c>
      <c r="T2468" s="40"/>
      <c r="U2468" s="139"/>
    </row>
    <row r="2469" spans="1:22" x14ac:dyDescent="0.25">
      <c r="A2469" s="134">
        <v>191151</v>
      </c>
      <c r="B2469" s="121">
        <v>63806911</v>
      </c>
      <c r="C2469" s="121">
        <v>1</v>
      </c>
      <c r="D2469" s="161"/>
      <c r="E2469" s="123" t="s">
        <v>1913</v>
      </c>
      <c r="F2469" s="124" t="s">
        <v>4824</v>
      </c>
      <c r="G2469" s="187">
        <f>J2469*1.15+O2469*1.9</f>
        <v>65.771500000000003</v>
      </c>
      <c r="H2469" s="187">
        <f t="shared" si="405"/>
        <v>65.771500000000003</v>
      </c>
      <c r="I2469" s="163" t="s">
        <v>152</v>
      </c>
      <c r="J2469" s="164">
        <v>34.5</v>
      </c>
      <c r="K2469" s="164">
        <f t="shared" si="406"/>
        <v>34.5</v>
      </c>
      <c r="L2469" s="165">
        <f t="shared" si="407"/>
        <v>258.75</v>
      </c>
      <c r="M2469" s="165">
        <f t="shared" si="408"/>
        <v>258.75</v>
      </c>
      <c r="N2469" s="129" t="s">
        <v>2645</v>
      </c>
      <c r="O2469" s="130">
        <v>13.734999999999999</v>
      </c>
      <c r="P2469" s="130">
        <f t="shared" si="409"/>
        <v>13.734999999999999</v>
      </c>
      <c r="Q2469" s="188"/>
      <c r="R2469" s="194">
        <f t="shared" si="410"/>
        <v>0</v>
      </c>
      <c r="S2469" s="139"/>
      <c r="T2469" s="139"/>
      <c r="V2469" s="139"/>
    </row>
    <row r="2470" spans="1:22" x14ac:dyDescent="0.25">
      <c r="A2470" s="134">
        <v>191151</v>
      </c>
      <c r="B2470" s="121">
        <v>63806911</v>
      </c>
      <c r="C2470" s="121">
        <v>1</v>
      </c>
      <c r="D2470" s="161"/>
      <c r="E2470" s="123" t="s">
        <v>1913</v>
      </c>
      <c r="F2470" s="124" t="s">
        <v>4824</v>
      </c>
      <c r="G2470" s="187">
        <f>J2470*1.15+O2470*1.9</f>
        <v>65.771500000000003</v>
      </c>
      <c r="H2470" s="187">
        <f t="shared" si="405"/>
        <v>65.771500000000003</v>
      </c>
      <c r="I2470" s="163" t="s">
        <v>152</v>
      </c>
      <c r="J2470" s="164">
        <v>34.5</v>
      </c>
      <c r="K2470" s="164">
        <f t="shared" si="406"/>
        <v>34.5</v>
      </c>
      <c r="L2470" s="165">
        <f t="shared" si="407"/>
        <v>258.75</v>
      </c>
      <c r="M2470" s="165">
        <f t="shared" si="408"/>
        <v>258.75</v>
      </c>
      <c r="N2470" s="129" t="s">
        <v>2645</v>
      </c>
      <c r="O2470" s="130">
        <v>13.734999999999999</v>
      </c>
      <c r="P2470" s="130">
        <f t="shared" si="409"/>
        <v>13.734999999999999</v>
      </c>
      <c r="Q2470" s="188"/>
      <c r="R2470" s="194">
        <f t="shared" si="410"/>
        <v>0</v>
      </c>
      <c r="S2470" s="139"/>
      <c r="T2470" s="139"/>
    </row>
    <row r="2471" spans="1:22" x14ac:dyDescent="0.25">
      <c r="A2471" s="6">
        <v>162757</v>
      </c>
      <c r="B2471" s="6">
        <v>63806912</v>
      </c>
      <c r="C2471" s="6">
        <v>4</v>
      </c>
      <c r="D2471" s="39"/>
      <c r="E2471" s="30" t="s">
        <v>981</v>
      </c>
      <c r="F2471" s="20" t="s">
        <v>4724</v>
      </c>
      <c r="G2471" s="76">
        <f>J2471*1.2</f>
        <v>9.1199999999999992</v>
      </c>
      <c r="H2471" s="55">
        <f t="shared" si="405"/>
        <v>36.479999999999997</v>
      </c>
      <c r="I2471" s="15" t="s">
        <v>67</v>
      </c>
      <c r="J2471" s="55">
        <v>7.6</v>
      </c>
      <c r="K2471" s="55">
        <f t="shared" si="406"/>
        <v>30.4</v>
      </c>
      <c r="L2471" s="56">
        <f t="shared" si="407"/>
        <v>57</v>
      </c>
      <c r="M2471" s="56">
        <f t="shared" si="408"/>
        <v>228</v>
      </c>
      <c r="N2471" s="38"/>
      <c r="O2471" s="48"/>
      <c r="P2471" s="48">
        <f t="shared" si="409"/>
        <v>0</v>
      </c>
      <c r="R2471" s="102">
        <f t="shared" si="410"/>
        <v>0</v>
      </c>
      <c r="S2471" s="120" t="s">
        <v>3129</v>
      </c>
    </row>
    <row r="2472" spans="1:22" x14ac:dyDescent="0.25">
      <c r="A2472" s="280">
        <v>253376</v>
      </c>
      <c r="B2472" s="134">
        <v>63806912</v>
      </c>
      <c r="C2472" s="134">
        <v>4</v>
      </c>
      <c r="D2472" s="122"/>
      <c r="E2472" s="123" t="s">
        <v>981</v>
      </c>
      <c r="F2472" s="20" t="s">
        <v>4724</v>
      </c>
      <c r="G2472" s="168">
        <f>J2472*1.2+O2472*2.5</f>
        <v>12.12</v>
      </c>
      <c r="H2472" s="125">
        <f t="shared" si="405"/>
        <v>48.48</v>
      </c>
      <c r="I2472" s="203" t="s">
        <v>974</v>
      </c>
      <c r="J2472" s="164">
        <v>7.6</v>
      </c>
      <c r="K2472" s="164">
        <f t="shared" si="406"/>
        <v>30.4</v>
      </c>
      <c r="L2472" s="165">
        <f t="shared" si="407"/>
        <v>57</v>
      </c>
      <c r="M2472" s="165">
        <f t="shared" si="408"/>
        <v>228</v>
      </c>
      <c r="N2472" s="129" t="s">
        <v>1973</v>
      </c>
      <c r="O2472" s="130">
        <v>1.2</v>
      </c>
      <c r="P2472" s="130">
        <f t="shared" si="409"/>
        <v>4.8</v>
      </c>
      <c r="Q2472" s="188"/>
      <c r="R2472" s="131"/>
      <c r="S2472" s="131"/>
      <c r="T2472" s="139"/>
      <c r="U2472" s="139"/>
    </row>
    <row r="2473" spans="1:22" x14ac:dyDescent="0.25">
      <c r="A2473" s="6">
        <v>161522</v>
      </c>
      <c r="B2473" s="6">
        <v>63806918</v>
      </c>
      <c r="C2473" s="6">
        <v>40</v>
      </c>
      <c r="D2473" s="39"/>
      <c r="E2473" s="30" t="s">
        <v>971</v>
      </c>
      <c r="F2473" s="44" t="s">
        <v>3793</v>
      </c>
      <c r="G2473" s="76">
        <f>J2473*1.2</f>
        <v>72</v>
      </c>
      <c r="H2473" s="55">
        <f t="shared" si="405"/>
        <v>2880</v>
      </c>
      <c r="I2473" s="15" t="s">
        <v>152</v>
      </c>
      <c r="J2473" s="55">
        <v>60</v>
      </c>
      <c r="K2473" s="55">
        <f t="shared" si="406"/>
        <v>2400</v>
      </c>
      <c r="L2473" s="56">
        <f t="shared" si="407"/>
        <v>450</v>
      </c>
      <c r="M2473" s="56">
        <f t="shared" si="408"/>
        <v>18000</v>
      </c>
      <c r="N2473" s="105" t="s">
        <v>1917</v>
      </c>
      <c r="O2473" s="48">
        <v>2.7</v>
      </c>
      <c r="P2473" s="48">
        <f t="shared" si="409"/>
        <v>108</v>
      </c>
      <c r="R2473" s="102">
        <f>Q2473*1.025</f>
        <v>0</v>
      </c>
      <c r="S2473" s="120" t="s">
        <v>2340</v>
      </c>
      <c r="U2473" s="139"/>
      <c r="V2473" s="139"/>
    </row>
    <row r="2474" spans="1:22" x14ac:dyDescent="0.25">
      <c r="A2474" s="197">
        <v>260072</v>
      </c>
      <c r="B2474" s="134">
        <v>63806918</v>
      </c>
      <c r="C2474" s="134">
        <v>30</v>
      </c>
      <c r="D2474" s="161"/>
      <c r="E2474" s="123" t="s">
        <v>4297</v>
      </c>
      <c r="F2474" s="270" t="s">
        <v>3793</v>
      </c>
      <c r="G2474" s="286">
        <f>J2474*1.2</f>
        <v>72</v>
      </c>
      <c r="H2474" s="288">
        <f t="shared" si="405"/>
        <v>2160</v>
      </c>
      <c r="I2474" s="166" t="s">
        <v>152</v>
      </c>
      <c r="J2474" s="288">
        <v>60</v>
      </c>
      <c r="K2474" s="288">
        <f t="shared" si="406"/>
        <v>1800</v>
      </c>
      <c r="L2474" s="290">
        <f t="shared" si="407"/>
        <v>450</v>
      </c>
      <c r="M2474" s="290">
        <f t="shared" si="408"/>
        <v>13500</v>
      </c>
      <c r="N2474" s="122" t="s">
        <v>1917</v>
      </c>
      <c r="O2474" s="130">
        <v>2.7</v>
      </c>
      <c r="P2474" s="130">
        <f t="shared" si="409"/>
        <v>81</v>
      </c>
      <c r="Q2474" s="447"/>
      <c r="R2474" s="447"/>
      <c r="S2474" s="447"/>
      <c r="T2474" s="447"/>
      <c r="U2474" s="447"/>
    </row>
    <row r="2475" spans="1:22" x14ac:dyDescent="0.25">
      <c r="A2475" s="197">
        <v>302124</v>
      </c>
      <c r="B2475" s="134">
        <v>63806918</v>
      </c>
      <c r="C2475" s="134">
        <v>32</v>
      </c>
      <c r="D2475" s="122">
        <v>1391469</v>
      </c>
      <c r="E2475" s="123" t="s">
        <v>4643</v>
      </c>
      <c r="F2475" s="270" t="s">
        <v>4644</v>
      </c>
      <c r="G2475" s="444">
        <f>J2475*1.21+O2475*2.5</f>
        <v>79.5</v>
      </c>
      <c r="H2475" s="448">
        <f t="shared" si="405"/>
        <v>2544</v>
      </c>
      <c r="I2475" s="163" t="s">
        <v>152</v>
      </c>
      <c r="J2475" s="439">
        <v>60</v>
      </c>
      <c r="K2475" s="439">
        <f t="shared" si="406"/>
        <v>1920</v>
      </c>
      <c r="L2475" s="453">
        <f t="shared" si="407"/>
        <v>450</v>
      </c>
      <c r="M2475" s="453">
        <f t="shared" si="408"/>
        <v>14400</v>
      </c>
      <c r="N2475" s="129" t="s">
        <v>1973</v>
      </c>
      <c r="O2475" s="130">
        <v>2.76</v>
      </c>
      <c r="P2475" s="130">
        <f t="shared" si="409"/>
        <v>88.32</v>
      </c>
      <c r="R2475" s="480"/>
      <c r="S2475" s="480"/>
      <c r="T2475" s="474"/>
      <c r="U2475" s="480"/>
    </row>
    <row r="2476" spans="1:22" x14ac:dyDescent="0.25">
      <c r="A2476" s="6">
        <v>161522</v>
      </c>
      <c r="B2476" s="6">
        <v>63806921</v>
      </c>
      <c r="C2476" s="6">
        <v>2</v>
      </c>
      <c r="D2476" s="39"/>
      <c r="E2476" s="30" t="s">
        <v>972</v>
      </c>
      <c r="F2476" s="44" t="s">
        <v>3798</v>
      </c>
      <c r="G2476" s="76">
        <f>J2476*1.2</f>
        <v>88.8</v>
      </c>
      <c r="H2476" s="55">
        <f t="shared" si="405"/>
        <v>177.6</v>
      </c>
      <c r="I2476" s="15" t="s">
        <v>152</v>
      </c>
      <c r="J2476" s="55">
        <v>74</v>
      </c>
      <c r="K2476" s="55">
        <f t="shared" si="406"/>
        <v>148</v>
      </c>
      <c r="L2476" s="56">
        <f t="shared" si="407"/>
        <v>555</v>
      </c>
      <c r="M2476" s="56">
        <f t="shared" si="408"/>
        <v>1110</v>
      </c>
      <c r="N2476" s="105" t="s">
        <v>1917</v>
      </c>
      <c r="O2476" s="48">
        <v>2.96</v>
      </c>
      <c r="P2476" s="48">
        <f t="shared" si="409"/>
        <v>5.92</v>
      </c>
      <c r="R2476" s="102">
        <f>Q2476*1.025</f>
        <v>0</v>
      </c>
      <c r="S2476" s="120" t="s">
        <v>2347</v>
      </c>
      <c r="V2476" s="139"/>
    </row>
    <row r="2477" spans="1:22" x14ac:dyDescent="0.25">
      <c r="A2477" s="197">
        <v>302124</v>
      </c>
      <c r="B2477" s="134">
        <v>63806921</v>
      </c>
      <c r="C2477" s="134">
        <v>2</v>
      </c>
      <c r="D2477" s="122">
        <v>1391469</v>
      </c>
      <c r="E2477" s="123" t="s">
        <v>4645</v>
      </c>
      <c r="F2477" s="270" t="s">
        <v>4646</v>
      </c>
      <c r="G2477" s="444">
        <f>J2477*1.21+O2477*2.5</f>
        <v>97.039999999999992</v>
      </c>
      <c r="H2477" s="448">
        <f t="shared" si="405"/>
        <v>194.07999999999998</v>
      </c>
      <c r="I2477" s="163" t="s">
        <v>152</v>
      </c>
      <c r="J2477" s="439">
        <v>74</v>
      </c>
      <c r="K2477" s="439">
        <f t="shared" si="406"/>
        <v>148</v>
      </c>
      <c r="L2477" s="453">
        <f t="shared" si="407"/>
        <v>555</v>
      </c>
      <c r="M2477" s="453">
        <f t="shared" si="408"/>
        <v>1110</v>
      </c>
      <c r="N2477" s="129" t="s">
        <v>1973</v>
      </c>
      <c r="O2477" s="130">
        <v>3</v>
      </c>
      <c r="P2477" s="130">
        <f t="shared" si="409"/>
        <v>6</v>
      </c>
      <c r="Q2477" s="504"/>
      <c r="R2477" s="480"/>
      <c r="S2477" s="480"/>
      <c r="T2477" s="480"/>
      <c r="U2477" s="474"/>
    </row>
    <row r="2478" spans="1:22" x14ac:dyDescent="0.25">
      <c r="A2478" s="6">
        <v>161522</v>
      </c>
      <c r="B2478" s="6">
        <v>63806922</v>
      </c>
      <c r="C2478" s="6">
        <v>2</v>
      </c>
      <c r="D2478" s="39"/>
      <c r="E2478" s="30" t="s">
        <v>1962</v>
      </c>
      <c r="F2478" s="44" t="s">
        <v>1055</v>
      </c>
      <c r="G2478" s="76">
        <f>J2478*1.2</f>
        <v>60</v>
      </c>
      <c r="H2478" s="55">
        <f t="shared" si="405"/>
        <v>120</v>
      </c>
      <c r="I2478" s="15" t="s">
        <v>152</v>
      </c>
      <c r="J2478" s="55">
        <v>50</v>
      </c>
      <c r="K2478" s="55">
        <f t="shared" si="406"/>
        <v>100</v>
      </c>
      <c r="L2478" s="56">
        <f t="shared" si="407"/>
        <v>375</v>
      </c>
      <c r="M2478" s="56">
        <f t="shared" si="408"/>
        <v>750</v>
      </c>
      <c r="N2478" s="105" t="s">
        <v>2039</v>
      </c>
      <c r="O2478" s="48"/>
      <c r="P2478" s="48">
        <f t="shared" si="409"/>
        <v>0</v>
      </c>
      <c r="R2478" s="102">
        <f t="shared" ref="R2478:R2486" si="411">Q2478*1.025</f>
        <v>0</v>
      </c>
      <c r="S2478" s="120" t="s">
        <v>2334</v>
      </c>
    </row>
    <row r="2479" spans="1:22" x14ac:dyDescent="0.25">
      <c r="A2479" s="6">
        <v>161522</v>
      </c>
      <c r="B2479" s="6">
        <v>63806926</v>
      </c>
      <c r="C2479" s="6">
        <v>4</v>
      </c>
      <c r="D2479" s="39"/>
      <c r="E2479" s="30" t="s">
        <v>973</v>
      </c>
      <c r="F2479" s="44" t="s">
        <v>1072</v>
      </c>
      <c r="G2479" s="76">
        <f>J2479*1.2</f>
        <v>7.1999999999999993</v>
      </c>
      <c r="H2479" s="55">
        <f t="shared" si="405"/>
        <v>28.799999999999997</v>
      </c>
      <c r="I2479" s="15" t="s">
        <v>67</v>
      </c>
      <c r="J2479" s="55">
        <v>6</v>
      </c>
      <c r="K2479" s="55">
        <f t="shared" si="406"/>
        <v>24</v>
      </c>
      <c r="L2479" s="56">
        <f t="shared" si="407"/>
        <v>45</v>
      </c>
      <c r="M2479" s="56">
        <f t="shared" si="408"/>
        <v>180</v>
      </c>
      <c r="N2479" s="38"/>
      <c r="O2479" s="48"/>
      <c r="P2479" s="48">
        <f t="shared" si="409"/>
        <v>0</v>
      </c>
      <c r="Q2479" s="103"/>
      <c r="R2479" s="102">
        <f t="shared" si="411"/>
        <v>0</v>
      </c>
      <c r="S2479" s="120" t="s">
        <v>3130</v>
      </c>
      <c r="V2479" s="139"/>
    </row>
    <row r="2480" spans="1:22" x14ac:dyDescent="0.25">
      <c r="A2480" s="6">
        <v>161522</v>
      </c>
      <c r="B2480" s="6">
        <v>63806927</v>
      </c>
      <c r="C2480" s="6">
        <v>2</v>
      </c>
      <c r="D2480" s="39"/>
      <c r="E2480" s="30" t="s">
        <v>2040</v>
      </c>
      <c r="F2480" s="44" t="s">
        <v>1795</v>
      </c>
      <c r="G2480" s="76">
        <f>J2480*1.2</f>
        <v>414</v>
      </c>
      <c r="H2480" s="55">
        <f t="shared" si="405"/>
        <v>828</v>
      </c>
      <c r="I2480" s="15" t="s">
        <v>0</v>
      </c>
      <c r="J2480" s="55">
        <v>345</v>
      </c>
      <c r="K2480" s="55">
        <f t="shared" si="406"/>
        <v>690</v>
      </c>
      <c r="L2480" s="56">
        <f t="shared" si="407"/>
        <v>2587.5</v>
      </c>
      <c r="M2480" s="56">
        <f t="shared" si="408"/>
        <v>5175</v>
      </c>
      <c r="N2480" s="105" t="s">
        <v>1917</v>
      </c>
      <c r="O2480" s="48"/>
      <c r="P2480" s="48"/>
      <c r="R2480" s="102">
        <f t="shared" si="411"/>
        <v>0</v>
      </c>
      <c r="S2480" s="120" t="s">
        <v>2329</v>
      </c>
      <c r="U2480" s="139"/>
      <c r="V2480" s="131"/>
    </row>
    <row r="2481" spans="1:22" x14ac:dyDescent="0.25">
      <c r="A2481" s="6">
        <v>161522</v>
      </c>
      <c r="B2481" s="6">
        <v>63806928</v>
      </c>
      <c r="C2481" s="6">
        <v>2</v>
      </c>
      <c r="D2481" s="39"/>
      <c r="E2481" s="30" t="s">
        <v>970</v>
      </c>
      <c r="F2481" s="44" t="s">
        <v>1796</v>
      </c>
      <c r="G2481" s="76">
        <f>J2481*1.2</f>
        <v>372</v>
      </c>
      <c r="H2481" s="55">
        <f t="shared" si="405"/>
        <v>744</v>
      </c>
      <c r="I2481" s="15" t="s">
        <v>0</v>
      </c>
      <c r="J2481" s="55">
        <v>310</v>
      </c>
      <c r="K2481" s="55">
        <f t="shared" si="406"/>
        <v>620</v>
      </c>
      <c r="L2481" s="56">
        <f t="shared" si="407"/>
        <v>2325</v>
      </c>
      <c r="M2481" s="56">
        <f t="shared" si="408"/>
        <v>4650</v>
      </c>
      <c r="N2481" s="105" t="s">
        <v>1917</v>
      </c>
      <c r="O2481" s="48"/>
      <c r="P2481" s="48">
        <f t="shared" ref="P2481:P2512" si="412">O2481*C2481</f>
        <v>0</v>
      </c>
      <c r="R2481" s="102">
        <f t="shared" si="411"/>
        <v>0</v>
      </c>
      <c r="S2481" s="120" t="s">
        <v>2335</v>
      </c>
      <c r="U2481" s="139"/>
    </row>
    <row r="2482" spans="1:22" x14ac:dyDescent="0.25">
      <c r="A2482" s="6">
        <v>162757</v>
      </c>
      <c r="B2482" s="6">
        <v>63806931</v>
      </c>
      <c r="C2482" s="6">
        <v>2</v>
      </c>
      <c r="D2482" s="39"/>
      <c r="E2482" s="30" t="s">
        <v>978</v>
      </c>
      <c r="F2482" s="44" t="s">
        <v>4397</v>
      </c>
      <c r="G2482" s="53">
        <f>J2482*1.15</f>
        <v>436.99999999999994</v>
      </c>
      <c r="H2482" s="55">
        <f t="shared" si="405"/>
        <v>873.99999999999989</v>
      </c>
      <c r="I2482" s="15" t="s">
        <v>0</v>
      </c>
      <c r="J2482" s="55">
        <v>380</v>
      </c>
      <c r="K2482" s="55">
        <f t="shared" si="406"/>
        <v>760</v>
      </c>
      <c r="L2482" s="56">
        <f t="shared" si="407"/>
        <v>2850</v>
      </c>
      <c r="M2482" s="56">
        <f t="shared" si="408"/>
        <v>5700</v>
      </c>
      <c r="N2482" s="277" t="s">
        <v>1917</v>
      </c>
      <c r="O2482" s="48">
        <v>35.5</v>
      </c>
      <c r="P2482" s="48">
        <f t="shared" si="412"/>
        <v>71</v>
      </c>
      <c r="R2482" s="102">
        <f t="shared" si="411"/>
        <v>0</v>
      </c>
      <c r="S2482" s="120" t="s">
        <v>2364</v>
      </c>
    </row>
    <row r="2483" spans="1:22" x14ac:dyDescent="0.25">
      <c r="A2483" s="6">
        <v>162757</v>
      </c>
      <c r="B2483" s="6">
        <v>63806933</v>
      </c>
      <c r="C2483" s="6">
        <v>2</v>
      </c>
      <c r="D2483" s="39"/>
      <c r="E2483" s="30" t="s">
        <v>979</v>
      </c>
      <c r="F2483" s="20" t="s">
        <v>4386</v>
      </c>
      <c r="G2483" s="53">
        <f>J2483*1.15</f>
        <v>390.99999999999994</v>
      </c>
      <c r="H2483" s="55">
        <f t="shared" si="405"/>
        <v>781.99999999999989</v>
      </c>
      <c r="I2483" s="15" t="s">
        <v>0</v>
      </c>
      <c r="J2483" s="55">
        <v>340</v>
      </c>
      <c r="K2483" s="55">
        <f t="shared" si="406"/>
        <v>680</v>
      </c>
      <c r="L2483" s="56">
        <f t="shared" si="407"/>
        <v>2550</v>
      </c>
      <c r="M2483" s="56">
        <f t="shared" si="408"/>
        <v>5100</v>
      </c>
      <c r="N2483" s="277" t="s">
        <v>1917</v>
      </c>
      <c r="O2483" s="48">
        <v>36.200000000000003</v>
      </c>
      <c r="P2483" s="48">
        <f t="shared" si="412"/>
        <v>72.400000000000006</v>
      </c>
      <c r="R2483" s="102">
        <f t="shared" si="411"/>
        <v>0</v>
      </c>
      <c r="S2483" s="120" t="s">
        <v>2365</v>
      </c>
    </row>
    <row r="2484" spans="1:22" x14ac:dyDescent="0.25">
      <c r="A2484" s="6">
        <v>162757</v>
      </c>
      <c r="B2484" s="6">
        <v>63806944</v>
      </c>
      <c r="C2484" s="6">
        <v>1</v>
      </c>
      <c r="D2484" s="39"/>
      <c r="E2484" s="30" t="s">
        <v>980</v>
      </c>
      <c r="F2484" s="44" t="s">
        <v>1208</v>
      </c>
      <c r="G2484" s="76">
        <f>J2484*1.2</f>
        <v>282</v>
      </c>
      <c r="H2484" s="55">
        <f t="shared" si="405"/>
        <v>282</v>
      </c>
      <c r="I2484" s="15" t="s">
        <v>0</v>
      </c>
      <c r="J2484" s="55">
        <v>235</v>
      </c>
      <c r="K2484" s="55">
        <f t="shared" si="406"/>
        <v>235</v>
      </c>
      <c r="L2484" s="56">
        <f t="shared" si="407"/>
        <v>1762.5</v>
      </c>
      <c r="M2484" s="56">
        <f t="shared" si="408"/>
        <v>1762.5</v>
      </c>
      <c r="N2484" s="38"/>
      <c r="O2484" s="48"/>
      <c r="P2484" s="48">
        <f t="shared" si="412"/>
        <v>0</v>
      </c>
      <c r="Q2484" s="103"/>
      <c r="R2484" s="102">
        <f t="shared" si="411"/>
        <v>0</v>
      </c>
      <c r="S2484" s="120" t="s">
        <v>2744</v>
      </c>
      <c r="U2484" s="139"/>
      <c r="V2484" s="139"/>
    </row>
    <row r="2485" spans="1:22" x14ac:dyDescent="0.25">
      <c r="A2485" s="6">
        <v>174131</v>
      </c>
      <c r="B2485" s="6">
        <v>63806972</v>
      </c>
      <c r="C2485" s="6">
        <v>1</v>
      </c>
      <c r="D2485" s="39"/>
      <c r="E2485" s="30">
        <v>63806972</v>
      </c>
      <c r="F2485" s="20" t="s">
        <v>1784</v>
      </c>
      <c r="G2485" s="76">
        <f>J2485*1.2</f>
        <v>153.6</v>
      </c>
      <c r="H2485" s="55">
        <f t="shared" si="405"/>
        <v>153.6</v>
      </c>
      <c r="I2485" s="15" t="s">
        <v>152</v>
      </c>
      <c r="J2485" s="55">
        <v>128</v>
      </c>
      <c r="K2485" s="55">
        <f t="shared" si="406"/>
        <v>128</v>
      </c>
      <c r="L2485" s="56">
        <f t="shared" si="407"/>
        <v>960</v>
      </c>
      <c r="M2485" s="56">
        <f t="shared" si="408"/>
        <v>960</v>
      </c>
      <c r="N2485" s="38"/>
      <c r="O2485" s="48">
        <v>8.8460000000000001</v>
      </c>
      <c r="P2485" s="48">
        <f t="shared" si="412"/>
        <v>8.8460000000000001</v>
      </c>
      <c r="R2485" s="102">
        <f t="shared" si="411"/>
        <v>0</v>
      </c>
      <c r="S2485" s="120" t="s">
        <v>2135</v>
      </c>
    </row>
    <row r="2486" spans="1:22" x14ac:dyDescent="0.25">
      <c r="A2486" s="6">
        <v>180186</v>
      </c>
      <c r="B2486" s="6">
        <v>63806972</v>
      </c>
      <c r="C2486" s="6">
        <v>1</v>
      </c>
      <c r="D2486" s="38"/>
      <c r="E2486" s="30" t="s">
        <v>3575</v>
      </c>
      <c r="F2486" s="20" t="s">
        <v>1784</v>
      </c>
      <c r="G2486" s="76">
        <f>J2486*1.2+O2486*1.9</f>
        <v>170.4074</v>
      </c>
      <c r="H2486" s="53">
        <f t="shared" si="405"/>
        <v>170.4074</v>
      </c>
      <c r="I2486" s="94" t="s">
        <v>152</v>
      </c>
      <c r="J2486" s="97">
        <v>128</v>
      </c>
      <c r="K2486" s="97">
        <f t="shared" si="406"/>
        <v>128</v>
      </c>
      <c r="L2486" s="93">
        <f t="shared" si="407"/>
        <v>960</v>
      </c>
      <c r="M2486" s="93">
        <f t="shared" si="408"/>
        <v>960</v>
      </c>
      <c r="N2486" s="91" t="s">
        <v>1983</v>
      </c>
      <c r="O2486" s="48">
        <v>8.8460000000000001</v>
      </c>
      <c r="P2486" s="48">
        <f t="shared" si="412"/>
        <v>8.8460000000000001</v>
      </c>
      <c r="R2486" s="102">
        <f t="shared" si="411"/>
        <v>0</v>
      </c>
      <c r="S2486" s="120" t="s">
        <v>3413</v>
      </c>
      <c r="T2486" s="40"/>
      <c r="U2486" s="40"/>
      <c r="V2486" s="40"/>
    </row>
    <row r="2487" spans="1:22" x14ac:dyDescent="0.25">
      <c r="A2487" s="197">
        <v>209279</v>
      </c>
      <c r="B2487" s="134">
        <v>63806972</v>
      </c>
      <c r="C2487" s="134">
        <v>1</v>
      </c>
      <c r="D2487" s="122"/>
      <c r="E2487" s="123" t="s">
        <v>3575</v>
      </c>
      <c r="F2487" s="124" t="s">
        <v>1784</v>
      </c>
      <c r="G2487" s="189">
        <f>J2487*1.2+O2487*2.5</f>
        <v>175.715</v>
      </c>
      <c r="H2487" s="187">
        <f t="shared" si="405"/>
        <v>175.715</v>
      </c>
      <c r="I2487" s="163" t="s">
        <v>152</v>
      </c>
      <c r="J2487" s="164">
        <v>128</v>
      </c>
      <c r="K2487" s="164">
        <f t="shared" si="406"/>
        <v>128</v>
      </c>
      <c r="L2487" s="165">
        <f t="shared" si="407"/>
        <v>960</v>
      </c>
      <c r="M2487" s="165">
        <f t="shared" si="408"/>
        <v>960</v>
      </c>
      <c r="N2487" s="129" t="s">
        <v>1973</v>
      </c>
      <c r="O2487" s="130">
        <v>8.8460000000000001</v>
      </c>
      <c r="P2487" s="130">
        <f t="shared" si="412"/>
        <v>8.8460000000000001</v>
      </c>
      <c r="Q2487" s="188"/>
      <c r="R2487" s="194"/>
      <c r="S2487" s="246"/>
      <c r="T2487" s="139"/>
      <c r="V2487" s="139"/>
    </row>
    <row r="2488" spans="1:22" ht="17.25" customHeight="1" x14ac:dyDescent="0.25">
      <c r="A2488" s="6">
        <v>162757</v>
      </c>
      <c r="B2488" s="6">
        <v>63806979</v>
      </c>
      <c r="C2488" s="6">
        <v>2</v>
      </c>
      <c r="D2488" s="39"/>
      <c r="E2488" s="30" t="s">
        <v>3500</v>
      </c>
      <c r="F2488" s="44" t="s">
        <v>1280</v>
      </c>
      <c r="G2488" s="76">
        <f>J2488*1.2</f>
        <v>252</v>
      </c>
      <c r="H2488" s="55">
        <f t="shared" si="405"/>
        <v>504</v>
      </c>
      <c r="I2488" s="15" t="s">
        <v>0</v>
      </c>
      <c r="J2488" s="55">
        <v>210</v>
      </c>
      <c r="K2488" s="55">
        <f t="shared" si="406"/>
        <v>420</v>
      </c>
      <c r="L2488" s="56">
        <f t="shared" si="407"/>
        <v>1575</v>
      </c>
      <c r="M2488" s="56">
        <f t="shared" si="408"/>
        <v>3150</v>
      </c>
      <c r="N2488" s="122" t="s">
        <v>2028</v>
      </c>
      <c r="O2488" s="48">
        <v>31</v>
      </c>
      <c r="P2488" s="48">
        <f t="shared" si="412"/>
        <v>62</v>
      </c>
      <c r="R2488" s="102">
        <f>Q2488*1.025</f>
        <v>0</v>
      </c>
      <c r="S2488" s="120" t="s">
        <v>2460</v>
      </c>
      <c r="V2488" s="139"/>
    </row>
    <row r="2489" spans="1:22" x14ac:dyDescent="0.25">
      <c r="A2489" s="6">
        <v>164330</v>
      </c>
      <c r="B2489" s="6">
        <v>63807005</v>
      </c>
      <c r="C2489" s="6">
        <v>2</v>
      </c>
      <c r="D2489" s="39"/>
      <c r="E2489" s="30" t="s">
        <v>1126</v>
      </c>
      <c r="F2489" s="44" t="s">
        <v>4384</v>
      </c>
      <c r="G2489" s="53">
        <f>J2489*1.15</f>
        <v>408.24999999999994</v>
      </c>
      <c r="H2489" s="55">
        <f t="shared" si="405"/>
        <v>816.49999999999989</v>
      </c>
      <c r="I2489" s="15" t="s">
        <v>0</v>
      </c>
      <c r="J2489" s="53">
        <v>355</v>
      </c>
      <c r="K2489" s="55">
        <f t="shared" si="406"/>
        <v>710</v>
      </c>
      <c r="L2489" s="56">
        <f t="shared" si="407"/>
        <v>2662.5</v>
      </c>
      <c r="M2489" s="56">
        <f t="shared" si="408"/>
        <v>5325</v>
      </c>
      <c r="N2489" s="277" t="s">
        <v>1917</v>
      </c>
      <c r="O2489" s="48">
        <v>28.2</v>
      </c>
      <c r="P2489" s="48">
        <f t="shared" si="412"/>
        <v>56.4</v>
      </c>
      <c r="R2489" s="102">
        <f>Q2489*1.025</f>
        <v>0</v>
      </c>
      <c r="S2489" s="120" t="s">
        <v>2366</v>
      </c>
    </row>
    <row r="2490" spans="1:22" x14ac:dyDescent="0.25">
      <c r="A2490" s="197">
        <v>197808</v>
      </c>
      <c r="B2490" s="134">
        <v>63807005</v>
      </c>
      <c r="C2490" s="134">
        <v>2</v>
      </c>
      <c r="D2490" s="161"/>
      <c r="E2490" s="123" t="s">
        <v>1126</v>
      </c>
      <c r="F2490" s="270" t="s">
        <v>4384</v>
      </c>
      <c r="G2490" s="187">
        <f>J2490*1.15</f>
        <v>408.24999999999994</v>
      </c>
      <c r="H2490" s="162">
        <f t="shared" si="405"/>
        <v>816.49999999999989</v>
      </c>
      <c r="I2490" s="166" t="s">
        <v>0</v>
      </c>
      <c r="J2490" s="155">
        <v>355</v>
      </c>
      <c r="K2490" s="162">
        <f t="shared" si="406"/>
        <v>710</v>
      </c>
      <c r="L2490" s="167">
        <f t="shared" si="407"/>
        <v>2662.5</v>
      </c>
      <c r="M2490" s="167">
        <f t="shared" si="408"/>
        <v>5325</v>
      </c>
      <c r="N2490" s="277" t="s">
        <v>1917</v>
      </c>
      <c r="O2490" s="130">
        <v>28.2</v>
      </c>
      <c r="P2490" s="130">
        <f t="shared" si="412"/>
        <v>56.4</v>
      </c>
      <c r="Q2490" s="188"/>
      <c r="R2490" s="202"/>
      <c r="S2490" s="202"/>
      <c r="T2490" s="202"/>
    </row>
    <row r="2491" spans="1:22" x14ac:dyDescent="0.25">
      <c r="A2491" s="6">
        <v>164330</v>
      </c>
      <c r="B2491" s="6">
        <v>63807006</v>
      </c>
      <c r="C2491" s="6">
        <v>2</v>
      </c>
      <c r="D2491" s="39"/>
      <c r="E2491" s="30" t="s">
        <v>1127</v>
      </c>
      <c r="F2491" s="44" t="s">
        <v>4385</v>
      </c>
      <c r="G2491" s="53">
        <f>J2491*1.15</f>
        <v>368</v>
      </c>
      <c r="H2491" s="55">
        <f t="shared" si="405"/>
        <v>736</v>
      </c>
      <c r="I2491" s="15" t="s">
        <v>0</v>
      </c>
      <c r="J2491" s="53">
        <v>320</v>
      </c>
      <c r="K2491" s="55">
        <f t="shared" si="406"/>
        <v>640</v>
      </c>
      <c r="L2491" s="56">
        <f t="shared" si="407"/>
        <v>2400</v>
      </c>
      <c r="M2491" s="56">
        <f t="shared" si="408"/>
        <v>4800</v>
      </c>
      <c r="N2491" s="277" t="s">
        <v>1917</v>
      </c>
      <c r="O2491" s="130">
        <v>28.7</v>
      </c>
      <c r="P2491" s="48">
        <f t="shared" si="412"/>
        <v>57.4</v>
      </c>
      <c r="R2491" s="102">
        <f>Q2491*1.025</f>
        <v>0</v>
      </c>
      <c r="S2491" s="120" t="s">
        <v>2367</v>
      </c>
      <c r="V2491" s="139"/>
    </row>
    <row r="2492" spans="1:22" x14ac:dyDescent="0.25">
      <c r="A2492" s="197">
        <v>197808</v>
      </c>
      <c r="B2492" s="134">
        <v>63807006</v>
      </c>
      <c r="C2492" s="134">
        <v>2</v>
      </c>
      <c r="D2492" s="161"/>
      <c r="E2492" s="123" t="s">
        <v>1127</v>
      </c>
      <c r="F2492" s="44" t="s">
        <v>4385</v>
      </c>
      <c r="G2492" s="187">
        <f>J2492*1.15</f>
        <v>368</v>
      </c>
      <c r="H2492" s="162">
        <f t="shared" si="405"/>
        <v>736</v>
      </c>
      <c r="I2492" s="166" t="s">
        <v>0</v>
      </c>
      <c r="J2492" s="155">
        <v>320</v>
      </c>
      <c r="K2492" s="162">
        <f t="shared" si="406"/>
        <v>640</v>
      </c>
      <c r="L2492" s="167">
        <f t="shared" si="407"/>
        <v>2400</v>
      </c>
      <c r="M2492" s="167">
        <f t="shared" si="408"/>
        <v>4800</v>
      </c>
      <c r="N2492" s="277" t="s">
        <v>1917</v>
      </c>
      <c r="O2492" s="130">
        <v>28.7</v>
      </c>
      <c r="P2492" s="130">
        <f t="shared" si="412"/>
        <v>57.4</v>
      </c>
      <c r="Q2492" s="188"/>
      <c r="R2492" s="139"/>
      <c r="S2492" s="139"/>
      <c r="T2492" s="139"/>
    </row>
    <row r="2493" spans="1:22" x14ac:dyDescent="0.25">
      <c r="A2493" s="6">
        <v>164330</v>
      </c>
      <c r="B2493" s="6">
        <v>63807039</v>
      </c>
      <c r="C2493" s="6">
        <v>2</v>
      </c>
      <c r="D2493" s="39"/>
      <c r="E2493" s="30" t="s">
        <v>1129</v>
      </c>
      <c r="F2493" s="20" t="s">
        <v>4413</v>
      </c>
      <c r="G2493" s="76">
        <f t="shared" ref="G2493:G2501" si="413">J2493*1.2</f>
        <v>240</v>
      </c>
      <c r="H2493" s="55">
        <f t="shared" si="405"/>
        <v>480</v>
      </c>
      <c r="I2493" s="15" t="s">
        <v>0</v>
      </c>
      <c r="J2493" s="55">
        <v>200</v>
      </c>
      <c r="K2493" s="55">
        <f t="shared" si="406"/>
        <v>400</v>
      </c>
      <c r="L2493" s="56">
        <f t="shared" si="407"/>
        <v>1500</v>
      </c>
      <c r="M2493" s="56">
        <f t="shared" si="408"/>
        <v>3000</v>
      </c>
      <c r="N2493" s="122" t="s">
        <v>2028</v>
      </c>
      <c r="O2493" s="48">
        <v>27</v>
      </c>
      <c r="P2493" s="48">
        <f t="shared" si="412"/>
        <v>54</v>
      </c>
      <c r="R2493" s="102">
        <f>Q2493*1.025</f>
        <v>0</v>
      </c>
      <c r="S2493" s="120" t="s">
        <v>2461</v>
      </c>
    </row>
    <row r="2494" spans="1:22" x14ac:dyDescent="0.25">
      <c r="A2494" s="197">
        <v>197808</v>
      </c>
      <c r="B2494" s="134">
        <v>63807039</v>
      </c>
      <c r="C2494" s="134">
        <v>2</v>
      </c>
      <c r="D2494" s="161"/>
      <c r="E2494" s="123" t="s">
        <v>1129</v>
      </c>
      <c r="F2494" s="124" t="s">
        <v>4413</v>
      </c>
      <c r="G2494" s="189">
        <f t="shared" si="413"/>
        <v>240</v>
      </c>
      <c r="H2494" s="162">
        <f t="shared" si="405"/>
        <v>480</v>
      </c>
      <c r="I2494" s="166" t="s">
        <v>0</v>
      </c>
      <c r="J2494" s="162">
        <v>200</v>
      </c>
      <c r="K2494" s="162">
        <f t="shared" si="406"/>
        <v>400</v>
      </c>
      <c r="L2494" s="167">
        <f t="shared" si="407"/>
        <v>1500</v>
      </c>
      <c r="M2494" s="167">
        <f t="shared" si="408"/>
        <v>3000</v>
      </c>
      <c r="N2494" s="122" t="s">
        <v>2028</v>
      </c>
      <c r="O2494" s="130">
        <v>27</v>
      </c>
      <c r="P2494" s="130">
        <f t="shared" si="412"/>
        <v>54</v>
      </c>
      <c r="Q2494" s="188"/>
      <c r="R2494" s="139"/>
      <c r="S2494" s="139"/>
      <c r="T2494" s="139"/>
    </row>
    <row r="2495" spans="1:22" x14ac:dyDescent="0.25">
      <c r="A2495" s="197">
        <v>225825</v>
      </c>
      <c r="B2495" s="134">
        <v>63807039</v>
      </c>
      <c r="C2495" s="134">
        <v>2</v>
      </c>
      <c r="D2495" s="161"/>
      <c r="E2495" s="123" t="s">
        <v>3843</v>
      </c>
      <c r="F2495" s="124" t="s">
        <v>4413</v>
      </c>
      <c r="G2495" s="189">
        <f t="shared" si="413"/>
        <v>240</v>
      </c>
      <c r="H2495" s="162">
        <f t="shared" si="405"/>
        <v>480</v>
      </c>
      <c r="I2495" s="166" t="s">
        <v>0</v>
      </c>
      <c r="J2495" s="162">
        <v>200</v>
      </c>
      <c r="K2495" s="162">
        <f t="shared" si="406"/>
        <v>400</v>
      </c>
      <c r="L2495" s="167">
        <f t="shared" si="407"/>
        <v>1500</v>
      </c>
      <c r="M2495" s="167">
        <f t="shared" si="408"/>
        <v>3000</v>
      </c>
      <c r="N2495" s="122" t="s">
        <v>2028</v>
      </c>
      <c r="O2495" s="130">
        <v>27</v>
      </c>
      <c r="P2495" s="130">
        <f t="shared" si="412"/>
        <v>54</v>
      </c>
      <c r="Q2495" s="188"/>
      <c r="R2495" s="139"/>
      <c r="S2495" s="139"/>
      <c r="T2495" s="131"/>
      <c r="U2495" s="131"/>
      <c r="V2495" s="131"/>
    </row>
    <row r="2496" spans="1:22" x14ac:dyDescent="0.25">
      <c r="A2496" s="6">
        <v>164330</v>
      </c>
      <c r="B2496" s="6">
        <v>63807055</v>
      </c>
      <c r="C2496" s="6">
        <v>2</v>
      </c>
      <c r="D2496" s="39"/>
      <c r="E2496" s="30" t="s">
        <v>1130</v>
      </c>
      <c r="F2496" s="20" t="s">
        <v>4551</v>
      </c>
      <c r="G2496" s="76">
        <f t="shared" si="413"/>
        <v>222</v>
      </c>
      <c r="H2496" s="55">
        <f t="shared" si="405"/>
        <v>444</v>
      </c>
      <c r="I2496" s="15" t="s">
        <v>0</v>
      </c>
      <c r="J2496" s="55">
        <v>185</v>
      </c>
      <c r="K2496" s="55">
        <f t="shared" si="406"/>
        <v>370</v>
      </c>
      <c r="L2496" s="56">
        <f t="shared" si="407"/>
        <v>1387.5</v>
      </c>
      <c r="M2496" s="56">
        <f t="shared" si="408"/>
        <v>2775</v>
      </c>
      <c r="N2496" s="38"/>
      <c r="O2496" s="48"/>
      <c r="P2496" s="48">
        <f t="shared" si="412"/>
        <v>0</v>
      </c>
      <c r="R2496" s="102">
        <f>Q2496*1.025</f>
        <v>0</v>
      </c>
      <c r="S2496" s="120" t="s">
        <v>2807</v>
      </c>
    </row>
    <row r="2497" spans="1:22" x14ac:dyDescent="0.25">
      <c r="A2497" s="6">
        <v>170894</v>
      </c>
      <c r="B2497" s="6">
        <v>63807055</v>
      </c>
      <c r="C2497" s="6">
        <v>2</v>
      </c>
      <c r="D2497" s="39"/>
      <c r="E2497" s="30" t="s">
        <v>1837</v>
      </c>
      <c r="F2497" s="20" t="s">
        <v>4551</v>
      </c>
      <c r="G2497" s="76">
        <f t="shared" si="413"/>
        <v>246</v>
      </c>
      <c r="H2497" s="55">
        <f t="shared" si="405"/>
        <v>492</v>
      </c>
      <c r="I2497" s="15" t="s">
        <v>0</v>
      </c>
      <c r="J2497" s="55">
        <v>205</v>
      </c>
      <c r="K2497" s="55">
        <f t="shared" si="406"/>
        <v>410</v>
      </c>
      <c r="L2497" s="56">
        <f t="shared" si="407"/>
        <v>1537.5</v>
      </c>
      <c r="M2497" s="56">
        <f t="shared" si="408"/>
        <v>3075</v>
      </c>
      <c r="N2497" s="38"/>
      <c r="O2497" s="48"/>
      <c r="P2497" s="48">
        <f t="shared" si="412"/>
        <v>0</v>
      </c>
      <c r="R2497" s="102">
        <f>Q2497*1.025</f>
        <v>0</v>
      </c>
      <c r="S2497" s="120" t="s">
        <v>2810</v>
      </c>
      <c r="U2497" s="139"/>
    </row>
    <row r="2498" spans="1:22" x14ac:dyDescent="0.25">
      <c r="A2498" s="197">
        <v>197808</v>
      </c>
      <c r="B2498" s="134">
        <v>63807055</v>
      </c>
      <c r="C2498" s="134">
        <v>2</v>
      </c>
      <c r="D2498" s="161"/>
      <c r="E2498" s="123" t="s">
        <v>3636</v>
      </c>
      <c r="F2498" s="124" t="s">
        <v>4556</v>
      </c>
      <c r="G2498" s="189">
        <f t="shared" si="413"/>
        <v>231</v>
      </c>
      <c r="H2498" s="162">
        <f t="shared" si="405"/>
        <v>462</v>
      </c>
      <c r="I2498" s="166" t="s">
        <v>0</v>
      </c>
      <c r="J2498" s="281">
        <v>192.5</v>
      </c>
      <c r="K2498" s="162">
        <f t="shared" si="406"/>
        <v>385</v>
      </c>
      <c r="L2498" s="167">
        <f t="shared" si="407"/>
        <v>1443.75</v>
      </c>
      <c r="M2498" s="167">
        <f t="shared" si="408"/>
        <v>2887.5</v>
      </c>
      <c r="N2498" s="122" t="s">
        <v>2028</v>
      </c>
      <c r="O2498" s="130">
        <v>28.9</v>
      </c>
      <c r="P2498" s="130">
        <f t="shared" si="412"/>
        <v>57.8</v>
      </c>
      <c r="Q2498" s="188"/>
      <c r="R2498" s="131"/>
      <c r="S2498" s="131"/>
      <c r="T2498" s="131"/>
      <c r="U2498" s="139"/>
    </row>
    <row r="2499" spans="1:22" x14ac:dyDescent="0.25">
      <c r="A2499" s="6">
        <v>170894</v>
      </c>
      <c r="B2499" s="6">
        <v>63807056</v>
      </c>
      <c r="C2499" s="6">
        <v>2</v>
      </c>
      <c r="D2499" s="39"/>
      <c r="E2499" s="30" t="s">
        <v>1837</v>
      </c>
      <c r="F2499" s="20" t="s">
        <v>4533</v>
      </c>
      <c r="G2499" s="76">
        <f t="shared" si="413"/>
        <v>246</v>
      </c>
      <c r="H2499" s="55">
        <f t="shared" si="405"/>
        <v>492</v>
      </c>
      <c r="I2499" s="15" t="s">
        <v>0</v>
      </c>
      <c r="J2499" s="55">
        <v>205</v>
      </c>
      <c r="K2499" s="55">
        <f t="shared" si="406"/>
        <v>410</v>
      </c>
      <c r="L2499" s="56">
        <f t="shared" si="407"/>
        <v>1537.5</v>
      </c>
      <c r="M2499" s="56">
        <f t="shared" si="408"/>
        <v>3075</v>
      </c>
      <c r="N2499" s="38"/>
      <c r="O2499" s="48"/>
      <c r="P2499" s="48">
        <f t="shared" si="412"/>
        <v>0</v>
      </c>
      <c r="R2499" s="102">
        <f>Q2499*1.025</f>
        <v>0</v>
      </c>
      <c r="S2499" s="120" t="s">
        <v>2809</v>
      </c>
    </row>
    <row r="2500" spans="1:22" x14ac:dyDescent="0.25">
      <c r="A2500" s="6">
        <v>164330</v>
      </c>
      <c r="B2500" s="6">
        <v>63807056</v>
      </c>
      <c r="C2500" s="6">
        <v>2</v>
      </c>
      <c r="D2500" s="39"/>
      <c r="E2500" s="30" t="s">
        <v>1130</v>
      </c>
      <c r="F2500" s="20" t="s">
        <v>4534</v>
      </c>
      <c r="G2500" s="76">
        <f t="shared" si="413"/>
        <v>222</v>
      </c>
      <c r="H2500" s="55">
        <f t="shared" si="405"/>
        <v>444</v>
      </c>
      <c r="I2500" s="15" t="s">
        <v>0</v>
      </c>
      <c r="J2500" s="55">
        <v>185</v>
      </c>
      <c r="K2500" s="55">
        <f t="shared" si="406"/>
        <v>370</v>
      </c>
      <c r="L2500" s="56">
        <f t="shared" si="407"/>
        <v>1387.5</v>
      </c>
      <c r="M2500" s="56">
        <f t="shared" si="408"/>
        <v>2775</v>
      </c>
      <c r="N2500" s="38"/>
      <c r="O2500" s="48"/>
      <c r="P2500" s="48">
        <f t="shared" si="412"/>
        <v>0</v>
      </c>
      <c r="R2500" s="102">
        <f>Q2500*1.025</f>
        <v>0</v>
      </c>
      <c r="S2500" s="120" t="s">
        <v>2808</v>
      </c>
      <c r="U2500" s="131"/>
      <c r="V2500" s="139"/>
    </row>
    <row r="2501" spans="1:22" x14ac:dyDescent="0.25">
      <c r="A2501" s="197">
        <v>197808</v>
      </c>
      <c r="B2501" s="134">
        <v>63807056</v>
      </c>
      <c r="C2501" s="134">
        <v>2</v>
      </c>
      <c r="D2501" s="161"/>
      <c r="E2501" s="123" t="s">
        <v>3636</v>
      </c>
      <c r="F2501" s="124" t="s">
        <v>4542</v>
      </c>
      <c r="G2501" s="189">
        <f t="shared" si="413"/>
        <v>231</v>
      </c>
      <c r="H2501" s="162">
        <f t="shared" si="405"/>
        <v>462</v>
      </c>
      <c r="I2501" s="166" t="s">
        <v>0</v>
      </c>
      <c r="J2501" s="281">
        <v>192.5</v>
      </c>
      <c r="K2501" s="162">
        <f t="shared" si="406"/>
        <v>385</v>
      </c>
      <c r="L2501" s="167">
        <f t="shared" si="407"/>
        <v>1443.75</v>
      </c>
      <c r="M2501" s="167">
        <f t="shared" si="408"/>
        <v>2887.5</v>
      </c>
      <c r="N2501" s="122" t="s">
        <v>2028</v>
      </c>
      <c r="O2501" s="130">
        <v>28.9</v>
      </c>
      <c r="P2501" s="130">
        <f t="shared" si="412"/>
        <v>57.8</v>
      </c>
      <c r="Q2501" s="188"/>
      <c r="R2501" s="131"/>
      <c r="S2501" s="131"/>
      <c r="T2501" s="131"/>
      <c r="U2501" s="131"/>
    </row>
    <row r="2502" spans="1:22" x14ac:dyDescent="0.25">
      <c r="A2502" s="197">
        <v>260072</v>
      </c>
      <c r="B2502" s="134">
        <v>63807063</v>
      </c>
      <c r="C2502" s="134">
        <v>4</v>
      </c>
      <c r="D2502" s="161"/>
      <c r="E2502" s="123" t="s">
        <v>4295</v>
      </c>
      <c r="F2502" s="329" t="s">
        <v>4296</v>
      </c>
      <c r="G2502" s="444">
        <f>J2502*1.2+O2502*2.5</f>
        <v>13.299999999999999</v>
      </c>
      <c r="H2502" s="448">
        <f t="shared" si="405"/>
        <v>53.199999999999996</v>
      </c>
      <c r="I2502" s="163" t="s">
        <v>974</v>
      </c>
      <c r="J2502" s="452">
        <v>9</v>
      </c>
      <c r="K2502" s="439">
        <f t="shared" si="406"/>
        <v>36</v>
      </c>
      <c r="L2502" s="453">
        <f t="shared" si="407"/>
        <v>67.5</v>
      </c>
      <c r="M2502" s="453">
        <f t="shared" si="408"/>
        <v>270</v>
      </c>
      <c r="N2502" s="129" t="s">
        <v>1973</v>
      </c>
      <c r="O2502" s="130">
        <v>1</v>
      </c>
      <c r="P2502" s="130">
        <f t="shared" si="412"/>
        <v>4</v>
      </c>
      <c r="Q2502" s="447"/>
      <c r="R2502" s="447"/>
      <c r="S2502" s="447"/>
      <c r="T2502" s="447"/>
      <c r="U2502" s="447"/>
    </row>
    <row r="2503" spans="1:22" x14ac:dyDescent="0.25">
      <c r="A2503" s="6">
        <v>166449</v>
      </c>
      <c r="B2503" s="6">
        <v>63807090</v>
      </c>
      <c r="C2503" s="6">
        <v>2</v>
      </c>
      <c r="D2503" s="39"/>
      <c r="E2503" s="30" t="s">
        <v>1274</v>
      </c>
      <c r="F2503" s="8" t="s">
        <v>1275</v>
      </c>
      <c r="G2503" s="70">
        <f t="shared" ref="G2503:G2512" si="414">J2503*1.2</f>
        <v>180</v>
      </c>
      <c r="H2503" s="55">
        <f t="shared" si="405"/>
        <v>360</v>
      </c>
      <c r="I2503" s="15" t="s">
        <v>974</v>
      </c>
      <c r="J2503" s="55">
        <v>150</v>
      </c>
      <c r="K2503" s="55">
        <f t="shared" si="406"/>
        <v>300</v>
      </c>
      <c r="L2503" s="56">
        <f t="shared" si="407"/>
        <v>1125</v>
      </c>
      <c r="M2503" s="56">
        <f t="shared" si="408"/>
        <v>2250</v>
      </c>
      <c r="N2503" s="38"/>
      <c r="O2503" s="48"/>
      <c r="P2503" s="48">
        <f t="shared" si="412"/>
        <v>0</v>
      </c>
      <c r="R2503" s="102">
        <f>Q2503*1.025</f>
        <v>0</v>
      </c>
      <c r="S2503" s="120" t="s">
        <v>2728</v>
      </c>
      <c r="U2503" s="131"/>
      <c r="V2503" s="131"/>
    </row>
    <row r="2504" spans="1:22" x14ac:dyDescent="0.25">
      <c r="A2504" s="6">
        <v>165953</v>
      </c>
      <c r="B2504" s="6">
        <v>63807097</v>
      </c>
      <c r="C2504" s="6">
        <v>1</v>
      </c>
      <c r="D2504" s="39"/>
      <c r="E2504" s="30" t="s">
        <v>1264</v>
      </c>
      <c r="F2504" s="20" t="s">
        <v>1265</v>
      </c>
      <c r="G2504" s="76">
        <f t="shared" si="414"/>
        <v>720</v>
      </c>
      <c r="H2504" s="53">
        <f t="shared" si="405"/>
        <v>720</v>
      </c>
      <c r="I2504" s="15" t="s">
        <v>0</v>
      </c>
      <c r="J2504" s="55">
        <v>600</v>
      </c>
      <c r="K2504" s="55">
        <f t="shared" si="406"/>
        <v>600</v>
      </c>
      <c r="L2504" s="56">
        <f t="shared" si="407"/>
        <v>4500</v>
      </c>
      <c r="M2504" s="56">
        <f t="shared" si="408"/>
        <v>4500</v>
      </c>
      <c r="N2504" s="105"/>
      <c r="O2504" s="106"/>
      <c r="P2504" s="106">
        <f t="shared" si="412"/>
        <v>0</v>
      </c>
      <c r="R2504" s="102">
        <f>Q2504*1.025</f>
        <v>0</v>
      </c>
      <c r="S2504" s="120" t="s">
        <v>2442</v>
      </c>
    </row>
    <row r="2505" spans="1:22" x14ac:dyDescent="0.25">
      <c r="A2505" s="197">
        <v>234659</v>
      </c>
      <c r="B2505" s="134">
        <v>63807097</v>
      </c>
      <c r="C2505" s="134">
        <v>1</v>
      </c>
      <c r="D2505" s="161"/>
      <c r="E2505" s="123" t="s">
        <v>4085</v>
      </c>
      <c r="F2505" s="124" t="s">
        <v>1265</v>
      </c>
      <c r="G2505" s="168">
        <f t="shared" si="414"/>
        <v>720</v>
      </c>
      <c r="H2505" s="125">
        <f t="shared" si="405"/>
        <v>720</v>
      </c>
      <c r="I2505" s="166" t="s">
        <v>0</v>
      </c>
      <c r="J2505" s="162">
        <v>600</v>
      </c>
      <c r="K2505" s="162">
        <f t="shared" si="406"/>
        <v>600</v>
      </c>
      <c r="L2505" s="167">
        <f t="shared" si="407"/>
        <v>4500</v>
      </c>
      <c r="M2505" s="167">
        <f t="shared" si="408"/>
        <v>4500</v>
      </c>
      <c r="N2505" s="157" t="s">
        <v>1917</v>
      </c>
      <c r="O2505" s="130">
        <v>70</v>
      </c>
      <c r="P2505" s="130">
        <f t="shared" si="412"/>
        <v>70</v>
      </c>
      <c r="Q2505" s="188"/>
      <c r="R2505" s="131"/>
      <c r="S2505" s="131"/>
      <c r="T2505" s="131"/>
      <c r="U2505" s="131"/>
    </row>
    <row r="2506" spans="1:22" x14ac:dyDescent="0.25">
      <c r="A2506" s="6">
        <v>170137</v>
      </c>
      <c r="B2506" s="6">
        <v>63807098</v>
      </c>
      <c r="C2506" s="6">
        <v>4</v>
      </c>
      <c r="D2506" s="39"/>
      <c r="E2506" s="30" t="s">
        <v>1486</v>
      </c>
      <c r="F2506" s="20" t="s">
        <v>3869</v>
      </c>
      <c r="G2506" s="76">
        <f t="shared" si="414"/>
        <v>82.8</v>
      </c>
      <c r="H2506" s="53">
        <f t="shared" si="405"/>
        <v>331.2</v>
      </c>
      <c r="I2506" s="15" t="s">
        <v>152</v>
      </c>
      <c r="J2506" s="55">
        <v>69</v>
      </c>
      <c r="K2506" s="55">
        <f t="shared" si="406"/>
        <v>276</v>
      </c>
      <c r="L2506" s="56">
        <f t="shared" si="407"/>
        <v>517.5</v>
      </c>
      <c r="M2506" s="56">
        <f t="shared" si="408"/>
        <v>2070</v>
      </c>
      <c r="N2506" s="105"/>
      <c r="O2506" s="48">
        <v>8.4390000000000001</v>
      </c>
      <c r="P2506" s="48">
        <f t="shared" si="412"/>
        <v>33.756</v>
      </c>
      <c r="R2506" s="102">
        <f t="shared" ref="R2506:R2512" si="415">Q2506*1.025</f>
        <v>0</v>
      </c>
      <c r="S2506" s="120" t="s">
        <v>2310</v>
      </c>
      <c r="V2506" s="131"/>
    </row>
    <row r="2507" spans="1:22" x14ac:dyDescent="0.25">
      <c r="A2507" s="6">
        <v>165953</v>
      </c>
      <c r="B2507" s="6">
        <v>63807098</v>
      </c>
      <c r="C2507" s="6">
        <v>2</v>
      </c>
      <c r="D2507" s="39"/>
      <c r="E2507" s="30" t="s">
        <v>1271</v>
      </c>
      <c r="F2507" s="20" t="s">
        <v>2065</v>
      </c>
      <c r="G2507" s="76">
        <f t="shared" si="414"/>
        <v>78</v>
      </c>
      <c r="H2507" s="53">
        <f t="shared" si="405"/>
        <v>156</v>
      </c>
      <c r="I2507" s="15" t="s">
        <v>152</v>
      </c>
      <c r="J2507" s="55">
        <v>65</v>
      </c>
      <c r="K2507" s="55">
        <f t="shared" si="406"/>
        <v>130</v>
      </c>
      <c r="L2507" s="56">
        <f t="shared" si="407"/>
        <v>487.5</v>
      </c>
      <c r="M2507" s="56">
        <f t="shared" si="408"/>
        <v>975</v>
      </c>
      <c r="N2507" s="105"/>
      <c r="O2507" s="106"/>
      <c r="P2507" s="106">
        <f t="shared" si="412"/>
        <v>0</v>
      </c>
      <c r="R2507" s="102">
        <f t="shared" si="415"/>
        <v>0</v>
      </c>
      <c r="S2507" s="120" t="s">
        <v>2443</v>
      </c>
      <c r="V2507" s="139"/>
    </row>
    <row r="2508" spans="1:22" x14ac:dyDescent="0.25">
      <c r="A2508" s="6">
        <v>165953</v>
      </c>
      <c r="B2508" s="6">
        <v>63807101</v>
      </c>
      <c r="C2508" s="6">
        <v>2</v>
      </c>
      <c r="D2508" s="39"/>
      <c r="E2508" s="30" t="s">
        <v>1266</v>
      </c>
      <c r="F2508" s="20" t="s">
        <v>2066</v>
      </c>
      <c r="G2508" s="76">
        <f t="shared" si="414"/>
        <v>246</v>
      </c>
      <c r="H2508" s="53">
        <f t="shared" si="405"/>
        <v>492</v>
      </c>
      <c r="I2508" s="15" t="s">
        <v>0</v>
      </c>
      <c r="J2508" s="55">
        <v>205</v>
      </c>
      <c r="K2508" s="55">
        <f t="shared" si="406"/>
        <v>410</v>
      </c>
      <c r="L2508" s="56">
        <f t="shared" si="407"/>
        <v>1537.5</v>
      </c>
      <c r="M2508" s="56">
        <f t="shared" si="408"/>
        <v>3075</v>
      </c>
      <c r="N2508" s="122" t="s">
        <v>2028</v>
      </c>
      <c r="O2508" s="106">
        <v>25</v>
      </c>
      <c r="P2508" s="106">
        <f t="shared" si="412"/>
        <v>50</v>
      </c>
      <c r="R2508" s="102">
        <f t="shared" si="415"/>
        <v>0</v>
      </c>
      <c r="S2508" s="120" t="s">
        <v>2444</v>
      </c>
    </row>
    <row r="2509" spans="1:22" x14ac:dyDescent="0.25">
      <c r="A2509" s="6">
        <v>165953</v>
      </c>
      <c r="B2509" s="6">
        <v>63807103</v>
      </c>
      <c r="C2509" s="6">
        <v>2</v>
      </c>
      <c r="D2509" s="39"/>
      <c r="E2509" s="30" t="s">
        <v>1267</v>
      </c>
      <c r="F2509" s="8" t="s">
        <v>4569</v>
      </c>
      <c r="G2509" s="76">
        <f t="shared" si="414"/>
        <v>222</v>
      </c>
      <c r="H2509" s="53">
        <f t="shared" si="405"/>
        <v>444</v>
      </c>
      <c r="I2509" s="15" t="s">
        <v>0</v>
      </c>
      <c r="J2509" s="55">
        <v>185</v>
      </c>
      <c r="K2509" s="55">
        <f t="shared" si="406"/>
        <v>370</v>
      </c>
      <c r="L2509" s="56">
        <f t="shared" si="407"/>
        <v>1387.5</v>
      </c>
      <c r="M2509" s="56">
        <f t="shared" si="408"/>
        <v>2775</v>
      </c>
      <c r="N2509" s="38"/>
      <c r="O2509" s="48"/>
      <c r="P2509" s="48">
        <f t="shared" si="412"/>
        <v>0</v>
      </c>
      <c r="Q2509" s="103"/>
      <c r="R2509" s="102">
        <f t="shared" si="415"/>
        <v>0</v>
      </c>
      <c r="S2509" s="120" t="s">
        <v>2729</v>
      </c>
      <c r="U2509" s="139"/>
    </row>
    <row r="2510" spans="1:22" x14ac:dyDescent="0.25">
      <c r="A2510" s="6">
        <v>165953</v>
      </c>
      <c r="B2510" s="6">
        <v>63807104</v>
      </c>
      <c r="C2510" s="6">
        <v>2</v>
      </c>
      <c r="D2510" s="39"/>
      <c r="E2510" s="30" t="s">
        <v>1268</v>
      </c>
      <c r="F2510" s="8" t="s">
        <v>4569</v>
      </c>
      <c r="G2510" s="76">
        <f t="shared" si="414"/>
        <v>222</v>
      </c>
      <c r="H2510" s="53">
        <f t="shared" si="405"/>
        <v>444</v>
      </c>
      <c r="I2510" s="15" t="s">
        <v>0</v>
      </c>
      <c r="J2510" s="55">
        <v>185</v>
      </c>
      <c r="K2510" s="55">
        <f t="shared" si="406"/>
        <v>370</v>
      </c>
      <c r="L2510" s="56">
        <f t="shared" si="407"/>
        <v>1387.5</v>
      </c>
      <c r="M2510" s="56">
        <f t="shared" si="408"/>
        <v>2775</v>
      </c>
      <c r="N2510" s="38"/>
      <c r="O2510" s="48"/>
      <c r="P2510" s="48">
        <f t="shared" si="412"/>
        <v>0</v>
      </c>
      <c r="R2510" s="102">
        <f t="shared" si="415"/>
        <v>0</v>
      </c>
      <c r="S2510" s="120" t="s">
        <v>2730</v>
      </c>
      <c r="V2510" s="139"/>
    </row>
    <row r="2511" spans="1:22" x14ac:dyDescent="0.25">
      <c r="A2511" s="6">
        <v>166449</v>
      </c>
      <c r="B2511" s="6">
        <v>63807122</v>
      </c>
      <c r="C2511" s="6">
        <v>4</v>
      </c>
      <c r="D2511" s="39"/>
      <c r="E2511" s="30" t="s">
        <v>1272</v>
      </c>
      <c r="F2511" s="8" t="s">
        <v>1273</v>
      </c>
      <c r="G2511" s="70">
        <f t="shared" si="414"/>
        <v>54</v>
      </c>
      <c r="H2511" s="55">
        <f t="shared" si="405"/>
        <v>216</v>
      </c>
      <c r="I2511" s="15" t="s">
        <v>974</v>
      </c>
      <c r="J2511" s="55">
        <v>45</v>
      </c>
      <c r="K2511" s="55">
        <f t="shared" si="406"/>
        <v>180</v>
      </c>
      <c r="L2511" s="56">
        <f t="shared" si="407"/>
        <v>337.5</v>
      </c>
      <c r="M2511" s="56">
        <f t="shared" si="408"/>
        <v>1350</v>
      </c>
      <c r="N2511" s="38"/>
      <c r="O2511" s="48"/>
      <c r="P2511" s="48">
        <f t="shared" si="412"/>
        <v>0</v>
      </c>
      <c r="R2511" s="102">
        <f t="shared" si="415"/>
        <v>0</v>
      </c>
      <c r="S2511" s="120" t="s">
        <v>2757</v>
      </c>
    </row>
    <row r="2512" spans="1:22" x14ac:dyDescent="0.25">
      <c r="A2512" s="6">
        <v>177729</v>
      </c>
      <c r="B2512" s="6">
        <v>63807152</v>
      </c>
      <c r="C2512" s="6">
        <v>2</v>
      </c>
      <c r="D2512" s="39"/>
      <c r="E2512" s="30" t="s">
        <v>1846</v>
      </c>
      <c r="F2512" s="20" t="s">
        <v>3799</v>
      </c>
      <c r="G2512" s="76">
        <f t="shared" si="414"/>
        <v>88.8</v>
      </c>
      <c r="H2512" s="55">
        <f t="shared" si="405"/>
        <v>177.6</v>
      </c>
      <c r="I2512" s="15" t="s">
        <v>152</v>
      </c>
      <c r="J2512" s="55">
        <v>74</v>
      </c>
      <c r="K2512" s="55">
        <f t="shared" si="406"/>
        <v>148</v>
      </c>
      <c r="L2512" s="56">
        <f t="shared" si="407"/>
        <v>555</v>
      </c>
      <c r="M2512" s="56">
        <f t="shared" si="408"/>
        <v>1110</v>
      </c>
      <c r="N2512" s="105" t="s">
        <v>1917</v>
      </c>
      <c r="O2512" s="48"/>
      <c r="P2512" s="48">
        <f t="shared" si="412"/>
        <v>0</v>
      </c>
      <c r="R2512" s="102">
        <f t="shared" si="415"/>
        <v>0</v>
      </c>
      <c r="S2512" s="120" t="s">
        <v>2348</v>
      </c>
      <c r="U2512" s="131"/>
      <c r="V2512" s="131"/>
    </row>
    <row r="2513" spans="1:22" x14ac:dyDescent="0.25">
      <c r="A2513" s="280">
        <v>306369</v>
      </c>
      <c r="B2513" s="134">
        <v>63807152</v>
      </c>
      <c r="C2513" s="134">
        <v>2</v>
      </c>
      <c r="D2513" s="122">
        <v>1396663</v>
      </c>
      <c r="E2513" s="123" t="s">
        <v>4686</v>
      </c>
      <c r="F2513" s="124" t="s">
        <v>3799</v>
      </c>
      <c r="G2513" s="459">
        <f>J2513*1.2+O2513*2.5</f>
        <v>95.075000000000003</v>
      </c>
      <c r="H2513" s="162">
        <f t="shared" si="405"/>
        <v>190.15</v>
      </c>
      <c r="I2513" s="163" t="s">
        <v>152</v>
      </c>
      <c r="J2513" s="164">
        <v>74</v>
      </c>
      <c r="K2513" s="164">
        <f t="shared" si="406"/>
        <v>148</v>
      </c>
      <c r="L2513" s="165">
        <f t="shared" si="407"/>
        <v>555</v>
      </c>
      <c r="M2513" s="165">
        <f t="shared" si="408"/>
        <v>1110</v>
      </c>
      <c r="N2513" s="129" t="s">
        <v>1973</v>
      </c>
      <c r="O2513" s="130">
        <v>2.5099999999999998</v>
      </c>
      <c r="P2513" s="130">
        <f t="shared" ref="P2513:P2544" si="416">O2513*C2513</f>
        <v>5.0199999999999996</v>
      </c>
      <c r="V2513" s="40"/>
    </row>
    <row r="2514" spans="1:22" x14ac:dyDescent="0.25">
      <c r="A2514" s="6">
        <v>177729</v>
      </c>
      <c r="B2514" s="6">
        <v>63807153</v>
      </c>
      <c r="C2514" s="6">
        <v>22</v>
      </c>
      <c r="D2514" s="39"/>
      <c r="E2514" s="30" t="s">
        <v>1847</v>
      </c>
      <c r="F2514" s="20" t="s">
        <v>3794</v>
      </c>
      <c r="G2514" s="76">
        <f>J2514*1.2</f>
        <v>72</v>
      </c>
      <c r="H2514" s="55">
        <f t="shared" si="405"/>
        <v>1584</v>
      </c>
      <c r="I2514" s="15" t="s">
        <v>152</v>
      </c>
      <c r="J2514" s="55">
        <v>60</v>
      </c>
      <c r="K2514" s="55">
        <f t="shared" si="406"/>
        <v>1320</v>
      </c>
      <c r="L2514" s="56">
        <f t="shared" si="407"/>
        <v>450</v>
      </c>
      <c r="M2514" s="56">
        <f t="shared" si="408"/>
        <v>9900</v>
      </c>
      <c r="N2514" s="105" t="s">
        <v>1917</v>
      </c>
      <c r="O2514" s="48"/>
      <c r="P2514" s="48">
        <f t="shared" si="416"/>
        <v>0</v>
      </c>
      <c r="R2514" s="102">
        <f>Q2514*1.025</f>
        <v>0</v>
      </c>
      <c r="S2514" s="120" t="s">
        <v>2341</v>
      </c>
      <c r="U2514" s="139"/>
    </row>
    <row r="2515" spans="1:22" x14ac:dyDescent="0.25">
      <c r="A2515" s="280">
        <v>30</v>
      </c>
      <c r="B2515" s="197">
        <v>63807153</v>
      </c>
      <c r="C2515" s="197">
        <v>32</v>
      </c>
      <c r="D2515" s="206">
        <v>1348878</v>
      </c>
      <c r="E2515" s="236" t="s">
        <v>4360</v>
      </c>
      <c r="F2515" s="210" t="s">
        <v>3794</v>
      </c>
      <c r="G2515" s="459">
        <f>J2515*1.2+O2515*2.5</f>
        <v>77.75</v>
      </c>
      <c r="H2515" s="459">
        <f t="shared" ref="H2515:H2578" si="417">C2515*G2515</f>
        <v>2488</v>
      </c>
      <c r="I2515" s="163" t="s">
        <v>152</v>
      </c>
      <c r="J2515" s="164">
        <v>60</v>
      </c>
      <c r="K2515" s="164">
        <f t="shared" ref="K2515:K2578" si="418">C2515*J2515</f>
        <v>1920</v>
      </c>
      <c r="L2515" s="165">
        <f t="shared" ref="L2515:L2578" si="419">J2515*7.5</f>
        <v>450</v>
      </c>
      <c r="M2515" s="165">
        <f t="shared" ref="M2515:M2578" si="420">C2515*L2515</f>
        <v>14400</v>
      </c>
      <c r="N2515" s="129" t="s">
        <v>1973</v>
      </c>
      <c r="O2515" s="130">
        <v>2.2999999999999998</v>
      </c>
      <c r="P2515" s="130">
        <f t="shared" si="416"/>
        <v>73.599999999999994</v>
      </c>
      <c r="R2515" s="37"/>
      <c r="V2515" s="131"/>
    </row>
    <row r="2516" spans="1:22" x14ac:dyDescent="0.25">
      <c r="A2516" s="6">
        <v>177729</v>
      </c>
      <c r="B2516" s="6">
        <v>63807154</v>
      </c>
      <c r="C2516" s="6">
        <v>2</v>
      </c>
      <c r="D2516" s="39"/>
      <c r="E2516" s="30" t="s">
        <v>1844</v>
      </c>
      <c r="F2516" s="20" t="s">
        <v>1845</v>
      </c>
      <c r="G2516" s="76">
        <f>J2516*1.2</f>
        <v>60</v>
      </c>
      <c r="H2516" s="55">
        <f t="shared" si="417"/>
        <v>120</v>
      </c>
      <c r="I2516" s="15" t="s">
        <v>152</v>
      </c>
      <c r="J2516" s="55">
        <v>50</v>
      </c>
      <c r="K2516" s="55">
        <f t="shared" si="418"/>
        <v>100</v>
      </c>
      <c r="L2516" s="56">
        <f t="shared" si="419"/>
        <v>375</v>
      </c>
      <c r="M2516" s="56">
        <f t="shared" si="420"/>
        <v>750</v>
      </c>
      <c r="N2516" s="105" t="s">
        <v>2039</v>
      </c>
      <c r="O2516" s="48"/>
      <c r="P2516" s="48">
        <f t="shared" si="416"/>
        <v>0</v>
      </c>
      <c r="R2516" s="102">
        <f t="shared" ref="R2516:R2523" si="421">Q2516*1.025</f>
        <v>0</v>
      </c>
      <c r="S2516" s="120" t="s">
        <v>2324</v>
      </c>
    </row>
    <row r="2517" spans="1:22" x14ac:dyDescent="0.25">
      <c r="A2517" s="6">
        <v>177729</v>
      </c>
      <c r="B2517" s="6">
        <v>63807155</v>
      </c>
      <c r="C2517" s="6">
        <v>2</v>
      </c>
      <c r="D2517" s="39"/>
      <c r="E2517" s="30" t="s">
        <v>1843</v>
      </c>
      <c r="F2517" s="20" t="s">
        <v>4676</v>
      </c>
      <c r="G2517" s="76">
        <f>J2517*1.2</f>
        <v>504</v>
      </c>
      <c r="H2517" s="55">
        <f t="shared" si="417"/>
        <v>1008</v>
      </c>
      <c r="I2517" s="15" t="s">
        <v>0</v>
      </c>
      <c r="J2517" s="55">
        <v>420</v>
      </c>
      <c r="K2517" s="55">
        <f t="shared" si="418"/>
        <v>840</v>
      </c>
      <c r="L2517" s="56">
        <f t="shared" si="419"/>
        <v>3150</v>
      </c>
      <c r="M2517" s="56">
        <f t="shared" si="420"/>
        <v>6300</v>
      </c>
      <c r="N2517" s="105"/>
      <c r="O2517" s="48"/>
      <c r="P2517" s="48">
        <f t="shared" si="416"/>
        <v>0</v>
      </c>
      <c r="R2517" s="102">
        <f t="shared" si="421"/>
        <v>0</v>
      </c>
      <c r="S2517" s="120" t="s">
        <v>2323</v>
      </c>
    </row>
    <row r="2518" spans="1:22" x14ac:dyDescent="0.25">
      <c r="A2518" s="6">
        <v>170015</v>
      </c>
      <c r="B2518" s="6">
        <v>63807165</v>
      </c>
      <c r="C2518" s="6">
        <v>1</v>
      </c>
      <c r="D2518" s="39"/>
      <c r="E2518" s="30" t="s">
        <v>1494</v>
      </c>
      <c r="F2518" s="20" t="s">
        <v>4137</v>
      </c>
      <c r="G2518" s="76">
        <f>J2518*1.2</f>
        <v>63.599999999999994</v>
      </c>
      <c r="H2518" s="55">
        <f t="shared" si="417"/>
        <v>63.599999999999994</v>
      </c>
      <c r="I2518" s="15" t="s">
        <v>152</v>
      </c>
      <c r="J2518" s="55">
        <v>53</v>
      </c>
      <c r="K2518" s="55">
        <f t="shared" si="418"/>
        <v>53</v>
      </c>
      <c r="L2518" s="56">
        <f t="shared" si="419"/>
        <v>397.5</v>
      </c>
      <c r="M2518" s="56">
        <f t="shared" si="420"/>
        <v>397.5</v>
      </c>
      <c r="N2518" s="38"/>
      <c r="O2518" s="48"/>
      <c r="P2518" s="48">
        <f t="shared" si="416"/>
        <v>0</v>
      </c>
      <c r="R2518" s="102">
        <f t="shared" si="421"/>
        <v>0</v>
      </c>
      <c r="S2518" s="120" t="s">
        <v>3198</v>
      </c>
      <c r="V2518" s="230"/>
    </row>
    <row r="2519" spans="1:22" x14ac:dyDescent="0.25">
      <c r="A2519" s="6">
        <v>170015</v>
      </c>
      <c r="B2519" s="6">
        <v>63807174</v>
      </c>
      <c r="C2519" s="6">
        <v>2</v>
      </c>
      <c r="D2519" s="39"/>
      <c r="E2519" s="30" t="s">
        <v>1495</v>
      </c>
      <c r="F2519" s="20" t="s">
        <v>4166</v>
      </c>
      <c r="G2519" s="76">
        <f>J2519*1.2</f>
        <v>144</v>
      </c>
      <c r="H2519" s="55">
        <f t="shared" si="417"/>
        <v>288</v>
      </c>
      <c r="I2519" s="15" t="s">
        <v>152</v>
      </c>
      <c r="J2519" s="55">
        <v>120</v>
      </c>
      <c r="K2519" s="55">
        <f t="shared" si="418"/>
        <v>240</v>
      </c>
      <c r="L2519" s="56">
        <f t="shared" si="419"/>
        <v>900</v>
      </c>
      <c r="M2519" s="56">
        <f t="shared" si="420"/>
        <v>1800</v>
      </c>
      <c r="N2519" s="38"/>
      <c r="O2519" s="48"/>
      <c r="P2519" s="48">
        <f t="shared" si="416"/>
        <v>0</v>
      </c>
      <c r="R2519" s="102">
        <f t="shared" si="421"/>
        <v>0</v>
      </c>
      <c r="S2519" s="120" t="s">
        <v>3371</v>
      </c>
      <c r="T2519" s="40"/>
      <c r="U2519" s="139"/>
    </row>
    <row r="2520" spans="1:22" x14ac:dyDescent="0.25">
      <c r="A2520" s="6">
        <v>170015</v>
      </c>
      <c r="B2520" s="6">
        <v>63807175</v>
      </c>
      <c r="C2520" s="6">
        <v>1</v>
      </c>
      <c r="D2520" s="39"/>
      <c r="E2520" s="30" t="s">
        <v>1496</v>
      </c>
      <c r="F2520" s="20" t="s">
        <v>4765</v>
      </c>
      <c r="G2520" s="53">
        <f>J2520*1.15</f>
        <v>72.449999999999989</v>
      </c>
      <c r="H2520" s="55">
        <f t="shared" si="417"/>
        <v>72.449999999999989</v>
      </c>
      <c r="I2520" s="15" t="s">
        <v>152</v>
      </c>
      <c r="J2520" s="55">
        <v>63</v>
      </c>
      <c r="K2520" s="55">
        <f t="shared" si="418"/>
        <v>63</v>
      </c>
      <c r="L2520" s="56">
        <f t="shared" si="419"/>
        <v>472.5</v>
      </c>
      <c r="M2520" s="56">
        <f t="shared" si="420"/>
        <v>472.5</v>
      </c>
      <c r="N2520" s="38"/>
      <c r="O2520" s="48"/>
      <c r="P2520" s="48">
        <f t="shared" si="416"/>
        <v>0</v>
      </c>
      <c r="R2520" s="102">
        <f t="shared" si="421"/>
        <v>0</v>
      </c>
      <c r="S2520" s="120" t="s">
        <v>3372</v>
      </c>
      <c r="T2520" s="40"/>
    </row>
    <row r="2521" spans="1:22" x14ac:dyDescent="0.25">
      <c r="A2521" s="6">
        <v>170015</v>
      </c>
      <c r="B2521" s="6">
        <v>63807176</v>
      </c>
      <c r="C2521" s="6">
        <v>1</v>
      </c>
      <c r="D2521" s="39"/>
      <c r="E2521" s="30" t="s">
        <v>1497</v>
      </c>
      <c r="F2521" s="20" t="s">
        <v>4766</v>
      </c>
      <c r="G2521" s="53">
        <f>J2521*1.15</f>
        <v>86.25</v>
      </c>
      <c r="H2521" s="55">
        <f t="shared" si="417"/>
        <v>86.25</v>
      </c>
      <c r="I2521" s="15" t="s">
        <v>152</v>
      </c>
      <c r="J2521" s="55">
        <v>75</v>
      </c>
      <c r="K2521" s="55">
        <f t="shared" si="418"/>
        <v>75</v>
      </c>
      <c r="L2521" s="56">
        <f t="shared" si="419"/>
        <v>562.5</v>
      </c>
      <c r="M2521" s="56">
        <f t="shared" si="420"/>
        <v>562.5</v>
      </c>
      <c r="N2521" s="38"/>
      <c r="O2521" s="48"/>
      <c r="P2521" s="48">
        <f t="shared" si="416"/>
        <v>0</v>
      </c>
      <c r="R2521" s="102">
        <f t="shared" si="421"/>
        <v>0</v>
      </c>
      <c r="S2521" s="120" t="s">
        <v>3373</v>
      </c>
      <c r="T2521" s="40"/>
      <c r="U2521" s="139"/>
    </row>
    <row r="2522" spans="1:22" x14ac:dyDescent="0.25">
      <c r="A2522" s="6">
        <v>170015</v>
      </c>
      <c r="B2522" s="6">
        <v>63807177</v>
      </c>
      <c r="C2522" s="6">
        <v>1</v>
      </c>
      <c r="D2522" s="39"/>
      <c r="E2522" s="30" t="s">
        <v>1498</v>
      </c>
      <c r="F2522" s="20" t="s">
        <v>1895</v>
      </c>
      <c r="G2522" s="76">
        <f>J2522*1.2</f>
        <v>78</v>
      </c>
      <c r="H2522" s="55">
        <f t="shared" si="417"/>
        <v>78</v>
      </c>
      <c r="I2522" s="15" t="s">
        <v>152</v>
      </c>
      <c r="J2522" s="55">
        <v>65</v>
      </c>
      <c r="K2522" s="55">
        <f t="shared" si="418"/>
        <v>65</v>
      </c>
      <c r="L2522" s="56">
        <f t="shared" si="419"/>
        <v>487.5</v>
      </c>
      <c r="M2522" s="56">
        <f t="shared" si="420"/>
        <v>487.5</v>
      </c>
      <c r="N2522" s="38"/>
      <c r="O2522" s="48"/>
      <c r="P2522" s="48">
        <f t="shared" si="416"/>
        <v>0</v>
      </c>
      <c r="R2522" s="102">
        <f t="shared" si="421"/>
        <v>0</v>
      </c>
      <c r="S2522" s="120" t="s">
        <v>3374</v>
      </c>
      <c r="T2522" s="40"/>
      <c r="U2522" s="131"/>
    </row>
    <row r="2523" spans="1:22" x14ac:dyDescent="0.25">
      <c r="A2523" s="6">
        <v>177729</v>
      </c>
      <c r="B2523" s="6">
        <v>63807179</v>
      </c>
      <c r="C2523" s="6">
        <v>4</v>
      </c>
      <c r="D2523" s="39"/>
      <c r="E2523" s="30" t="s">
        <v>1848</v>
      </c>
      <c r="F2523" s="20" t="s">
        <v>1849</v>
      </c>
      <c r="G2523" s="76">
        <f>J2523*1.2</f>
        <v>12.239999999999998</v>
      </c>
      <c r="H2523" s="55">
        <f t="shared" si="417"/>
        <v>48.959999999999994</v>
      </c>
      <c r="I2523" s="15" t="s">
        <v>974</v>
      </c>
      <c r="J2523" s="55">
        <v>10.199999999999999</v>
      </c>
      <c r="K2523" s="55">
        <f t="shared" si="418"/>
        <v>40.799999999999997</v>
      </c>
      <c r="L2523" s="56">
        <f t="shared" si="419"/>
        <v>76.5</v>
      </c>
      <c r="M2523" s="56">
        <f t="shared" si="420"/>
        <v>306</v>
      </c>
      <c r="N2523" s="38"/>
      <c r="O2523" s="48"/>
      <c r="P2523" s="48">
        <f t="shared" si="416"/>
        <v>0</v>
      </c>
      <c r="R2523" s="102">
        <f t="shared" si="421"/>
        <v>0</v>
      </c>
      <c r="S2523" s="120" t="s">
        <v>3131</v>
      </c>
      <c r="V2523" s="131"/>
    </row>
    <row r="2524" spans="1:22" x14ac:dyDescent="0.25">
      <c r="A2524" s="197">
        <v>272142</v>
      </c>
      <c r="B2524" s="134">
        <v>63807179</v>
      </c>
      <c r="C2524" s="134">
        <v>4</v>
      </c>
      <c r="D2524" s="161">
        <v>1351919</v>
      </c>
      <c r="E2524" s="123" t="s">
        <v>4433</v>
      </c>
      <c r="F2524" s="124" t="s">
        <v>1849</v>
      </c>
      <c r="G2524" s="125">
        <f>J2524*1.2+O2524*2.45</f>
        <v>14.082399999999998</v>
      </c>
      <c r="H2524" s="125">
        <f t="shared" si="417"/>
        <v>56.329599999999992</v>
      </c>
      <c r="I2524" s="163" t="s">
        <v>974</v>
      </c>
      <c r="J2524" s="164">
        <v>10.199999999999999</v>
      </c>
      <c r="K2524" s="164">
        <f t="shared" si="418"/>
        <v>40.799999999999997</v>
      </c>
      <c r="L2524" s="165">
        <f t="shared" si="419"/>
        <v>76.5</v>
      </c>
      <c r="M2524" s="165">
        <f t="shared" si="420"/>
        <v>306</v>
      </c>
      <c r="N2524" s="129" t="s">
        <v>1973</v>
      </c>
      <c r="O2524" s="130">
        <v>0.752</v>
      </c>
      <c r="P2524" s="130">
        <f t="shared" si="416"/>
        <v>3.008</v>
      </c>
      <c r="Q2524" s="188"/>
      <c r="R2524" s="131"/>
      <c r="S2524" s="131"/>
      <c r="U2524" s="40"/>
      <c r="V2524" s="131"/>
    </row>
    <row r="2525" spans="1:22" x14ac:dyDescent="0.25">
      <c r="A2525" s="280">
        <v>306369</v>
      </c>
      <c r="B2525" s="134">
        <v>63807179</v>
      </c>
      <c r="C2525" s="134">
        <v>4</v>
      </c>
      <c r="D2525" s="122">
        <v>1396663</v>
      </c>
      <c r="E2525" s="123" t="s">
        <v>4685</v>
      </c>
      <c r="F2525" s="124" t="s">
        <v>1849</v>
      </c>
      <c r="G2525" s="125">
        <f>J2525*1.2+O2525*2.45</f>
        <v>14.082399999999998</v>
      </c>
      <c r="H2525" s="125">
        <f t="shared" si="417"/>
        <v>56.329599999999992</v>
      </c>
      <c r="I2525" s="163" t="s">
        <v>974</v>
      </c>
      <c r="J2525" s="164">
        <v>10.199999999999999</v>
      </c>
      <c r="K2525" s="164">
        <f t="shared" si="418"/>
        <v>40.799999999999997</v>
      </c>
      <c r="L2525" s="165">
        <f t="shared" si="419"/>
        <v>76.5</v>
      </c>
      <c r="M2525" s="165">
        <f t="shared" si="420"/>
        <v>306</v>
      </c>
      <c r="N2525" s="129" t="s">
        <v>1973</v>
      </c>
      <c r="O2525" s="130">
        <v>0.752</v>
      </c>
      <c r="P2525" s="130">
        <f t="shared" si="416"/>
        <v>3.008</v>
      </c>
      <c r="R2525" s="37"/>
      <c r="S2525" s="40"/>
      <c r="U2525" s="40"/>
      <c r="V2525" s="40"/>
    </row>
    <row r="2526" spans="1:22" x14ac:dyDescent="0.25">
      <c r="A2526" s="197">
        <v>70</v>
      </c>
      <c r="B2526" s="197">
        <v>63807179</v>
      </c>
      <c r="C2526" s="197">
        <v>4</v>
      </c>
      <c r="D2526" s="206">
        <v>1348878</v>
      </c>
      <c r="E2526" s="236" t="s">
        <v>4361</v>
      </c>
      <c r="F2526" s="210" t="s">
        <v>1849</v>
      </c>
      <c r="G2526" s="459">
        <f>J2526*1.2+O2526*2.5</f>
        <v>14.139999999999999</v>
      </c>
      <c r="H2526" s="459">
        <f t="shared" si="417"/>
        <v>56.559999999999995</v>
      </c>
      <c r="I2526" s="163" t="s">
        <v>974</v>
      </c>
      <c r="J2526" s="164">
        <v>10.199999999999999</v>
      </c>
      <c r="K2526" s="164">
        <f t="shared" si="418"/>
        <v>40.799999999999997</v>
      </c>
      <c r="L2526" s="165">
        <f t="shared" si="419"/>
        <v>76.5</v>
      </c>
      <c r="M2526" s="165">
        <f t="shared" si="420"/>
        <v>306</v>
      </c>
      <c r="N2526" s="129" t="s">
        <v>1973</v>
      </c>
      <c r="O2526" s="130">
        <v>0.76</v>
      </c>
      <c r="P2526" s="130">
        <f t="shared" si="416"/>
        <v>3.04</v>
      </c>
      <c r="R2526" s="37"/>
      <c r="V2526" s="139"/>
    </row>
    <row r="2527" spans="1:22" x14ac:dyDescent="0.25">
      <c r="A2527" s="6">
        <v>168706</v>
      </c>
      <c r="B2527" s="6">
        <v>63807228</v>
      </c>
      <c r="C2527" s="6">
        <v>1</v>
      </c>
      <c r="D2527" s="39"/>
      <c r="E2527" s="30" t="s">
        <v>1392</v>
      </c>
      <c r="F2527" s="20" t="s">
        <v>1576</v>
      </c>
      <c r="G2527" s="76">
        <f t="shared" ref="G2527:G2532" si="422">J2527*1.2</f>
        <v>55.8</v>
      </c>
      <c r="H2527" s="53">
        <f t="shared" si="417"/>
        <v>55.8</v>
      </c>
      <c r="I2527" s="15" t="s">
        <v>67</v>
      </c>
      <c r="J2527" s="55">
        <v>46.5</v>
      </c>
      <c r="K2527" s="55">
        <f t="shared" si="418"/>
        <v>46.5</v>
      </c>
      <c r="L2527" s="56">
        <f t="shared" si="419"/>
        <v>348.75</v>
      </c>
      <c r="M2527" s="56">
        <f t="shared" si="420"/>
        <v>348.75</v>
      </c>
      <c r="N2527" s="38"/>
      <c r="O2527" s="48"/>
      <c r="P2527" s="48">
        <f t="shared" si="416"/>
        <v>0</v>
      </c>
      <c r="R2527" s="102">
        <f t="shared" ref="R2527:R2532" si="423">Q2527*1.025</f>
        <v>0</v>
      </c>
      <c r="S2527" s="120" t="s">
        <v>2638</v>
      </c>
    </row>
    <row r="2528" spans="1:22" x14ac:dyDescent="0.25">
      <c r="A2528" s="6">
        <v>170137</v>
      </c>
      <c r="B2528" s="6">
        <v>63807250</v>
      </c>
      <c r="C2528" s="6">
        <v>2</v>
      </c>
      <c r="D2528" s="39"/>
      <c r="E2528" s="30" t="s">
        <v>1487</v>
      </c>
      <c r="F2528" s="20" t="s">
        <v>1488</v>
      </c>
      <c r="G2528" s="76">
        <f t="shared" si="422"/>
        <v>2592</v>
      </c>
      <c r="H2528" s="55">
        <f t="shared" si="417"/>
        <v>5184</v>
      </c>
      <c r="I2528" s="15" t="s">
        <v>1489</v>
      </c>
      <c r="J2528" s="55">
        <v>2160</v>
      </c>
      <c r="K2528" s="55">
        <f t="shared" si="418"/>
        <v>4320</v>
      </c>
      <c r="L2528" s="56">
        <f t="shared" si="419"/>
        <v>16200</v>
      </c>
      <c r="M2528" s="56">
        <f t="shared" si="420"/>
        <v>32400</v>
      </c>
      <c r="N2528" s="38"/>
      <c r="O2528" s="48"/>
      <c r="P2528" s="48">
        <f t="shared" si="416"/>
        <v>0</v>
      </c>
      <c r="R2528" s="102">
        <f t="shared" si="423"/>
        <v>0</v>
      </c>
      <c r="S2528" s="120" t="s">
        <v>2758</v>
      </c>
    </row>
    <row r="2529" spans="1:22" x14ac:dyDescent="0.25">
      <c r="A2529" s="6">
        <v>170137</v>
      </c>
      <c r="B2529" s="6">
        <v>63807252</v>
      </c>
      <c r="C2529" s="6">
        <v>4</v>
      </c>
      <c r="D2529" s="39"/>
      <c r="E2529" s="30" t="s">
        <v>1490</v>
      </c>
      <c r="F2529" s="20" t="s">
        <v>3605</v>
      </c>
      <c r="G2529" s="76">
        <f t="shared" si="422"/>
        <v>222</v>
      </c>
      <c r="H2529" s="55">
        <f t="shared" si="417"/>
        <v>888</v>
      </c>
      <c r="I2529" s="15" t="s">
        <v>0</v>
      </c>
      <c r="J2529" s="55">
        <v>185</v>
      </c>
      <c r="K2529" s="55">
        <f t="shared" si="418"/>
        <v>740</v>
      </c>
      <c r="L2529" s="56">
        <f t="shared" si="419"/>
        <v>1387.5</v>
      </c>
      <c r="M2529" s="56">
        <f t="shared" si="420"/>
        <v>5550</v>
      </c>
      <c r="N2529" s="38"/>
      <c r="O2529" s="48"/>
      <c r="P2529" s="48">
        <f t="shared" si="416"/>
        <v>0</v>
      </c>
      <c r="R2529" s="102">
        <f t="shared" si="423"/>
        <v>0</v>
      </c>
      <c r="S2529" s="120" t="s">
        <v>2759</v>
      </c>
      <c r="U2529" s="40"/>
    </row>
    <row r="2530" spans="1:22" x14ac:dyDescent="0.25">
      <c r="A2530" s="6">
        <v>170137</v>
      </c>
      <c r="B2530" s="6">
        <v>63807253</v>
      </c>
      <c r="C2530" s="6">
        <v>4</v>
      </c>
      <c r="D2530" s="39"/>
      <c r="E2530" s="30" t="s">
        <v>1490</v>
      </c>
      <c r="F2530" s="20" t="s">
        <v>3606</v>
      </c>
      <c r="G2530" s="76">
        <f t="shared" si="422"/>
        <v>222</v>
      </c>
      <c r="H2530" s="55">
        <f t="shared" si="417"/>
        <v>888</v>
      </c>
      <c r="I2530" s="15" t="s">
        <v>0</v>
      </c>
      <c r="J2530" s="55">
        <v>185</v>
      </c>
      <c r="K2530" s="55">
        <f t="shared" si="418"/>
        <v>740</v>
      </c>
      <c r="L2530" s="56">
        <f t="shared" si="419"/>
        <v>1387.5</v>
      </c>
      <c r="M2530" s="56">
        <f t="shared" si="420"/>
        <v>5550</v>
      </c>
      <c r="N2530" s="38"/>
      <c r="O2530" s="48"/>
      <c r="P2530" s="48">
        <f t="shared" si="416"/>
        <v>0</v>
      </c>
      <c r="R2530" s="102">
        <f t="shared" si="423"/>
        <v>0</v>
      </c>
      <c r="S2530" s="120" t="s">
        <v>2760</v>
      </c>
      <c r="V2530" s="131"/>
    </row>
    <row r="2531" spans="1:22" x14ac:dyDescent="0.25">
      <c r="A2531" s="6">
        <v>170137</v>
      </c>
      <c r="B2531" s="6">
        <v>63807264</v>
      </c>
      <c r="C2531" s="6">
        <v>8</v>
      </c>
      <c r="D2531" s="39"/>
      <c r="E2531" s="30" t="s">
        <v>3501</v>
      </c>
      <c r="F2531" s="20" t="s">
        <v>1492</v>
      </c>
      <c r="G2531" s="76">
        <f t="shared" si="422"/>
        <v>12</v>
      </c>
      <c r="H2531" s="55">
        <f t="shared" si="417"/>
        <v>96</v>
      </c>
      <c r="I2531" s="15" t="s">
        <v>67</v>
      </c>
      <c r="J2531" s="55">
        <v>10</v>
      </c>
      <c r="K2531" s="55">
        <f t="shared" si="418"/>
        <v>80</v>
      </c>
      <c r="L2531" s="56">
        <f t="shared" si="419"/>
        <v>75</v>
      </c>
      <c r="M2531" s="56">
        <f t="shared" si="420"/>
        <v>600</v>
      </c>
      <c r="N2531" s="38"/>
      <c r="O2531" s="48">
        <v>0.64300000000000002</v>
      </c>
      <c r="P2531" s="48">
        <f t="shared" si="416"/>
        <v>5.1440000000000001</v>
      </c>
      <c r="R2531" s="102">
        <f t="shared" si="423"/>
        <v>0</v>
      </c>
      <c r="S2531" s="120" t="s">
        <v>3132</v>
      </c>
    </row>
    <row r="2532" spans="1:22" ht="18" customHeight="1" x14ac:dyDescent="0.25">
      <c r="A2532" s="6">
        <v>170137</v>
      </c>
      <c r="B2532" s="6">
        <v>63807264</v>
      </c>
      <c r="C2532" s="6">
        <v>8</v>
      </c>
      <c r="D2532" s="39"/>
      <c r="E2532" s="30" t="s">
        <v>3501</v>
      </c>
      <c r="F2532" s="20" t="s">
        <v>1492</v>
      </c>
      <c r="G2532" s="76">
        <f t="shared" si="422"/>
        <v>12</v>
      </c>
      <c r="H2532" s="55">
        <f t="shared" si="417"/>
        <v>96</v>
      </c>
      <c r="I2532" s="15" t="s">
        <v>974</v>
      </c>
      <c r="J2532" s="55">
        <v>10</v>
      </c>
      <c r="K2532" s="55">
        <f t="shared" si="418"/>
        <v>80</v>
      </c>
      <c r="L2532" s="56">
        <f t="shared" si="419"/>
        <v>75</v>
      </c>
      <c r="M2532" s="56">
        <f t="shared" si="420"/>
        <v>600</v>
      </c>
      <c r="N2532" s="38"/>
      <c r="O2532" s="48">
        <v>0.64300000000000002</v>
      </c>
      <c r="P2532" s="48">
        <f t="shared" si="416"/>
        <v>5.1440000000000001</v>
      </c>
      <c r="R2532" s="102">
        <f t="shared" si="423"/>
        <v>0</v>
      </c>
      <c r="S2532" s="120" t="s">
        <v>3132</v>
      </c>
      <c r="V2532" s="139"/>
    </row>
    <row r="2533" spans="1:22" x14ac:dyDescent="0.25">
      <c r="A2533" s="197">
        <v>209317</v>
      </c>
      <c r="B2533" s="134">
        <v>63807264</v>
      </c>
      <c r="C2533" s="134">
        <v>4</v>
      </c>
      <c r="D2533" s="161"/>
      <c r="E2533" s="123" t="s">
        <v>3501</v>
      </c>
      <c r="F2533" s="124" t="s">
        <v>1492</v>
      </c>
      <c r="G2533" s="189">
        <f>J2533*1.2+O2533*2.5</f>
        <v>13.6075</v>
      </c>
      <c r="H2533" s="162">
        <f t="shared" si="417"/>
        <v>54.43</v>
      </c>
      <c r="I2533" s="163" t="s">
        <v>974</v>
      </c>
      <c r="J2533" s="164">
        <v>10</v>
      </c>
      <c r="K2533" s="164">
        <f t="shared" si="418"/>
        <v>40</v>
      </c>
      <c r="L2533" s="165">
        <f t="shared" si="419"/>
        <v>75</v>
      </c>
      <c r="M2533" s="165">
        <f t="shared" si="420"/>
        <v>300</v>
      </c>
      <c r="N2533" s="129" t="s">
        <v>1973</v>
      </c>
      <c r="O2533" s="130">
        <v>0.64300000000000002</v>
      </c>
      <c r="P2533" s="130">
        <f t="shared" si="416"/>
        <v>2.5720000000000001</v>
      </c>
      <c r="Q2533" s="274"/>
      <c r="R2533" s="131"/>
      <c r="S2533" s="131"/>
      <c r="T2533" s="131"/>
      <c r="V2533" s="139"/>
    </row>
    <row r="2534" spans="1:22" x14ac:dyDescent="0.25">
      <c r="A2534" s="6">
        <v>173138</v>
      </c>
      <c r="B2534" s="6">
        <v>63807266</v>
      </c>
      <c r="C2534" s="6">
        <v>1</v>
      </c>
      <c r="D2534" s="38"/>
      <c r="E2534" s="30" t="s">
        <v>1505</v>
      </c>
      <c r="F2534" s="20" t="s">
        <v>4797</v>
      </c>
      <c r="G2534" s="76">
        <f t="shared" ref="G2534:G2564" si="424">J2534*1.2</f>
        <v>164.4</v>
      </c>
      <c r="H2534" s="55">
        <f t="shared" si="417"/>
        <v>164.4</v>
      </c>
      <c r="I2534" s="15" t="s">
        <v>152</v>
      </c>
      <c r="J2534" s="55">
        <v>137</v>
      </c>
      <c r="K2534" s="55">
        <f t="shared" si="418"/>
        <v>137</v>
      </c>
      <c r="L2534" s="56">
        <f t="shared" si="419"/>
        <v>1027.5</v>
      </c>
      <c r="M2534" s="56">
        <f t="shared" si="420"/>
        <v>1027.5</v>
      </c>
      <c r="N2534" s="32" t="s">
        <v>1917</v>
      </c>
      <c r="O2534" s="48">
        <v>37</v>
      </c>
      <c r="P2534" s="48">
        <f t="shared" si="416"/>
        <v>37</v>
      </c>
      <c r="R2534" s="102">
        <f>Q2534*1.025</f>
        <v>0</v>
      </c>
      <c r="S2534" s="120" t="s">
        <v>2919</v>
      </c>
    </row>
    <row r="2535" spans="1:22" x14ac:dyDescent="0.25">
      <c r="A2535" s="6">
        <v>182941</v>
      </c>
      <c r="B2535" s="6">
        <v>63807266</v>
      </c>
      <c r="C2535" s="6">
        <v>1</v>
      </c>
      <c r="D2535" s="38"/>
      <c r="E2535" s="30" t="s">
        <v>3576</v>
      </c>
      <c r="F2535" s="20" t="s">
        <v>4797</v>
      </c>
      <c r="G2535" s="76">
        <f t="shared" si="424"/>
        <v>164.4</v>
      </c>
      <c r="H2535" s="55">
        <f t="shared" si="417"/>
        <v>164.4</v>
      </c>
      <c r="I2535" s="15" t="s">
        <v>152</v>
      </c>
      <c r="J2535" s="55">
        <v>137</v>
      </c>
      <c r="K2535" s="55">
        <f t="shared" si="418"/>
        <v>137</v>
      </c>
      <c r="L2535" s="56">
        <f t="shared" si="419"/>
        <v>1027.5</v>
      </c>
      <c r="M2535" s="56">
        <f t="shared" si="420"/>
        <v>1027.5</v>
      </c>
      <c r="N2535" s="32" t="s">
        <v>1917</v>
      </c>
      <c r="O2535" s="48">
        <v>37</v>
      </c>
      <c r="P2535" s="48">
        <f t="shared" si="416"/>
        <v>37</v>
      </c>
      <c r="R2535" s="102">
        <f>Q2535*1.025</f>
        <v>0</v>
      </c>
      <c r="S2535" s="120" t="s">
        <v>2920</v>
      </c>
    </row>
    <row r="2536" spans="1:22" x14ac:dyDescent="0.25">
      <c r="A2536" s="121">
        <v>182941</v>
      </c>
      <c r="B2536" s="134">
        <v>63807266</v>
      </c>
      <c r="C2536" s="134">
        <v>1</v>
      </c>
      <c r="D2536" s="122"/>
      <c r="E2536" s="123" t="s">
        <v>3576</v>
      </c>
      <c r="F2536" s="124" t="s">
        <v>4797</v>
      </c>
      <c r="G2536" s="151">
        <f t="shared" si="424"/>
        <v>164.4</v>
      </c>
      <c r="H2536" s="135">
        <f t="shared" si="417"/>
        <v>164.4</v>
      </c>
      <c r="I2536" s="134" t="s">
        <v>152</v>
      </c>
      <c r="J2536" s="158">
        <v>137</v>
      </c>
      <c r="K2536" s="158">
        <f t="shared" si="418"/>
        <v>137</v>
      </c>
      <c r="L2536" s="159">
        <f t="shared" si="419"/>
        <v>1027.5</v>
      </c>
      <c r="M2536" s="159">
        <f t="shared" si="420"/>
        <v>1027.5</v>
      </c>
      <c r="N2536" s="157" t="s">
        <v>1917</v>
      </c>
      <c r="O2536" s="130">
        <v>37</v>
      </c>
      <c r="P2536" s="130">
        <f t="shared" si="416"/>
        <v>37</v>
      </c>
      <c r="Q2536" s="131"/>
      <c r="R2536" s="131"/>
      <c r="S2536" s="131"/>
      <c r="T2536" s="131"/>
      <c r="V2536" s="139"/>
    </row>
    <row r="2537" spans="1:22" x14ac:dyDescent="0.25">
      <c r="A2537" s="6">
        <v>173138</v>
      </c>
      <c r="B2537" s="6">
        <v>63807267</v>
      </c>
      <c r="C2537" s="6">
        <v>1</v>
      </c>
      <c r="D2537" s="38"/>
      <c r="E2537" s="30" t="s">
        <v>1508</v>
      </c>
      <c r="F2537" s="20" t="s">
        <v>1509</v>
      </c>
      <c r="G2537" s="76">
        <f t="shared" si="424"/>
        <v>49.199999999999996</v>
      </c>
      <c r="H2537" s="55">
        <f t="shared" si="417"/>
        <v>49.199999999999996</v>
      </c>
      <c r="I2537" s="15" t="s">
        <v>0</v>
      </c>
      <c r="J2537" s="55">
        <v>41</v>
      </c>
      <c r="K2537" s="55">
        <f t="shared" si="418"/>
        <v>41</v>
      </c>
      <c r="L2537" s="56">
        <f t="shared" si="419"/>
        <v>307.5</v>
      </c>
      <c r="M2537" s="56">
        <f t="shared" si="420"/>
        <v>307.5</v>
      </c>
      <c r="N2537" s="32"/>
      <c r="O2537" s="48">
        <v>7.5</v>
      </c>
      <c r="P2537" s="48">
        <f t="shared" si="416"/>
        <v>7.5</v>
      </c>
      <c r="R2537" s="102">
        <f>Q2537*1.025</f>
        <v>0</v>
      </c>
      <c r="S2537" s="120" t="s">
        <v>2961</v>
      </c>
    </row>
    <row r="2538" spans="1:22" x14ac:dyDescent="0.25">
      <c r="A2538" s="6">
        <v>182941</v>
      </c>
      <c r="B2538" s="6">
        <v>63807267</v>
      </c>
      <c r="C2538" s="6">
        <v>1</v>
      </c>
      <c r="D2538" s="38"/>
      <c r="E2538" s="30" t="s">
        <v>3577</v>
      </c>
      <c r="F2538" s="20" t="s">
        <v>1509</v>
      </c>
      <c r="G2538" s="76">
        <f t="shared" si="424"/>
        <v>49.199999999999996</v>
      </c>
      <c r="H2538" s="55">
        <f t="shared" si="417"/>
        <v>49.199999999999996</v>
      </c>
      <c r="I2538" s="15" t="s">
        <v>0</v>
      </c>
      <c r="J2538" s="55">
        <v>41</v>
      </c>
      <c r="K2538" s="55">
        <f t="shared" si="418"/>
        <v>41</v>
      </c>
      <c r="L2538" s="56">
        <f t="shared" si="419"/>
        <v>307.5</v>
      </c>
      <c r="M2538" s="56">
        <f t="shared" si="420"/>
        <v>307.5</v>
      </c>
      <c r="N2538" s="32" t="s">
        <v>1917</v>
      </c>
      <c r="O2538" s="48">
        <v>7.5</v>
      </c>
      <c r="P2538" s="48">
        <f t="shared" si="416"/>
        <v>7.5</v>
      </c>
      <c r="R2538" s="102">
        <f>Q2538*1.025</f>
        <v>0</v>
      </c>
      <c r="S2538" s="120" t="s">
        <v>2962</v>
      </c>
      <c r="U2538" s="131"/>
    </row>
    <row r="2539" spans="1:22" x14ac:dyDescent="0.25">
      <c r="A2539" s="121">
        <v>182941</v>
      </c>
      <c r="B2539" s="134">
        <v>63807267</v>
      </c>
      <c r="C2539" s="134">
        <v>1</v>
      </c>
      <c r="D2539" s="122"/>
      <c r="E2539" s="123" t="s">
        <v>3577</v>
      </c>
      <c r="F2539" s="124" t="s">
        <v>1509</v>
      </c>
      <c r="G2539" s="151">
        <f t="shared" si="424"/>
        <v>49.199999999999996</v>
      </c>
      <c r="H2539" s="135">
        <f t="shared" si="417"/>
        <v>49.199999999999996</v>
      </c>
      <c r="I2539" s="134" t="s">
        <v>0</v>
      </c>
      <c r="J2539" s="158">
        <v>41</v>
      </c>
      <c r="K2539" s="158">
        <f t="shared" si="418"/>
        <v>41</v>
      </c>
      <c r="L2539" s="159">
        <f t="shared" si="419"/>
        <v>307.5</v>
      </c>
      <c r="M2539" s="159">
        <f t="shared" si="420"/>
        <v>307.5</v>
      </c>
      <c r="N2539" s="157" t="s">
        <v>1917</v>
      </c>
      <c r="O2539" s="130">
        <v>7.5</v>
      </c>
      <c r="P2539" s="130">
        <f t="shared" si="416"/>
        <v>7.5</v>
      </c>
      <c r="Q2539" s="139"/>
      <c r="R2539" s="139"/>
      <c r="S2539" s="139"/>
      <c r="T2539" s="139"/>
      <c r="V2539" s="40"/>
    </row>
    <row r="2540" spans="1:22" x14ac:dyDescent="0.25">
      <c r="A2540" s="6">
        <v>173138</v>
      </c>
      <c r="B2540" s="6">
        <v>63807274</v>
      </c>
      <c r="C2540" s="6">
        <v>1</v>
      </c>
      <c r="D2540" s="38"/>
      <c r="E2540" s="30" t="s">
        <v>1510</v>
      </c>
      <c r="F2540" s="20" t="s">
        <v>1583</v>
      </c>
      <c r="G2540" s="76">
        <f t="shared" si="424"/>
        <v>150</v>
      </c>
      <c r="H2540" s="55">
        <f t="shared" si="417"/>
        <v>150</v>
      </c>
      <c r="I2540" s="15" t="s">
        <v>152</v>
      </c>
      <c r="J2540" s="55">
        <v>125</v>
      </c>
      <c r="K2540" s="55">
        <f t="shared" si="418"/>
        <v>125</v>
      </c>
      <c r="L2540" s="56">
        <f t="shared" si="419"/>
        <v>937.5</v>
      </c>
      <c r="M2540" s="56">
        <f>L2540*C2540</f>
        <v>937.5</v>
      </c>
      <c r="N2540" s="38"/>
      <c r="O2540" s="48"/>
      <c r="P2540" s="48">
        <f t="shared" si="416"/>
        <v>0</v>
      </c>
      <c r="Q2540" s="103"/>
      <c r="R2540" s="102">
        <f>Q2540*1.025</f>
        <v>0</v>
      </c>
      <c r="S2540" s="120" t="s">
        <v>3000</v>
      </c>
      <c r="U2540" s="139"/>
    </row>
    <row r="2541" spans="1:22" x14ac:dyDescent="0.25">
      <c r="A2541" s="6">
        <v>173138</v>
      </c>
      <c r="B2541" s="6">
        <v>63807277</v>
      </c>
      <c r="C2541" s="6">
        <v>1</v>
      </c>
      <c r="D2541" s="38"/>
      <c r="E2541" s="30" t="s">
        <v>1511</v>
      </c>
      <c r="F2541" s="20" t="s">
        <v>4798</v>
      </c>
      <c r="G2541" s="76">
        <f t="shared" si="424"/>
        <v>230.39999999999998</v>
      </c>
      <c r="H2541" s="55">
        <f t="shared" si="417"/>
        <v>230.39999999999998</v>
      </c>
      <c r="I2541" s="15" t="s">
        <v>152</v>
      </c>
      <c r="J2541" s="55">
        <v>192</v>
      </c>
      <c r="K2541" s="55">
        <f t="shared" si="418"/>
        <v>192</v>
      </c>
      <c r="L2541" s="56">
        <f t="shared" si="419"/>
        <v>1440</v>
      </c>
      <c r="M2541" s="56">
        <f t="shared" ref="M2541:M2604" si="425">C2541*L2541</f>
        <v>1440</v>
      </c>
      <c r="N2541" s="38"/>
      <c r="O2541" s="48"/>
      <c r="P2541" s="48">
        <f t="shared" si="416"/>
        <v>0</v>
      </c>
      <c r="Q2541" s="103"/>
      <c r="R2541" s="102">
        <f>Q2541*1.025</f>
        <v>0</v>
      </c>
      <c r="S2541" s="120" t="s">
        <v>3069</v>
      </c>
    </row>
    <row r="2542" spans="1:22" x14ac:dyDescent="0.25">
      <c r="A2542" s="6">
        <v>173138</v>
      </c>
      <c r="B2542" s="6">
        <v>63807279</v>
      </c>
      <c r="C2542" s="6">
        <v>1</v>
      </c>
      <c r="D2542" s="38"/>
      <c r="E2542" s="30" t="s">
        <v>1513</v>
      </c>
      <c r="F2542" s="20" t="s">
        <v>1869</v>
      </c>
      <c r="G2542" s="76">
        <f t="shared" si="424"/>
        <v>214.79999999999998</v>
      </c>
      <c r="H2542" s="55">
        <f t="shared" si="417"/>
        <v>214.79999999999998</v>
      </c>
      <c r="I2542" s="15" t="s">
        <v>152</v>
      </c>
      <c r="J2542" s="55">
        <v>179</v>
      </c>
      <c r="K2542" s="55">
        <f t="shared" si="418"/>
        <v>179</v>
      </c>
      <c r="L2542" s="56">
        <f t="shared" si="419"/>
        <v>1342.5</v>
      </c>
      <c r="M2542" s="56">
        <f t="shared" si="425"/>
        <v>1342.5</v>
      </c>
      <c r="N2542" s="38"/>
      <c r="O2542" s="48"/>
      <c r="P2542" s="48">
        <f t="shared" si="416"/>
        <v>0</v>
      </c>
      <c r="Q2542" s="103"/>
      <c r="R2542" s="102">
        <f>Q2542*1.025</f>
        <v>0</v>
      </c>
      <c r="S2542" s="120" t="s">
        <v>3100</v>
      </c>
    </row>
    <row r="2543" spans="1:22" x14ac:dyDescent="0.25">
      <c r="A2543" s="6">
        <v>173138</v>
      </c>
      <c r="B2543" s="6">
        <v>63807285</v>
      </c>
      <c r="C2543" s="6">
        <v>1</v>
      </c>
      <c r="D2543" s="38"/>
      <c r="E2543" s="30" t="s">
        <v>1516</v>
      </c>
      <c r="F2543" s="20" t="s">
        <v>4156</v>
      </c>
      <c r="G2543" s="76">
        <f t="shared" si="424"/>
        <v>78</v>
      </c>
      <c r="H2543" s="55">
        <f t="shared" si="417"/>
        <v>78</v>
      </c>
      <c r="I2543" s="15" t="s">
        <v>0</v>
      </c>
      <c r="J2543" s="55">
        <v>65</v>
      </c>
      <c r="K2543" s="55">
        <f t="shared" si="418"/>
        <v>65</v>
      </c>
      <c r="L2543" s="56">
        <f t="shared" si="419"/>
        <v>487.5</v>
      </c>
      <c r="M2543" s="56">
        <f t="shared" si="425"/>
        <v>487.5</v>
      </c>
      <c r="N2543" s="38"/>
      <c r="O2543" s="48"/>
      <c r="P2543" s="48">
        <f t="shared" si="416"/>
        <v>0</v>
      </c>
      <c r="R2543" s="102">
        <f>Q2543*1.025</f>
        <v>0</v>
      </c>
      <c r="S2543" s="120" t="s">
        <v>3199</v>
      </c>
      <c r="U2543" s="139"/>
    </row>
    <row r="2544" spans="1:22" x14ac:dyDescent="0.25">
      <c r="A2544" s="197">
        <v>209317</v>
      </c>
      <c r="B2544" s="134">
        <v>63807293</v>
      </c>
      <c r="C2544" s="134">
        <v>12</v>
      </c>
      <c r="D2544" s="161"/>
      <c r="E2544" s="123" t="s">
        <v>1481</v>
      </c>
      <c r="F2544" s="270" t="s">
        <v>3731</v>
      </c>
      <c r="G2544" s="189">
        <f t="shared" si="424"/>
        <v>58.8</v>
      </c>
      <c r="H2544" s="162">
        <f t="shared" si="417"/>
        <v>705.59999999999991</v>
      </c>
      <c r="I2544" s="203" t="s">
        <v>0</v>
      </c>
      <c r="J2544" s="162">
        <v>49</v>
      </c>
      <c r="K2544" s="162">
        <f t="shared" si="418"/>
        <v>588</v>
      </c>
      <c r="L2544" s="167">
        <f t="shared" si="419"/>
        <v>367.5</v>
      </c>
      <c r="M2544" s="167">
        <f t="shared" si="425"/>
        <v>4410</v>
      </c>
      <c r="N2544" s="122" t="s">
        <v>2028</v>
      </c>
      <c r="O2544" s="130">
        <v>5.29</v>
      </c>
      <c r="P2544" s="130">
        <f t="shared" si="416"/>
        <v>63.480000000000004</v>
      </c>
      <c r="Q2544" s="188"/>
      <c r="R2544" s="131"/>
      <c r="S2544" s="131"/>
      <c r="T2544" s="131"/>
    </row>
    <row r="2545" spans="1:27" x14ac:dyDescent="0.25">
      <c r="A2545" s="6">
        <v>176703</v>
      </c>
      <c r="B2545" s="6">
        <v>63807293</v>
      </c>
      <c r="C2545" s="6">
        <v>12</v>
      </c>
      <c r="D2545" s="39"/>
      <c r="E2545" s="30" t="s">
        <v>1481</v>
      </c>
      <c r="F2545" s="44" t="s">
        <v>1482</v>
      </c>
      <c r="G2545" s="76">
        <f t="shared" si="424"/>
        <v>58.8</v>
      </c>
      <c r="H2545" s="55">
        <f t="shared" si="417"/>
        <v>705.59999999999991</v>
      </c>
      <c r="I2545" s="15" t="s">
        <v>974</v>
      </c>
      <c r="J2545" s="55">
        <v>49</v>
      </c>
      <c r="K2545" s="55">
        <f t="shared" si="418"/>
        <v>588</v>
      </c>
      <c r="L2545" s="56">
        <f t="shared" si="419"/>
        <v>367.5</v>
      </c>
      <c r="M2545" s="56">
        <f t="shared" si="425"/>
        <v>4410</v>
      </c>
      <c r="N2545" s="248" t="s">
        <v>2028</v>
      </c>
      <c r="O2545" s="48">
        <v>5.29</v>
      </c>
      <c r="P2545" s="48">
        <f t="shared" ref="P2545:P2576" si="426">O2545*C2545</f>
        <v>63.480000000000004</v>
      </c>
      <c r="R2545" s="102">
        <f t="shared" ref="R2545:R2564" si="427">Q2545*1.025</f>
        <v>0</v>
      </c>
      <c r="S2545" s="120" t="s">
        <v>2307</v>
      </c>
      <c r="V2545" s="139"/>
    </row>
    <row r="2546" spans="1:27" x14ac:dyDescent="0.25">
      <c r="A2546" s="6">
        <v>170137</v>
      </c>
      <c r="B2546" s="6">
        <v>63807294</v>
      </c>
      <c r="C2546" s="6">
        <v>8</v>
      </c>
      <c r="D2546" s="39"/>
      <c r="E2546" s="30" t="s">
        <v>1483</v>
      </c>
      <c r="F2546" s="20" t="s">
        <v>1484</v>
      </c>
      <c r="G2546" s="76">
        <f t="shared" si="424"/>
        <v>37.799999999999997</v>
      </c>
      <c r="H2546" s="55">
        <f t="shared" si="417"/>
        <v>302.39999999999998</v>
      </c>
      <c r="I2546" s="15" t="s">
        <v>974</v>
      </c>
      <c r="J2546" s="55">
        <v>31.5</v>
      </c>
      <c r="K2546" s="55">
        <f t="shared" si="418"/>
        <v>252</v>
      </c>
      <c r="L2546" s="56">
        <f t="shared" si="419"/>
        <v>236.25</v>
      </c>
      <c r="M2546" s="56">
        <f t="shared" si="425"/>
        <v>1890</v>
      </c>
      <c r="N2546" s="105"/>
      <c r="O2546" s="48"/>
      <c r="P2546" s="48">
        <f t="shared" si="426"/>
        <v>0</v>
      </c>
      <c r="R2546" s="102">
        <f t="shared" si="427"/>
        <v>0</v>
      </c>
      <c r="S2546" s="120" t="s">
        <v>2308</v>
      </c>
    </row>
    <row r="2547" spans="1:27" x14ac:dyDescent="0.25">
      <c r="A2547" s="6">
        <v>170137</v>
      </c>
      <c r="B2547" s="6">
        <v>63807296</v>
      </c>
      <c r="C2547" s="6">
        <v>4</v>
      </c>
      <c r="D2547" s="39"/>
      <c r="E2547" s="30" t="s">
        <v>1485</v>
      </c>
      <c r="F2547" s="20" t="s">
        <v>3870</v>
      </c>
      <c r="G2547" s="76">
        <f t="shared" si="424"/>
        <v>110.39999999999999</v>
      </c>
      <c r="H2547" s="55">
        <f t="shared" si="417"/>
        <v>441.59999999999997</v>
      </c>
      <c r="I2547" s="15" t="s">
        <v>152</v>
      </c>
      <c r="J2547" s="55">
        <v>92</v>
      </c>
      <c r="K2547" s="55">
        <f t="shared" si="418"/>
        <v>368</v>
      </c>
      <c r="L2547" s="56">
        <f t="shared" si="419"/>
        <v>690</v>
      </c>
      <c r="M2547" s="56">
        <f t="shared" si="425"/>
        <v>2760</v>
      </c>
      <c r="N2547" s="105"/>
      <c r="O2547" s="48">
        <v>8.7439999999999998</v>
      </c>
      <c r="P2547" s="48">
        <f t="shared" si="426"/>
        <v>34.975999999999999</v>
      </c>
      <c r="R2547" s="102">
        <f t="shared" si="427"/>
        <v>0</v>
      </c>
      <c r="S2547" s="120" t="s">
        <v>2309</v>
      </c>
      <c r="V2547" s="131"/>
    </row>
    <row r="2548" spans="1:27" s="131" customFormat="1" x14ac:dyDescent="0.25">
      <c r="A2548" s="6">
        <v>170137</v>
      </c>
      <c r="B2548" s="6">
        <v>63807307</v>
      </c>
      <c r="C2548" s="6">
        <v>4</v>
      </c>
      <c r="D2548" s="39"/>
      <c r="E2548" s="30" t="s">
        <v>1491</v>
      </c>
      <c r="F2548" s="20" t="s">
        <v>4927</v>
      </c>
      <c r="G2548" s="76">
        <f t="shared" si="424"/>
        <v>114</v>
      </c>
      <c r="H2548" s="55">
        <f t="shared" si="417"/>
        <v>456</v>
      </c>
      <c r="I2548" s="15" t="s">
        <v>974</v>
      </c>
      <c r="J2548" s="55">
        <v>95</v>
      </c>
      <c r="K2548" s="55">
        <f t="shared" si="418"/>
        <v>380</v>
      </c>
      <c r="L2548" s="56">
        <f t="shared" si="419"/>
        <v>712.5</v>
      </c>
      <c r="M2548" s="56">
        <f t="shared" si="425"/>
        <v>2850</v>
      </c>
      <c r="N2548" s="38"/>
      <c r="O2548" s="48"/>
      <c r="P2548" s="48">
        <f t="shared" si="426"/>
        <v>0</v>
      </c>
      <c r="Q2548" s="104"/>
      <c r="R2548" s="102">
        <f t="shared" si="427"/>
        <v>0</v>
      </c>
      <c r="S2548" s="120" t="s">
        <v>2761</v>
      </c>
      <c r="T2548" s="37"/>
      <c r="U2548" s="37"/>
      <c r="V2548" s="40"/>
      <c r="W2548" s="37"/>
      <c r="AA2548" s="139"/>
    </row>
    <row r="2549" spans="1:27" s="131" customFormat="1" ht="18" customHeight="1" x14ac:dyDescent="0.25">
      <c r="A2549" s="6">
        <v>173138</v>
      </c>
      <c r="B2549" s="6">
        <v>63807311</v>
      </c>
      <c r="C2549" s="6">
        <v>2</v>
      </c>
      <c r="D2549" s="38"/>
      <c r="E2549" s="30" t="s">
        <v>1518</v>
      </c>
      <c r="F2549" s="20" t="s">
        <v>176</v>
      </c>
      <c r="G2549" s="76">
        <f t="shared" si="424"/>
        <v>86.399999999999991</v>
      </c>
      <c r="H2549" s="55">
        <f t="shared" si="417"/>
        <v>172.79999999999998</v>
      </c>
      <c r="I2549" s="15" t="s">
        <v>152</v>
      </c>
      <c r="J2549" s="55">
        <v>72</v>
      </c>
      <c r="K2549" s="55">
        <f t="shared" si="418"/>
        <v>144</v>
      </c>
      <c r="L2549" s="56">
        <f t="shared" si="419"/>
        <v>540</v>
      </c>
      <c r="M2549" s="56">
        <f t="shared" si="425"/>
        <v>1080</v>
      </c>
      <c r="N2549" s="38"/>
      <c r="O2549" s="48"/>
      <c r="P2549" s="48">
        <f t="shared" si="426"/>
        <v>0</v>
      </c>
      <c r="Q2549" s="104"/>
      <c r="R2549" s="102">
        <f t="shared" si="427"/>
        <v>0</v>
      </c>
      <c r="S2549" s="120" t="s">
        <v>3292</v>
      </c>
      <c r="T2549" s="37"/>
      <c r="U2549" s="40"/>
      <c r="V2549" s="37"/>
      <c r="W2549" s="37"/>
    </row>
    <row r="2550" spans="1:27" s="131" customFormat="1" ht="18" customHeight="1" x14ac:dyDescent="0.25">
      <c r="A2550" s="134">
        <v>173138</v>
      </c>
      <c r="B2550" s="134">
        <v>63807314</v>
      </c>
      <c r="C2550" s="134">
        <v>4</v>
      </c>
      <c r="D2550" s="122"/>
      <c r="E2550" s="123" t="s">
        <v>1519</v>
      </c>
      <c r="F2550" s="124" t="s">
        <v>1520</v>
      </c>
      <c r="G2550" s="189">
        <f t="shared" si="424"/>
        <v>76.8</v>
      </c>
      <c r="H2550" s="162">
        <f t="shared" si="417"/>
        <v>307.2</v>
      </c>
      <c r="I2550" s="166" t="s">
        <v>152</v>
      </c>
      <c r="J2550" s="162">
        <v>64</v>
      </c>
      <c r="K2550" s="162">
        <f t="shared" si="418"/>
        <v>256</v>
      </c>
      <c r="L2550" s="167">
        <f t="shared" si="419"/>
        <v>480</v>
      </c>
      <c r="M2550" s="167">
        <f t="shared" si="425"/>
        <v>1920</v>
      </c>
      <c r="N2550" s="122"/>
      <c r="O2550" s="130"/>
      <c r="P2550" s="130">
        <f t="shared" si="426"/>
        <v>0</v>
      </c>
      <c r="Q2550" s="188"/>
      <c r="R2550" s="194">
        <f t="shared" si="427"/>
        <v>0</v>
      </c>
      <c r="S2550" s="246" t="s">
        <v>3375</v>
      </c>
      <c r="T2550" s="139"/>
      <c r="U2550" s="139"/>
      <c r="V2550" s="37"/>
      <c r="W2550" s="37"/>
    </row>
    <row r="2551" spans="1:27" s="131" customFormat="1" ht="18" customHeight="1" x14ac:dyDescent="0.25">
      <c r="A2551" s="260">
        <v>173138</v>
      </c>
      <c r="B2551" s="260">
        <v>63807315</v>
      </c>
      <c r="C2551" s="260">
        <v>1</v>
      </c>
      <c r="D2551" s="261"/>
      <c r="E2551" s="262" t="s">
        <v>1525</v>
      </c>
      <c r="F2551" s="263" t="s">
        <v>1526</v>
      </c>
      <c r="G2551" s="264">
        <f t="shared" si="424"/>
        <v>0</v>
      </c>
      <c r="H2551" s="265">
        <f t="shared" si="417"/>
        <v>0</v>
      </c>
      <c r="I2551" s="266" t="s">
        <v>30</v>
      </c>
      <c r="J2551" s="265"/>
      <c r="K2551" s="265">
        <f t="shared" si="418"/>
        <v>0</v>
      </c>
      <c r="L2551" s="267">
        <f t="shared" si="419"/>
        <v>0</v>
      </c>
      <c r="M2551" s="268">
        <f t="shared" si="425"/>
        <v>0</v>
      </c>
      <c r="N2551" s="261"/>
      <c r="O2551" s="269"/>
      <c r="P2551" s="269">
        <f t="shared" si="426"/>
        <v>0</v>
      </c>
      <c r="Q2551" s="188"/>
      <c r="R2551" s="194">
        <f t="shared" si="427"/>
        <v>0</v>
      </c>
      <c r="S2551" s="246" t="s">
        <v>3378</v>
      </c>
      <c r="V2551" s="37"/>
      <c r="W2551" s="37"/>
    </row>
    <row r="2552" spans="1:27" s="139" customFormat="1" ht="18" customHeight="1" x14ac:dyDescent="0.25">
      <c r="A2552" s="6">
        <v>173138</v>
      </c>
      <c r="B2552" s="6">
        <v>63807324</v>
      </c>
      <c r="C2552" s="6">
        <v>2</v>
      </c>
      <c r="D2552" s="38"/>
      <c r="E2552" s="30" t="s">
        <v>1521</v>
      </c>
      <c r="F2552" s="20" t="s">
        <v>1522</v>
      </c>
      <c r="G2552" s="76">
        <f t="shared" si="424"/>
        <v>264</v>
      </c>
      <c r="H2552" s="55">
        <f t="shared" si="417"/>
        <v>528</v>
      </c>
      <c r="I2552" s="15" t="s">
        <v>0</v>
      </c>
      <c r="J2552" s="55">
        <v>220</v>
      </c>
      <c r="K2552" s="55">
        <f t="shared" si="418"/>
        <v>440</v>
      </c>
      <c r="L2552" s="56">
        <f t="shared" si="419"/>
        <v>1650</v>
      </c>
      <c r="M2552" s="56">
        <f t="shared" si="425"/>
        <v>3300</v>
      </c>
      <c r="N2552" s="38"/>
      <c r="O2552" s="48"/>
      <c r="P2552" s="48">
        <f t="shared" si="426"/>
        <v>0</v>
      </c>
      <c r="Q2552" s="104"/>
      <c r="R2552" s="102">
        <f t="shared" si="427"/>
        <v>0</v>
      </c>
      <c r="S2552" s="120" t="s">
        <v>3376</v>
      </c>
      <c r="T2552" s="37"/>
      <c r="U2552" s="37"/>
      <c r="V2552" s="40"/>
      <c r="W2552" s="37"/>
    </row>
    <row r="2553" spans="1:27" s="336" customFormat="1" ht="18" customHeight="1" x14ac:dyDescent="0.25">
      <c r="A2553" s="6">
        <v>173138</v>
      </c>
      <c r="B2553" s="6">
        <v>63807325</v>
      </c>
      <c r="C2553" s="6">
        <v>2</v>
      </c>
      <c r="D2553" s="38"/>
      <c r="E2553" s="30" t="s">
        <v>1523</v>
      </c>
      <c r="F2553" s="20" t="s">
        <v>1524</v>
      </c>
      <c r="G2553" s="76">
        <f t="shared" si="424"/>
        <v>33.6</v>
      </c>
      <c r="H2553" s="55">
        <f t="shared" si="417"/>
        <v>67.2</v>
      </c>
      <c r="I2553" s="15" t="s">
        <v>152</v>
      </c>
      <c r="J2553" s="55">
        <v>28</v>
      </c>
      <c r="K2553" s="55">
        <f t="shared" si="418"/>
        <v>56</v>
      </c>
      <c r="L2553" s="56">
        <f t="shared" si="419"/>
        <v>210</v>
      </c>
      <c r="M2553" s="57">
        <f t="shared" si="425"/>
        <v>420</v>
      </c>
      <c r="N2553" s="38"/>
      <c r="O2553" s="48"/>
      <c r="P2553" s="48">
        <f t="shared" si="426"/>
        <v>0</v>
      </c>
      <c r="Q2553" s="104"/>
      <c r="R2553" s="102">
        <f t="shared" si="427"/>
        <v>0</v>
      </c>
      <c r="S2553" s="120" t="s">
        <v>3377</v>
      </c>
      <c r="T2553" s="40"/>
      <c r="U2553" s="139"/>
      <c r="V2553" s="37"/>
      <c r="W2553" s="37"/>
    </row>
    <row r="2554" spans="1:27" s="336" customFormat="1" ht="18" customHeight="1" x14ac:dyDescent="0.25">
      <c r="A2554" s="6">
        <v>173138</v>
      </c>
      <c r="B2554" s="6">
        <v>63807329</v>
      </c>
      <c r="C2554" s="6">
        <v>1</v>
      </c>
      <c r="D2554" s="38"/>
      <c r="E2554" s="30" t="s">
        <v>1506</v>
      </c>
      <c r="F2554" s="20" t="s">
        <v>1507</v>
      </c>
      <c r="G2554" s="70">
        <f t="shared" si="424"/>
        <v>57.599999999999994</v>
      </c>
      <c r="H2554" s="55">
        <f t="shared" si="417"/>
        <v>57.599999999999994</v>
      </c>
      <c r="I2554" s="15" t="s">
        <v>0</v>
      </c>
      <c r="J2554" s="55">
        <v>48</v>
      </c>
      <c r="K2554" s="55">
        <f t="shared" si="418"/>
        <v>48</v>
      </c>
      <c r="L2554" s="56">
        <f t="shared" si="419"/>
        <v>360</v>
      </c>
      <c r="M2554" s="56">
        <f t="shared" si="425"/>
        <v>360</v>
      </c>
      <c r="N2554" s="38"/>
      <c r="O2554" s="48"/>
      <c r="P2554" s="48">
        <f t="shared" si="426"/>
        <v>0</v>
      </c>
      <c r="Q2554" s="104"/>
      <c r="R2554" s="102">
        <f t="shared" si="427"/>
        <v>0</v>
      </c>
      <c r="S2554" s="120" t="s">
        <v>2921</v>
      </c>
      <c r="T2554" s="37"/>
      <c r="U2554" s="37"/>
      <c r="V2554" s="37"/>
      <c r="W2554" s="37"/>
    </row>
    <row r="2555" spans="1:27" s="131" customFormat="1" ht="18" customHeight="1" x14ac:dyDescent="0.25">
      <c r="A2555" s="6">
        <v>173138</v>
      </c>
      <c r="B2555" s="6">
        <v>63807340</v>
      </c>
      <c r="C2555" s="6">
        <v>1</v>
      </c>
      <c r="D2555" s="38"/>
      <c r="E2555" s="30" t="s">
        <v>1514</v>
      </c>
      <c r="F2555" s="20" t="s">
        <v>1515</v>
      </c>
      <c r="G2555" s="76">
        <f t="shared" si="424"/>
        <v>84</v>
      </c>
      <c r="H2555" s="55">
        <f t="shared" si="417"/>
        <v>84</v>
      </c>
      <c r="I2555" s="15" t="s">
        <v>0</v>
      </c>
      <c r="J2555" s="55">
        <v>70</v>
      </c>
      <c r="K2555" s="55">
        <f t="shared" si="418"/>
        <v>70</v>
      </c>
      <c r="L2555" s="56">
        <f t="shared" si="419"/>
        <v>525</v>
      </c>
      <c r="M2555" s="56">
        <f t="shared" si="425"/>
        <v>525</v>
      </c>
      <c r="N2555" s="38"/>
      <c r="O2555" s="48"/>
      <c r="P2555" s="48">
        <f t="shared" si="426"/>
        <v>0</v>
      </c>
      <c r="Q2555" s="103"/>
      <c r="R2555" s="102">
        <f t="shared" si="427"/>
        <v>0</v>
      </c>
      <c r="S2555" s="120" t="s">
        <v>3144</v>
      </c>
      <c r="T2555" s="37"/>
      <c r="U2555" s="37"/>
      <c r="V2555" s="139"/>
      <c r="W2555" s="37"/>
    </row>
    <row r="2556" spans="1:27" s="131" customFormat="1" ht="18" customHeight="1" x14ac:dyDescent="0.25">
      <c r="A2556" s="6">
        <v>173614</v>
      </c>
      <c r="B2556" s="6">
        <v>63807342</v>
      </c>
      <c r="C2556" s="6">
        <v>2</v>
      </c>
      <c r="D2556" s="39"/>
      <c r="E2556" s="30" t="s">
        <v>1630</v>
      </c>
      <c r="F2556" s="20" t="s">
        <v>342</v>
      </c>
      <c r="G2556" s="76">
        <f t="shared" si="424"/>
        <v>55.199999999999996</v>
      </c>
      <c r="H2556" s="55">
        <f t="shared" si="417"/>
        <v>110.39999999999999</v>
      </c>
      <c r="I2556" s="15" t="s">
        <v>0</v>
      </c>
      <c r="J2556" s="55">
        <v>46</v>
      </c>
      <c r="K2556" s="55">
        <f t="shared" si="418"/>
        <v>92</v>
      </c>
      <c r="L2556" s="56">
        <f t="shared" si="419"/>
        <v>345</v>
      </c>
      <c r="M2556" s="56">
        <f t="shared" si="425"/>
        <v>690</v>
      </c>
      <c r="N2556" s="105" t="s">
        <v>2038</v>
      </c>
      <c r="O2556" s="48"/>
      <c r="P2556" s="48">
        <f t="shared" si="426"/>
        <v>0</v>
      </c>
      <c r="Q2556" s="104"/>
      <c r="R2556" s="102">
        <f t="shared" si="427"/>
        <v>0</v>
      </c>
      <c r="S2556" s="120" t="s">
        <v>2354</v>
      </c>
      <c r="T2556" s="37"/>
      <c r="U2556" s="139"/>
      <c r="V2556" s="37"/>
      <c r="W2556" s="37"/>
    </row>
    <row r="2557" spans="1:27" s="131" customFormat="1" ht="18" customHeight="1" x14ac:dyDescent="0.25">
      <c r="A2557" s="6">
        <v>186141</v>
      </c>
      <c r="B2557" s="6">
        <v>63807342</v>
      </c>
      <c r="C2557" s="6">
        <v>2</v>
      </c>
      <c r="D2557" s="39"/>
      <c r="E2557" s="30" t="s">
        <v>1630</v>
      </c>
      <c r="F2557" s="20" t="s">
        <v>342</v>
      </c>
      <c r="G2557" s="76">
        <f t="shared" si="424"/>
        <v>55.199999999999996</v>
      </c>
      <c r="H2557" s="53">
        <f t="shared" si="417"/>
        <v>110.39999999999999</v>
      </c>
      <c r="I2557" s="15" t="s">
        <v>0</v>
      </c>
      <c r="J2557" s="55">
        <v>46</v>
      </c>
      <c r="K2557" s="55">
        <f t="shared" si="418"/>
        <v>92</v>
      </c>
      <c r="L2557" s="56">
        <f t="shared" si="419"/>
        <v>345</v>
      </c>
      <c r="M2557" s="56">
        <f t="shared" si="425"/>
        <v>690</v>
      </c>
      <c r="N2557" s="38"/>
      <c r="O2557" s="48">
        <v>1</v>
      </c>
      <c r="P2557" s="48">
        <f t="shared" si="426"/>
        <v>2</v>
      </c>
      <c r="Q2557" s="104"/>
      <c r="R2557" s="102">
        <f t="shared" si="427"/>
        <v>0</v>
      </c>
      <c r="S2557" s="120" t="s">
        <v>2354</v>
      </c>
      <c r="T2557" s="37"/>
      <c r="U2557" s="40"/>
      <c r="V2557" s="139"/>
      <c r="W2557" s="37"/>
    </row>
    <row r="2558" spans="1:27" s="139" customFormat="1" ht="18" customHeight="1" x14ac:dyDescent="0.25">
      <c r="A2558" s="6">
        <v>173614</v>
      </c>
      <c r="B2558" s="6">
        <v>63807351</v>
      </c>
      <c r="C2558" s="6">
        <v>2</v>
      </c>
      <c r="D2558" s="39"/>
      <c r="E2558" s="30" t="s">
        <v>1628</v>
      </c>
      <c r="F2558" s="20" t="s">
        <v>1629</v>
      </c>
      <c r="G2558" s="76">
        <f t="shared" si="424"/>
        <v>72</v>
      </c>
      <c r="H2558" s="55">
        <f t="shared" si="417"/>
        <v>144</v>
      </c>
      <c r="I2558" s="15" t="s">
        <v>152</v>
      </c>
      <c r="J2558" s="55">
        <v>60</v>
      </c>
      <c r="K2558" s="55">
        <f t="shared" si="418"/>
        <v>120</v>
      </c>
      <c r="L2558" s="56">
        <f t="shared" si="419"/>
        <v>450</v>
      </c>
      <c r="M2558" s="56">
        <f t="shared" si="425"/>
        <v>900</v>
      </c>
      <c r="N2558" s="38"/>
      <c r="O2558" s="48">
        <v>5.3</v>
      </c>
      <c r="P2558" s="48">
        <f t="shared" si="426"/>
        <v>10.6</v>
      </c>
      <c r="Q2558" s="104"/>
      <c r="R2558" s="102">
        <f t="shared" si="427"/>
        <v>0</v>
      </c>
      <c r="S2558" s="120" t="s">
        <v>2353</v>
      </c>
      <c r="T2558" s="37"/>
      <c r="V2558" s="37"/>
      <c r="W2558" s="37"/>
    </row>
    <row r="2559" spans="1:27" s="139" customFormat="1" ht="18" customHeight="1" x14ac:dyDescent="0.25">
      <c r="A2559" s="6">
        <v>186141</v>
      </c>
      <c r="B2559" s="6">
        <v>63807351</v>
      </c>
      <c r="C2559" s="6">
        <v>2</v>
      </c>
      <c r="D2559" s="39"/>
      <c r="E2559" s="30" t="s">
        <v>1628</v>
      </c>
      <c r="F2559" s="20" t="s">
        <v>1629</v>
      </c>
      <c r="G2559" s="76">
        <f t="shared" si="424"/>
        <v>72</v>
      </c>
      <c r="H2559" s="53">
        <f t="shared" si="417"/>
        <v>144</v>
      </c>
      <c r="I2559" s="15" t="s">
        <v>0</v>
      </c>
      <c r="J2559" s="55">
        <v>60</v>
      </c>
      <c r="K2559" s="55">
        <f t="shared" si="418"/>
        <v>120</v>
      </c>
      <c r="L2559" s="56">
        <f t="shared" si="419"/>
        <v>450</v>
      </c>
      <c r="M2559" s="56">
        <f t="shared" si="425"/>
        <v>900</v>
      </c>
      <c r="N2559" s="38"/>
      <c r="O2559" s="48">
        <v>5.3</v>
      </c>
      <c r="P2559" s="48">
        <f t="shared" si="426"/>
        <v>10.6</v>
      </c>
      <c r="Q2559" s="104"/>
      <c r="R2559" s="102">
        <f t="shared" si="427"/>
        <v>0</v>
      </c>
      <c r="S2559" s="120" t="s">
        <v>2353</v>
      </c>
      <c r="T2559" s="37"/>
      <c r="U2559" s="37"/>
      <c r="V2559" s="37"/>
      <c r="W2559" s="37"/>
    </row>
    <row r="2560" spans="1:27" s="139" customFormat="1" ht="18" customHeight="1" x14ac:dyDescent="0.25">
      <c r="A2560" s="6">
        <v>173614</v>
      </c>
      <c r="B2560" s="6">
        <v>63807355</v>
      </c>
      <c r="C2560" s="6">
        <v>2</v>
      </c>
      <c r="D2560" s="39"/>
      <c r="E2560" s="30" t="s">
        <v>1627</v>
      </c>
      <c r="F2560" s="20" t="s">
        <v>1626</v>
      </c>
      <c r="G2560" s="76">
        <f t="shared" si="424"/>
        <v>94.8</v>
      </c>
      <c r="H2560" s="55">
        <f t="shared" si="417"/>
        <v>189.6</v>
      </c>
      <c r="I2560" s="15" t="s">
        <v>152</v>
      </c>
      <c r="J2560" s="55">
        <v>79</v>
      </c>
      <c r="K2560" s="55">
        <f t="shared" si="418"/>
        <v>158</v>
      </c>
      <c r="L2560" s="56">
        <f t="shared" si="419"/>
        <v>592.5</v>
      </c>
      <c r="M2560" s="56">
        <f t="shared" si="425"/>
        <v>1185</v>
      </c>
      <c r="N2560" s="38"/>
      <c r="O2560" s="48">
        <v>4.7</v>
      </c>
      <c r="P2560" s="48">
        <f t="shared" si="426"/>
        <v>9.4</v>
      </c>
      <c r="Q2560" s="103"/>
      <c r="R2560" s="102">
        <f t="shared" si="427"/>
        <v>0</v>
      </c>
      <c r="S2560" s="120" t="s">
        <v>2351</v>
      </c>
      <c r="T2560" s="37"/>
      <c r="U2560" s="40"/>
      <c r="V2560" s="37"/>
      <c r="W2560" s="37"/>
    </row>
    <row r="2561" spans="1:27" s="131" customFormat="1" ht="18" customHeight="1" x14ac:dyDescent="0.25">
      <c r="A2561" s="6">
        <v>186141</v>
      </c>
      <c r="B2561" s="6">
        <v>63807355</v>
      </c>
      <c r="C2561" s="6">
        <v>2</v>
      </c>
      <c r="D2561" s="39"/>
      <c r="E2561" s="30" t="s">
        <v>1627</v>
      </c>
      <c r="F2561" s="20" t="s">
        <v>1626</v>
      </c>
      <c r="G2561" s="76">
        <f t="shared" si="424"/>
        <v>94.8</v>
      </c>
      <c r="H2561" s="53">
        <f t="shared" si="417"/>
        <v>189.6</v>
      </c>
      <c r="I2561" s="15" t="s">
        <v>152</v>
      </c>
      <c r="J2561" s="55">
        <v>79</v>
      </c>
      <c r="K2561" s="55">
        <f t="shared" si="418"/>
        <v>158</v>
      </c>
      <c r="L2561" s="56">
        <f t="shared" si="419"/>
        <v>592.5</v>
      </c>
      <c r="M2561" s="56">
        <f t="shared" si="425"/>
        <v>1185</v>
      </c>
      <c r="N2561" s="38"/>
      <c r="O2561" s="48">
        <v>4.7</v>
      </c>
      <c r="P2561" s="48">
        <f t="shared" si="426"/>
        <v>9.4</v>
      </c>
      <c r="Q2561" s="103"/>
      <c r="R2561" s="102">
        <f t="shared" si="427"/>
        <v>0</v>
      </c>
      <c r="S2561" s="120" t="s">
        <v>2351</v>
      </c>
      <c r="T2561" s="37"/>
      <c r="U2561" s="37"/>
      <c r="V2561" s="37"/>
      <c r="W2561" s="37"/>
    </row>
    <row r="2562" spans="1:27" s="139" customFormat="1" ht="20.25" customHeight="1" x14ac:dyDescent="0.25">
      <c r="A2562" s="6">
        <v>173614</v>
      </c>
      <c r="B2562" s="6">
        <v>63807358</v>
      </c>
      <c r="C2562" s="6">
        <v>36</v>
      </c>
      <c r="D2562" s="39"/>
      <c r="E2562" s="30" t="s">
        <v>1625</v>
      </c>
      <c r="F2562" s="20" t="s">
        <v>1626</v>
      </c>
      <c r="G2562" s="76">
        <f t="shared" si="424"/>
        <v>90.6</v>
      </c>
      <c r="H2562" s="55">
        <f t="shared" si="417"/>
        <v>3261.6</v>
      </c>
      <c r="I2562" s="15" t="s">
        <v>152</v>
      </c>
      <c r="J2562" s="55">
        <v>75.5</v>
      </c>
      <c r="K2562" s="55">
        <f t="shared" si="418"/>
        <v>2718</v>
      </c>
      <c r="L2562" s="56">
        <f t="shared" si="419"/>
        <v>566.25</v>
      </c>
      <c r="M2562" s="56">
        <f t="shared" si="425"/>
        <v>20385</v>
      </c>
      <c r="N2562" s="38"/>
      <c r="O2562" s="48">
        <v>4.8</v>
      </c>
      <c r="P2562" s="48">
        <f t="shared" si="426"/>
        <v>172.79999999999998</v>
      </c>
      <c r="Q2562" s="103"/>
      <c r="R2562" s="102">
        <f t="shared" si="427"/>
        <v>0</v>
      </c>
      <c r="S2562" s="120" t="s">
        <v>2350</v>
      </c>
      <c r="T2562" s="37"/>
      <c r="U2562" s="37"/>
      <c r="V2562" s="37"/>
      <c r="W2562" s="37"/>
      <c r="X2562" s="131"/>
      <c r="Y2562" s="131"/>
      <c r="Z2562" s="131"/>
      <c r="AA2562" s="131"/>
    </row>
    <row r="2563" spans="1:27" ht="18" customHeight="1" x14ac:dyDescent="0.25">
      <c r="A2563" s="6">
        <v>186141</v>
      </c>
      <c r="B2563" s="6">
        <v>63807358</v>
      </c>
      <c r="C2563" s="6">
        <v>36</v>
      </c>
      <c r="D2563" s="39"/>
      <c r="E2563" s="30" t="s">
        <v>1625</v>
      </c>
      <c r="F2563" s="20" t="s">
        <v>1626</v>
      </c>
      <c r="G2563" s="76">
        <f t="shared" si="424"/>
        <v>90.6</v>
      </c>
      <c r="H2563" s="53">
        <f t="shared" si="417"/>
        <v>3261.6</v>
      </c>
      <c r="I2563" s="15" t="s">
        <v>152</v>
      </c>
      <c r="J2563" s="55">
        <v>75.5</v>
      </c>
      <c r="K2563" s="55">
        <f t="shared" si="418"/>
        <v>2718</v>
      </c>
      <c r="L2563" s="56">
        <f t="shared" si="419"/>
        <v>566.25</v>
      </c>
      <c r="M2563" s="56">
        <f t="shared" si="425"/>
        <v>20385</v>
      </c>
      <c r="N2563" s="38"/>
      <c r="O2563" s="48">
        <v>4.8</v>
      </c>
      <c r="P2563" s="48">
        <f t="shared" si="426"/>
        <v>172.79999999999998</v>
      </c>
      <c r="Q2563" s="103"/>
      <c r="R2563" s="102">
        <f t="shared" si="427"/>
        <v>0</v>
      </c>
      <c r="S2563" s="120" t="s">
        <v>2350</v>
      </c>
      <c r="V2563" s="131"/>
    </row>
    <row r="2564" spans="1:27" ht="18" customHeight="1" x14ac:dyDescent="0.25">
      <c r="A2564" s="6">
        <v>186141</v>
      </c>
      <c r="B2564" s="6">
        <v>63807362</v>
      </c>
      <c r="C2564" s="6">
        <v>12</v>
      </c>
      <c r="D2564" s="39"/>
      <c r="E2564" s="30" t="s">
        <v>1634</v>
      </c>
      <c r="F2564" s="20" t="s">
        <v>1635</v>
      </c>
      <c r="G2564" s="76">
        <f t="shared" si="424"/>
        <v>31.2</v>
      </c>
      <c r="H2564" s="53">
        <f t="shared" si="417"/>
        <v>374.4</v>
      </c>
      <c r="I2564" s="15" t="s">
        <v>0</v>
      </c>
      <c r="J2564" s="55">
        <v>26</v>
      </c>
      <c r="K2564" s="55">
        <f t="shared" si="418"/>
        <v>312</v>
      </c>
      <c r="L2564" s="56">
        <f t="shared" si="419"/>
        <v>195</v>
      </c>
      <c r="M2564" s="56">
        <f t="shared" si="425"/>
        <v>2340</v>
      </c>
      <c r="N2564" s="38"/>
      <c r="O2564" s="48">
        <v>0.72499999999999998</v>
      </c>
      <c r="P2564" s="48">
        <f t="shared" si="426"/>
        <v>8.6999999999999993</v>
      </c>
      <c r="R2564" s="102">
        <f t="shared" si="427"/>
        <v>0</v>
      </c>
      <c r="S2564" s="120" t="s">
        <v>2294</v>
      </c>
      <c r="V2564" s="139"/>
    </row>
    <row r="2565" spans="1:27" ht="18" customHeight="1" x14ac:dyDescent="0.25">
      <c r="A2565" s="134">
        <v>310591</v>
      </c>
      <c r="B2565" s="134">
        <v>63807362</v>
      </c>
      <c r="C2565" s="134">
        <v>12</v>
      </c>
      <c r="D2565" s="161">
        <v>188910</v>
      </c>
      <c r="E2565" s="123" t="s">
        <v>1634</v>
      </c>
      <c r="F2565" s="329" t="s">
        <v>1635</v>
      </c>
      <c r="G2565" s="508">
        <f>J2565*1.11428</f>
        <v>31.199839999999998</v>
      </c>
      <c r="H2565" s="508">
        <f t="shared" si="417"/>
        <v>374.39807999999999</v>
      </c>
      <c r="I2565" s="166" t="s">
        <v>0</v>
      </c>
      <c r="J2565" s="506">
        <v>28</v>
      </c>
      <c r="K2565" s="288">
        <f t="shared" si="418"/>
        <v>336</v>
      </c>
      <c r="L2565" s="290">
        <f t="shared" si="419"/>
        <v>210</v>
      </c>
      <c r="M2565" s="290">
        <f t="shared" si="425"/>
        <v>2520</v>
      </c>
      <c r="N2565" s="122" t="s">
        <v>2028</v>
      </c>
      <c r="O2565" s="130">
        <v>0.72499999999999998</v>
      </c>
      <c r="P2565" s="130">
        <f t="shared" si="426"/>
        <v>8.6999999999999993</v>
      </c>
      <c r="R2565" s="474"/>
      <c r="S2565" s="535" t="s">
        <v>4701</v>
      </c>
      <c r="T2565" s="480"/>
      <c r="U2565" s="480"/>
      <c r="W2565" s="131"/>
    </row>
    <row r="2566" spans="1:27" ht="18" customHeight="1" x14ac:dyDescent="0.25">
      <c r="A2566" s="6">
        <v>173614</v>
      </c>
      <c r="B2566" s="6">
        <v>63807362</v>
      </c>
      <c r="C2566" s="6">
        <v>12</v>
      </c>
      <c r="D2566" s="39"/>
      <c r="E2566" s="30" t="s">
        <v>1634</v>
      </c>
      <c r="F2566" s="20" t="s">
        <v>2035</v>
      </c>
      <c r="G2566" s="76">
        <f>J2566*1.2</f>
        <v>31.2</v>
      </c>
      <c r="H2566" s="55">
        <f t="shared" si="417"/>
        <v>374.4</v>
      </c>
      <c r="I2566" s="15" t="s">
        <v>0</v>
      </c>
      <c r="J2566" s="55">
        <v>26</v>
      </c>
      <c r="K2566" s="55">
        <f t="shared" si="418"/>
        <v>312</v>
      </c>
      <c r="L2566" s="56">
        <f t="shared" si="419"/>
        <v>195</v>
      </c>
      <c r="M2566" s="56">
        <f t="shared" si="425"/>
        <v>2340</v>
      </c>
      <c r="N2566" s="105"/>
      <c r="O2566" s="48"/>
      <c r="P2566" s="48">
        <f t="shared" si="426"/>
        <v>0</v>
      </c>
      <c r="R2566" s="102">
        <f t="shared" ref="R2566:R2583" si="428">Q2566*1.025</f>
        <v>0</v>
      </c>
      <c r="S2566" s="120" t="s">
        <v>2294</v>
      </c>
      <c r="V2566" s="139"/>
      <c r="W2566" s="131"/>
    </row>
    <row r="2567" spans="1:27" ht="18" customHeight="1" x14ac:dyDescent="0.25">
      <c r="A2567" s="6">
        <v>173614</v>
      </c>
      <c r="B2567" s="6">
        <v>63807368</v>
      </c>
      <c r="C2567" s="6">
        <v>2</v>
      </c>
      <c r="D2567" s="39"/>
      <c r="E2567" s="30" t="s">
        <v>1624</v>
      </c>
      <c r="F2567" s="20" t="s">
        <v>1797</v>
      </c>
      <c r="G2567" s="53">
        <f>J2567*1.15</f>
        <v>482.99999999999994</v>
      </c>
      <c r="H2567" s="55">
        <f t="shared" si="417"/>
        <v>965.99999999999989</v>
      </c>
      <c r="I2567" s="15" t="s">
        <v>0</v>
      </c>
      <c r="J2567" s="55">
        <v>420</v>
      </c>
      <c r="K2567" s="55">
        <f t="shared" si="418"/>
        <v>840</v>
      </c>
      <c r="L2567" s="56">
        <f t="shared" si="419"/>
        <v>3150</v>
      </c>
      <c r="M2567" s="56">
        <f t="shared" si="425"/>
        <v>6300</v>
      </c>
      <c r="N2567" s="105" t="s">
        <v>1917</v>
      </c>
      <c r="O2567" s="48"/>
      <c r="P2567" s="48">
        <f t="shared" si="426"/>
        <v>0</v>
      </c>
      <c r="Q2567" s="103"/>
      <c r="R2567" s="102">
        <f t="shared" si="428"/>
        <v>0</v>
      </c>
      <c r="S2567" s="120" t="s">
        <v>2349</v>
      </c>
      <c r="V2567" s="131"/>
      <c r="W2567" s="131"/>
    </row>
    <row r="2568" spans="1:27" ht="18" customHeight="1" x14ac:dyDescent="0.25">
      <c r="A2568" s="6">
        <v>186141</v>
      </c>
      <c r="B2568" s="6">
        <v>63807368</v>
      </c>
      <c r="C2568" s="6">
        <v>2</v>
      </c>
      <c r="D2568" s="39"/>
      <c r="E2568" s="30" t="s">
        <v>1624</v>
      </c>
      <c r="F2568" s="20" t="s">
        <v>4129</v>
      </c>
      <c r="G2568" s="53">
        <f>J2568*1.15</f>
        <v>482.99999999999994</v>
      </c>
      <c r="H2568" s="53">
        <f t="shared" si="417"/>
        <v>965.99999999999989</v>
      </c>
      <c r="I2568" s="15" t="s">
        <v>0</v>
      </c>
      <c r="J2568" s="55">
        <v>420</v>
      </c>
      <c r="K2568" s="55">
        <f t="shared" si="418"/>
        <v>840</v>
      </c>
      <c r="L2568" s="56">
        <f t="shared" si="419"/>
        <v>3150</v>
      </c>
      <c r="M2568" s="56">
        <f t="shared" si="425"/>
        <v>6300</v>
      </c>
      <c r="N2568" s="38"/>
      <c r="O2568" s="48">
        <v>49.326999999999998</v>
      </c>
      <c r="P2568" s="48">
        <f t="shared" si="426"/>
        <v>98.653999999999996</v>
      </c>
      <c r="R2568" s="102">
        <f t="shared" si="428"/>
        <v>0</v>
      </c>
      <c r="S2568" s="120" t="s">
        <v>2349</v>
      </c>
      <c r="U2568" s="131"/>
      <c r="W2568" s="131"/>
    </row>
    <row r="2569" spans="1:27" ht="18" customHeight="1" x14ac:dyDescent="0.25">
      <c r="A2569" s="6">
        <v>186141</v>
      </c>
      <c r="B2569" s="6">
        <v>63807371</v>
      </c>
      <c r="C2569" s="6">
        <v>80</v>
      </c>
      <c r="D2569" s="39"/>
      <c r="E2569" s="30" t="s">
        <v>1607</v>
      </c>
      <c r="F2569" s="20" t="s">
        <v>1608</v>
      </c>
      <c r="G2569" s="76">
        <f t="shared" ref="G2569:G2580" si="429">J2569*1.2</f>
        <v>6</v>
      </c>
      <c r="H2569" s="53">
        <f t="shared" si="417"/>
        <v>480</v>
      </c>
      <c r="I2569" s="15" t="s">
        <v>974</v>
      </c>
      <c r="J2569" s="55">
        <v>5</v>
      </c>
      <c r="K2569" s="55">
        <f t="shared" si="418"/>
        <v>400</v>
      </c>
      <c r="L2569" s="56">
        <f t="shared" si="419"/>
        <v>37.5</v>
      </c>
      <c r="M2569" s="56">
        <f t="shared" si="425"/>
        <v>3000</v>
      </c>
      <c r="N2569" s="38"/>
      <c r="O2569" s="48">
        <v>2.1000000000000001E-2</v>
      </c>
      <c r="P2569" s="48">
        <f t="shared" si="426"/>
        <v>1.6800000000000002</v>
      </c>
      <c r="R2569" s="102">
        <f t="shared" si="428"/>
        <v>0</v>
      </c>
      <c r="S2569" s="120" t="s">
        <v>2352</v>
      </c>
      <c r="W2569" s="139"/>
    </row>
    <row r="2570" spans="1:27" ht="18" customHeight="1" x14ac:dyDescent="0.25">
      <c r="A2570" s="6">
        <v>173614</v>
      </c>
      <c r="B2570" s="6">
        <v>63807371</v>
      </c>
      <c r="C2570" s="6">
        <v>80</v>
      </c>
      <c r="D2570" s="39"/>
      <c r="E2570" s="30" t="s">
        <v>1607</v>
      </c>
      <c r="F2570" s="124" t="s">
        <v>2042</v>
      </c>
      <c r="G2570" s="76">
        <f t="shared" si="429"/>
        <v>6</v>
      </c>
      <c r="H2570" s="55">
        <f t="shared" si="417"/>
        <v>480</v>
      </c>
      <c r="I2570" s="15" t="s">
        <v>974</v>
      </c>
      <c r="J2570" s="55">
        <v>5</v>
      </c>
      <c r="K2570" s="55">
        <f t="shared" si="418"/>
        <v>400</v>
      </c>
      <c r="L2570" s="56">
        <f t="shared" si="419"/>
        <v>37.5</v>
      </c>
      <c r="M2570" s="56">
        <f t="shared" si="425"/>
        <v>3000</v>
      </c>
      <c r="N2570" s="105" t="s">
        <v>2028</v>
      </c>
      <c r="O2570" s="48"/>
      <c r="P2570" s="48">
        <f t="shared" si="426"/>
        <v>0</v>
      </c>
      <c r="R2570" s="102">
        <f t="shared" si="428"/>
        <v>0</v>
      </c>
      <c r="S2570" s="120" t="s">
        <v>2352</v>
      </c>
      <c r="W2570" s="336"/>
    </row>
    <row r="2571" spans="1:27" s="40" customFormat="1" ht="18" customHeight="1" x14ac:dyDescent="0.25">
      <c r="A2571" s="6">
        <v>173614</v>
      </c>
      <c r="B2571" s="6">
        <v>63807372</v>
      </c>
      <c r="C2571" s="6">
        <v>2</v>
      </c>
      <c r="D2571" s="39"/>
      <c r="E2571" s="30" t="s">
        <v>1633</v>
      </c>
      <c r="F2571" s="20" t="s">
        <v>1626</v>
      </c>
      <c r="G2571" s="76">
        <f t="shared" si="429"/>
        <v>113.39999999999999</v>
      </c>
      <c r="H2571" s="55">
        <f t="shared" si="417"/>
        <v>226.79999999999998</v>
      </c>
      <c r="I2571" s="15" t="s">
        <v>152</v>
      </c>
      <c r="J2571" s="55">
        <v>94.5</v>
      </c>
      <c r="K2571" s="55">
        <f t="shared" si="418"/>
        <v>189</v>
      </c>
      <c r="L2571" s="56">
        <f t="shared" si="419"/>
        <v>708.75</v>
      </c>
      <c r="M2571" s="56">
        <f t="shared" si="425"/>
        <v>1417.5</v>
      </c>
      <c r="N2571" s="38"/>
      <c r="O2571" s="48">
        <v>5</v>
      </c>
      <c r="P2571" s="48">
        <f t="shared" si="426"/>
        <v>10</v>
      </c>
      <c r="Q2571" s="104"/>
      <c r="R2571" s="102">
        <f t="shared" si="428"/>
        <v>0</v>
      </c>
      <c r="S2571" s="120" t="s">
        <v>2356</v>
      </c>
      <c r="T2571" s="37"/>
      <c r="V2571" s="37"/>
      <c r="W2571" s="336"/>
    </row>
    <row r="2572" spans="1:27" ht="18" customHeight="1" x14ac:dyDescent="0.25">
      <c r="A2572" s="6">
        <v>186141</v>
      </c>
      <c r="B2572" s="6">
        <v>63807372</v>
      </c>
      <c r="C2572" s="6">
        <v>2</v>
      </c>
      <c r="D2572" s="39"/>
      <c r="E2572" s="30" t="s">
        <v>1633</v>
      </c>
      <c r="F2572" s="20" t="s">
        <v>1626</v>
      </c>
      <c r="G2572" s="76">
        <f t="shared" si="429"/>
        <v>113.39999999999999</v>
      </c>
      <c r="H2572" s="53">
        <f t="shared" si="417"/>
        <v>226.79999999999998</v>
      </c>
      <c r="I2572" s="15" t="s">
        <v>152</v>
      </c>
      <c r="J2572" s="55">
        <v>94.5</v>
      </c>
      <c r="K2572" s="55">
        <f t="shared" si="418"/>
        <v>189</v>
      </c>
      <c r="L2572" s="56">
        <f t="shared" si="419"/>
        <v>708.75</v>
      </c>
      <c r="M2572" s="56">
        <f t="shared" si="425"/>
        <v>1417.5</v>
      </c>
      <c r="N2572" s="38"/>
      <c r="O2572" s="48">
        <v>5</v>
      </c>
      <c r="P2572" s="48">
        <f t="shared" si="426"/>
        <v>10</v>
      </c>
      <c r="R2572" s="102">
        <f t="shared" si="428"/>
        <v>0</v>
      </c>
      <c r="S2572" s="120" t="s">
        <v>2356</v>
      </c>
      <c r="U2572" s="40"/>
      <c r="V2572" s="131"/>
      <c r="W2572" s="131"/>
    </row>
    <row r="2573" spans="1:27" ht="18" customHeight="1" x14ac:dyDescent="0.25">
      <c r="A2573" s="6">
        <v>173614</v>
      </c>
      <c r="B2573" s="6">
        <v>63807376</v>
      </c>
      <c r="C2573" s="6">
        <v>4</v>
      </c>
      <c r="D2573" s="39"/>
      <c r="E2573" s="30" t="s">
        <v>1631</v>
      </c>
      <c r="F2573" s="20" t="s">
        <v>1632</v>
      </c>
      <c r="G2573" s="76">
        <f t="shared" si="429"/>
        <v>5.3999999999999995</v>
      </c>
      <c r="H2573" s="55">
        <f t="shared" si="417"/>
        <v>21.599999999999998</v>
      </c>
      <c r="I2573" s="15" t="s">
        <v>152</v>
      </c>
      <c r="J2573" s="55">
        <v>4.5</v>
      </c>
      <c r="K2573" s="55">
        <f t="shared" si="418"/>
        <v>18</v>
      </c>
      <c r="L2573" s="56">
        <f t="shared" si="419"/>
        <v>33.75</v>
      </c>
      <c r="M2573" s="56">
        <f t="shared" si="425"/>
        <v>135</v>
      </c>
      <c r="N2573" s="38"/>
      <c r="O2573" s="48">
        <v>0.03</v>
      </c>
      <c r="P2573" s="48">
        <f t="shared" si="426"/>
        <v>0.12</v>
      </c>
      <c r="R2573" s="102">
        <f t="shared" si="428"/>
        <v>0</v>
      </c>
      <c r="S2573" s="120" t="s">
        <v>2355</v>
      </c>
      <c r="U2573" s="131"/>
      <c r="V2573" s="139"/>
      <c r="W2573" s="131"/>
    </row>
    <row r="2574" spans="1:27" s="40" customFormat="1" ht="18" customHeight="1" x14ac:dyDescent="0.25">
      <c r="A2574" s="6">
        <v>186141</v>
      </c>
      <c r="B2574" s="6">
        <v>63807376</v>
      </c>
      <c r="C2574" s="6">
        <v>4</v>
      </c>
      <c r="D2574" s="39"/>
      <c r="E2574" s="30" t="s">
        <v>1631</v>
      </c>
      <c r="F2574" s="20" t="s">
        <v>1632</v>
      </c>
      <c r="G2574" s="76">
        <f t="shared" si="429"/>
        <v>5.3999999999999995</v>
      </c>
      <c r="H2574" s="53">
        <f t="shared" si="417"/>
        <v>21.599999999999998</v>
      </c>
      <c r="I2574" s="15" t="s">
        <v>152</v>
      </c>
      <c r="J2574" s="55">
        <v>4.5</v>
      </c>
      <c r="K2574" s="55">
        <f t="shared" si="418"/>
        <v>18</v>
      </c>
      <c r="L2574" s="56">
        <f t="shared" si="419"/>
        <v>33.75</v>
      </c>
      <c r="M2574" s="56">
        <f t="shared" si="425"/>
        <v>135</v>
      </c>
      <c r="N2574" s="38"/>
      <c r="O2574" s="48">
        <v>0.03</v>
      </c>
      <c r="P2574" s="48">
        <f t="shared" si="426"/>
        <v>0.12</v>
      </c>
      <c r="Q2574" s="104"/>
      <c r="R2574" s="102">
        <f t="shared" si="428"/>
        <v>0</v>
      </c>
      <c r="S2574" s="120" t="s">
        <v>2355</v>
      </c>
      <c r="T2574" s="37"/>
      <c r="U2574" s="131"/>
      <c r="V2574" s="139"/>
      <c r="W2574" s="131"/>
    </row>
    <row r="2575" spans="1:27" s="40" customFormat="1" ht="18" customHeight="1" x14ac:dyDescent="0.25">
      <c r="A2575" s="6">
        <v>173614</v>
      </c>
      <c r="B2575" s="6">
        <v>63807400</v>
      </c>
      <c r="C2575" s="6">
        <v>2</v>
      </c>
      <c r="D2575" s="39"/>
      <c r="E2575" s="30" t="s">
        <v>1609</v>
      </c>
      <c r="F2575" s="20" t="s">
        <v>1610</v>
      </c>
      <c r="G2575" s="76">
        <f t="shared" si="429"/>
        <v>24.599999999999998</v>
      </c>
      <c r="H2575" s="55">
        <f t="shared" si="417"/>
        <v>49.199999999999996</v>
      </c>
      <c r="I2575" s="15" t="s">
        <v>974</v>
      </c>
      <c r="J2575" s="55">
        <v>20.5</v>
      </c>
      <c r="K2575" s="55">
        <f t="shared" si="418"/>
        <v>41</v>
      </c>
      <c r="L2575" s="56">
        <f t="shared" si="419"/>
        <v>153.75</v>
      </c>
      <c r="M2575" s="56">
        <f t="shared" si="425"/>
        <v>307.5</v>
      </c>
      <c r="N2575" s="38"/>
      <c r="O2575" s="48"/>
      <c r="P2575" s="48">
        <f t="shared" si="426"/>
        <v>0</v>
      </c>
      <c r="Q2575" s="104"/>
      <c r="R2575" s="102">
        <f t="shared" si="428"/>
        <v>0</v>
      </c>
      <c r="S2575" s="120" t="s">
        <v>2522</v>
      </c>
      <c r="T2575" s="37"/>
      <c r="U2575" s="37"/>
      <c r="V2575" s="37"/>
      <c r="W2575" s="139"/>
    </row>
    <row r="2576" spans="1:27" s="40" customFormat="1" ht="18" customHeight="1" x14ac:dyDescent="0.25">
      <c r="A2576" s="6">
        <v>186141</v>
      </c>
      <c r="B2576" s="6">
        <v>63807400</v>
      </c>
      <c r="C2576" s="6">
        <v>2</v>
      </c>
      <c r="D2576" s="39"/>
      <c r="E2576" s="30" t="s">
        <v>1609</v>
      </c>
      <c r="F2576" s="124" t="s">
        <v>1610</v>
      </c>
      <c r="G2576" s="76">
        <f t="shared" si="429"/>
        <v>24.599999999999998</v>
      </c>
      <c r="H2576" s="53">
        <f t="shared" si="417"/>
        <v>49.199999999999996</v>
      </c>
      <c r="I2576" s="15" t="s">
        <v>974</v>
      </c>
      <c r="J2576" s="55">
        <v>20.5</v>
      </c>
      <c r="K2576" s="55">
        <f t="shared" si="418"/>
        <v>41</v>
      </c>
      <c r="L2576" s="56">
        <f t="shared" si="419"/>
        <v>153.75</v>
      </c>
      <c r="M2576" s="56">
        <f t="shared" si="425"/>
        <v>307.5</v>
      </c>
      <c r="N2576" s="38"/>
      <c r="O2576" s="48">
        <v>1.448</v>
      </c>
      <c r="P2576" s="48">
        <f t="shared" si="426"/>
        <v>2.8959999999999999</v>
      </c>
      <c r="Q2576" s="104"/>
      <c r="R2576" s="102">
        <f t="shared" si="428"/>
        <v>0</v>
      </c>
      <c r="S2576" s="120" t="s">
        <v>2522</v>
      </c>
      <c r="T2576" s="37"/>
      <c r="U2576" s="37"/>
      <c r="V2576" s="37"/>
      <c r="W2576" s="139"/>
    </row>
    <row r="2577" spans="1:27" ht="18" customHeight="1" x14ac:dyDescent="0.25">
      <c r="A2577" s="6">
        <v>173614</v>
      </c>
      <c r="B2577" s="6">
        <v>63807461</v>
      </c>
      <c r="C2577" s="6">
        <v>8</v>
      </c>
      <c r="D2577" s="39"/>
      <c r="E2577" s="30" t="s">
        <v>1654</v>
      </c>
      <c r="F2577" s="20" t="s">
        <v>1655</v>
      </c>
      <c r="G2577" s="76">
        <f t="shared" si="429"/>
        <v>1.68</v>
      </c>
      <c r="H2577" s="55">
        <f t="shared" si="417"/>
        <v>13.44</v>
      </c>
      <c r="I2577" s="15" t="s">
        <v>67</v>
      </c>
      <c r="J2577" s="55">
        <v>1.4</v>
      </c>
      <c r="K2577" s="55">
        <f t="shared" si="418"/>
        <v>11.2</v>
      </c>
      <c r="L2577" s="56">
        <f t="shared" si="419"/>
        <v>10.5</v>
      </c>
      <c r="M2577" s="56">
        <f t="shared" si="425"/>
        <v>84</v>
      </c>
      <c r="N2577" s="38"/>
      <c r="O2577" s="48">
        <v>0.02</v>
      </c>
      <c r="P2577" s="48">
        <f t="shared" ref="P2577:P2608" si="430">O2577*C2577</f>
        <v>0.16</v>
      </c>
      <c r="R2577" s="102">
        <f t="shared" si="428"/>
        <v>0</v>
      </c>
      <c r="W2577" s="139"/>
    </row>
    <row r="2578" spans="1:27" ht="18" customHeight="1" x14ac:dyDescent="0.25">
      <c r="A2578" s="6">
        <v>186141</v>
      </c>
      <c r="B2578" s="6">
        <v>63807461</v>
      </c>
      <c r="C2578" s="6">
        <v>8</v>
      </c>
      <c r="D2578" s="39"/>
      <c r="E2578" s="30" t="s">
        <v>1654</v>
      </c>
      <c r="F2578" s="20" t="s">
        <v>1655</v>
      </c>
      <c r="G2578" s="76">
        <f t="shared" si="429"/>
        <v>1.68</v>
      </c>
      <c r="H2578" s="53">
        <f t="shared" si="417"/>
        <v>13.44</v>
      </c>
      <c r="I2578" s="15" t="s">
        <v>974</v>
      </c>
      <c r="J2578" s="55">
        <v>1.4</v>
      </c>
      <c r="K2578" s="55">
        <f t="shared" si="418"/>
        <v>11.2</v>
      </c>
      <c r="L2578" s="56">
        <f t="shared" si="419"/>
        <v>10.5</v>
      </c>
      <c r="M2578" s="56">
        <f t="shared" si="425"/>
        <v>84</v>
      </c>
      <c r="N2578" s="38"/>
      <c r="O2578" s="48">
        <v>0.02</v>
      </c>
      <c r="P2578" s="48">
        <f t="shared" si="430"/>
        <v>0.16</v>
      </c>
      <c r="R2578" s="102">
        <f t="shared" si="428"/>
        <v>0</v>
      </c>
      <c r="S2578" s="40"/>
      <c r="W2578" s="131"/>
    </row>
    <row r="2579" spans="1:27" s="139" customFormat="1" ht="20.100000000000001" customHeight="1" x14ac:dyDescent="0.25">
      <c r="A2579" s="6">
        <v>186141</v>
      </c>
      <c r="B2579" s="6">
        <v>63807464</v>
      </c>
      <c r="C2579" s="6">
        <v>1</v>
      </c>
      <c r="D2579" s="39"/>
      <c r="E2579" s="30" t="s">
        <v>1652</v>
      </c>
      <c r="F2579" s="20" t="s">
        <v>1653</v>
      </c>
      <c r="G2579" s="76">
        <f t="shared" si="429"/>
        <v>38.4</v>
      </c>
      <c r="H2579" s="53">
        <f t="shared" ref="H2579:H2642" si="431">C2579*G2579</f>
        <v>38.4</v>
      </c>
      <c r="I2579" s="15" t="s">
        <v>152</v>
      </c>
      <c r="J2579" s="55">
        <v>32</v>
      </c>
      <c r="K2579" s="55">
        <f t="shared" ref="K2579:K2642" si="432">C2579*J2579</f>
        <v>32</v>
      </c>
      <c r="L2579" s="56">
        <f t="shared" ref="L2579:L2642" si="433">J2579*7.5</f>
        <v>240</v>
      </c>
      <c r="M2579" s="56">
        <f t="shared" si="425"/>
        <v>240</v>
      </c>
      <c r="N2579" s="38"/>
      <c r="O2579" s="48">
        <v>0.20499999999999999</v>
      </c>
      <c r="P2579" s="48">
        <f t="shared" si="430"/>
        <v>0.20499999999999999</v>
      </c>
      <c r="Q2579" s="104"/>
      <c r="R2579" s="102">
        <f t="shared" si="428"/>
        <v>0</v>
      </c>
      <c r="S2579" s="120" t="s">
        <v>2407</v>
      </c>
      <c r="T2579" s="37"/>
      <c r="V2579" s="37"/>
      <c r="W2579" s="131"/>
      <c r="X2579" s="131"/>
      <c r="Y2579" s="131"/>
      <c r="Z2579" s="131"/>
      <c r="AA2579" s="131"/>
    </row>
    <row r="2580" spans="1:27" s="139" customFormat="1" ht="20.100000000000001" customHeight="1" x14ac:dyDescent="0.25">
      <c r="A2580" s="6">
        <v>173614</v>
      </c>
      <c r="B2580" s="6">
        <v>63807464</v>
      </c>
      <c r="C2580" s="6">
        <v>1</v>
      </c>
      <c r="D2580" s="39"/>
      <c r="E2580" s="30" t="s">
        <v>1652</v>
      </c>
      <c r="F2580" s="124" t="s">
        <v>2052</v>
      </c>
      <c r="G2580" s="76">
        <f t="shared" si="429"/>
        <v>38.4</v>
      </c>
      <c r="H2580" s="55">
        <f t="shared" si="431"/>
        <v>38.4</v>
      </c>
      <c r="I2580" s="15" t="s">
        <v>152</v>
      </c>
      <c r="J2580" s="55">
        <v>32</v>
      </c>
      <c r="K2580" s="55">
        <f t="shared" si="432"/>
        <v>32</v>
      </c>
      <c r="L2580" s="56">
        <f t="shared" si="433"/>
        <v>240</v>
      </c>
      <c r="M2580" s="56">
        <f t="shared" si="425"/>
        <v>240</v>
      </c>
      <c r="N2580" s="105" t="s">
        <v>2031</v>
      </c>
      <c r="O2580" s="48"/>
      <c r="P2580" s="48">
        <f t="shared" si="430"/>
        <v>0</v>
      </c>
      <c r="Q2580" s="104"/>
      <c r="R2580" s="102">
        <f t="shared" si="428"/>
        <v>0</v>
      </c>
      <c r="S2580" s="120" t="s">
        <v>2407</v>
      </c>
      <c r="T2580" s="37"/>
      <c r="U2580" s="37"/>
      <c r="V2580" s="37"/>
      <c r="W2580" s="37"/>
      <c r="X2580" s="131"/>
      <c r="Y2580" s="131"/>
      <c r="Z2580" s="131"/>
      <c r="AA2580" s="131"/>
    </row>
    <row r="2581" spans="1:27" s="131" customFormat="1" ht="18" customHeight="1" x14ac:dyDescent="0.25">
      <c r="A2581" s="6">
        <v>173657</v>
      </c>
      <c r="B2581" s="6">
        <v>63807659</v>
      </c>
      <c r="C2581" s="6">
        <v>2</v>
      </c>
      <c r="D2581" s="39"/>
      <c r="E2581" s="30" t="s">
        <v>1547</v>
      </c>
      <c r="F2581" s="8" t="s">
        <v>4381</v>
      </c>
      <c r="G2581" s="53">
        <f>J2581*1.15</f>
        <v>180.54999999999998</v>
      </c>
      <c r="H2581" s="55">
        <f t="shared" si="431"/>
        <v>361.09999999999997</v>
      </c>
      <c r="I2581" s="15" t="s">
        <v>0</v>
      </c>
      <c r="J2581" s="55">
        <v>157</v>
      </c>
      <c r="K2581" s="55">
        <f t="shared" si="432"/>
        <v>314</v>
      </c>
      <c r="L2581" s="56">
        <f t="shared" si="433"/>
        <v>1177.5</v>
      </c>
      <c r="M2581" s="56">
        <f t="shared" si="425"/>
        <v>2355</v>
      </c>
      <c r="N2581" s="157" t="s">
        <v>1917</v>
      </c>
      <c r="O2581" s="48">
        <v>12.5</v>
      </c>
      <c r="P2581" s="48">
        <f t="shared" si="430"/>
        <v>25</v>
      </c>
      <c r="Q2581" s="104"/>
      <c r="R2581" s="102">
        <f t="shared" si="428"/>
        <v>0</v>
      </c>
      <c r="S2581" s="120" t="s">
        <v>2371</v>
      </c>
      <c r="T2581" s="37"/>
      <c r="U2581" s="37"/>
      <c r="V2581" s="37"/>
      <c r="W2581" s="37"/>
    </row>
    <row r="2582" spans="1:27" s="131" customFormat="1" ht="18" customHeight="1" x14ac:dyDescent="0.25">
      <c r="A2582" s="6">
        <v>174131</v>
      </c>
      <c r="B2582" s="6">
        <v>63807660</v>
      </c>
      <c r="C2582" s="6">
        <v>2</v>
      </c>
      <c r="D2582" s="39"/>
      <c r="E2582" s="30">
        <v>63807660</v>
      </c>
      <c r="F2582" s="124" t="s">
        <v>1391</v>
      </c>
      <c r="G2582" s="76">
        <f>J2582*1.2</f>
        <v>18</v>
      </c>
      <c r="H2582" s="53">
        <f t="shared" si="431"/>
        <v>36</v>
      </c>
      <c r="I2582" s="15" t="s">
        <v>67</v>
      </c>
      <c r="J2582" s="55">
        <v>15</v>
      </c>
      <c r="K2582" s="55">
        <f t="shared" si="432"/>
        <v>30</v>
      </c>
      <c r="L2582" s="56">
        <f t="shared" si="433"/>
        <v>112.5</v>
      </c>
      <c r="M2582" s="56">
        <f t="shared" si="425"/>
        <v>225</v>
      </c>
      <c r="N2582" s="38"/>
      <c r="O2582" s="48">
        <v>1.7829999999999999</v>
      </c>
      <c r="P2582" s="48">
        <f t="shared" si="430"/>
        <v>3.5659999999999998</v>
      </c>
      <c r="Q2582" s="104"/>
      <c r="R2582" s="102">
        <f t="shared" si="428"/>
        <v>0</v>
      </c>
      <c r="S2582" s="120" t="s">
        <v>2136</v>
      </c>
      <c r="T2582" s="37"/>
      <c r="U2582" s="37"/>
      <c r="V2582" s="37"/>
      <c r="W2582" s="37"/>
    </row>
    <row r="2583" spans="1:27" s="131" customFormat="1" ht="18" customHeight="1" x14ac:dyDescent="0.25">
      <c r="A2583" s="6">
        <v>176403</v>
      </c>
      <c r="B2583" s="6">
        <v>63807660</v>
      </c>
      <c r="C2583" s="6">
        <v>2</v>
      </c>
      <c r="D2583" s="38"/>
      <c r="E2583" s="30">
        <v>63807660</v>
      </c>
      <c r="F2583" s="20" t="s">
        <v>1799</v>
      </c>
      <c r="G2583" s="76">
        <f>J2583*1.2</f>
        <v>18</v>
      </c>
      <c r="H2583" s="53">
        <f t="shared" si="431"/>
        <v>36</v>
      </c>
      <c r="I2583" s="2" t="s">
        <v>974</v>
      </c>
      <c r="J2583" s="55">
        <v>15</v>
      </c>
      <c r="K2583" s="55">
        <f t="shared" si="432"/>
        <v>30</v>
      </c>
      <c r="L2583" s="56">
        <f t="shared" si="433"/>
        <v>112.5</v>
      </c>
      <c r="M2583" s="56">
        <f t="shared" si="425"/>
        <v>225</v>
      </c>
      <c r="N2583" s="38"/>
      <c r="O2583" s="48">
        <v>1.7829999999999999</v>
      </c>
      <c r="P2583" s="48">
        <f t="shared" si="430"/>
        <v>3.5659999999999998</v>
      </c>
      <c r="Q2583" s="104"/>
      <c r="R2583" s="102">
        <f t="shared" si="428"/>
        <v>0</v>
      </c>
      <c r="S2583" s="120" t="s">
        <v>2136</v>
      </c>
      <c r="T2583" s="37"/>
      <c r="U2583" s="139"/>
      <c r="V2583" s="139"/>
      <c r="W2583" s="37"/>
    </row>
    <row r="2584" spans="1:27" s="131" customFormat="1" ht="18" customHeight="1" x14ac:dyDescent="0.25">
      <c r="A2584" s="197">
        <v>209279</v>
      </c>
      <c r="B2584" s="134">
        <v>63807660</v>
      </c>
      <c r="C2584" s="134">
        <v>2</v>
      </c>
      <c r="D2584" s="122"/>
      <c r="E2584" s="123">
        <v>63807660</v>
      </c>
      <c r="F2584" s="304" t="s">
        <v>4729</v>
      </c>
      <c r="G2584" s="189">
        <f>J2584*1.2+O2584*2.5</f>
        <v>22.4575</v>
      </c>
      <c r="H2584" s="187">
        <f t="shared" si="431"/>
        <v>44.914999999999999</v>
      </c>
      <c r="I2584" s="193" t="s">
        <v>974</v>
      </c>
      <c r="J2584" s="164">
        <v>15</v>
      </c>
      <c r="K2584" s="164">
        <f t="shared" si="432"/>
        <v>30</v>
      </c>
      <c r="L2584" s="165">
        <f t="shared" si="433"/>
        <v>112.5</v>
      </c>
      <c r="M2584" s="165">
        <f t="shared" si="425"/>
        <v>225</v>
      </c>
      <c r="N2584" s="129" t="s">
        <v>1973</v>
      </c>
      <c r="O2584" s="306">
        <v>1.7829999999999999</v>
      </c>
      <c r="P2584" s="306">
        <f t="shared" si="430"/>
        <v>3.5659999999999998</v>
      </c>
      <c r="Q2584" s="139"/>
      <c r="R2584" s="139"/>
      <c r="S2584" s="139"/>
      <c r="T2584" s="139"/>
      <c r="U2584" s="37"/>
      <c r="V2584" s="37"/>
      <c r="W2584" s="37"/>
    </row>
    <row r="2585" spans="1:27" s="131" customFormat="1" ht="18" customHeight="1" x14ac:dyDescent="0.25">
      <c r="A2585" s="6">
        <v>173657</v>
      </c>
      <c r="B2585" s="6">
        <v>63807663</v>
      </c>
      <c r="C2585" s="6">
        <v>1</v>
      </c>
      <c r="D2585" s="39"/>
      <c r="E2585" s="30" t="s">
        <v>1546</v>
      </c>
      <c r="F2585" s="20" t="s">
        <v>3977</v>
      </c>
      <c r="G2585" s="53">
        <f>J2585*1.15</f>
        <v>713</v>
      </c>
      <c r="H2585" s="55">
        <f t="shared" si="431"/>
        <v>713</v>
      </c>
      <c r="I2585" s="15" t="s">
        <v>0</v>
      </c>
      <c r="J2585" s="55">
        <v>620</v>
      </c>
      <c r="K2585" s="55">
        <f t="shared" si="432"/>
        <v>620</v>
      </c>
      <c r="L2585" s="56">
        <f t="shared" si="433"/>
        <v>4650</v>
      </c>
      <c r="M2585" s="56">
        <f t="shared" si="425"/>
        <v>4650</v>
      </c>
      <c r="N2585" s="38"/>
      <c r="O2585" s="48">
        <v>100</v>
      </c>
      <c r="P2585" s="48">
        <f t="shared" si="430"/>
        <v>100</v>
      </c>
      <c r="Q2585" s="104"/>
      <c r="R2585" s="102">
        <f t="shared" ref="R2585:R2593" si="434">Q2585*1.025</f>
        <v>0</v>
      </c>
      <c r="S2585" s="120" t="s">
        <v>2688</v>
      </c>
      <c r="T2585" s="37"/>
      <c r="V2585" s="139"/>
      <c r="W2585" s="37"/>
    </row>
    <row r="2586" spans="1:27" s="131" customFormat="1" ht="18" customHeight="1" x14ac:dyDescent="0.25">
      <c r="A2586" s="6">
        <v>173614</v>
      </c>
      <c r="B2586" s="9">
        <v>63807665</v>
      </c>
      <c r="C2586" s="9">
        <v>2</v>
      </c>
      <c r="D2586" s="39"/>
      <c r="E2586" s="30" t="s">
        <v>1611</v>
      </c>
      <c r="F2586" s="20" t="s">
        <v>1612</v>
      </c>
      <c r="G2586" s="76">
        <f>J2586*1.2</f>
        <v>25.8</v>
      </c>
      <c r="H2586" s="55">
        <f t="shared" si="431"/>
        <v>51.6</v>
      </c>
      <c r="I2586" s="15" t="s">
        <v>974</v>
      </c>
      <c r="J2586" s="55">
        <v>21.5</v>
      </c>
      <c r="K2586" s="55">
        <f t="shared" si="432"/>
        <v>43</v>
      </c>
      <c r="L2586" s="56">
        <f t="shared" si="433"/>
        <v>161.25</v>
      </c>
      <c r="M2586" s="56">
        <f t="shared" si="425"/>
        <v>322.5</v>
      </c>
      <c r="N2586" s="38"/>
      <c r="O2586" s="48"/>
      <c r="P2586" s="48">
        <f t="shared" si="430"/>
        <v>0</v>
      </c>
      <c r="Q2586" s="104"/>
      <c r="R2586" s="102">
        <f t="shared" si="434"/>
        <v>0</v>
      </c>
      <c r="S2586" s="120" t="s">
        <v>2523</v>
      </c>
      <c r="T2586" s="37"/>
      <c r="U2586" s="37"/>
      <c r="V2586" s="37"/>
      <c r="W2586" s="37"/>
    </row>
    <row r="2587" spans="1:27" s="131" customFormat="1" ht="18" customHeight="1" x14ac:dyDescent="0.25">
      <c r="A2587" s="6">
        <v>186141</v>
      </c>
      <c r="B2587" s="9">
        <v>63807665</v>
      </c>
      <c r="C2587" s="9">
        <v>2</v>
      </c>
      <c r="D2587" s="39"/>
      <c r="E2587" s="30" t="s">
        <v>1611</v>
      </c>
      <c r="F2587" s="20" t="s">
        <v>1612</v>
      </c>
      <c r="G2587" s="76">
        <f>J2587*1.2</f>
        <v>25.8</v>
      </c>
      <c r="H2587" s="53">
        <f t="shared" si="431"/>
        <v>51.6</v>
      </c>
      <c r="I2587" s="15" t="s">
        <v>974</v>
      </c>
      <c r="J2587" s="55">
        <v>21.5</v>
      </c>
      <c r="K2587" s="55">
        <f t="shared" si="432"/>
        <v>43</v>
      </c>
      <c r="L2587" s="56">
        <f t="shared" si="433"/>
        <v>161.25</v>
      </c>
      <c r="M2587" s="56">
        <f t="shared" si="425"/>
        <v>322.5</v>
      </c>
      <c r="N2587" s="38"/>
      <c r="O2587" s="48">
        <v>1.851</v>
      </c>
      <c r="P2587" s="48">
        <f t="shared" si="430"/>
        <v>3.702</v>
      </c>
      <c r="Q2587" s="104"/>
      <c r="R2587" s="102">
        <f t="shared" si="434"/>
        <v>0</v>
      </c>
      <c r="S2587" s="120" t="s">
        <v>2523</v>
      </c>
      <c r="T2587" s="37"/>
      <c r="U2587" s="37"/>
      <c r="V2587" s="336"/>
      <c r="W2587" s="37"/>
    </row>
    <row r="2588" spans="1:27" s="131" customFormat="1" ht="18" customHeight="1" x14ac:dyDescent="0.25">
      <c r="A2588" s="6">
        <v>173614</v>
      </c>
      <c r="B2588" s="6">
        <v>63807668</v>
      </c>
      <c r="C2588" s="6">
        <v>2</v>
      </c>
      <c r="D2588" s="39"/>
      <c r="E2588" s="30" t="s">
        <v>1650</v>
      </c>
      <c r="F2588" s="20" t="s">
        <v>1651</v>
      </c>
      <c r="G2588" s="76">
        <f>J2588*1.2</f>
        <v>68.399999999999991</v>
      </c>
      <c r="H2588" s="55">
        <f t="shared" si="431"/>
        <v>136.79999999999998</v>
      </c>
      <c r="I2588" s="15" t="s">
        <v>152</v>
      </c>
      <c r="J2588" s="55">
        <v>57</v>
      </c>
      <c r="K2588" s="55">
        <f t="shared" si="432"/>
        <v>114</v>
      </c>
      <c r="L2588" s="56">
        <f t="shared" si="433"/>
        <v>427.5</v>
      </c>
      <c r="M2588" s="56">
        <f t="shared" si="425"/>
        <v>855</v>
      </c>
      <c r="N2588" s="38"/>
      <c r="O2588" s="48"/>
      <c r="P2588" s="48">
        <f t="shared" si="430"/>
        <v>0</v>
      </c>
      <c r="Q2588" s="104"/>
      <c r="R2588" s="102">
        <f t="shared" si="434"/>
        <v>0</v>
      </c>
      <c r="S2588" s="120" t="s">
        <v>2525</v>
      </c>
      <c r="T2588" s="37"/>
      <c r="U2588" s="37"/>
      <c r="V2588" s="40"/>
      <c r="W2588" s="40"/>
    </row>
    <row r="2589" spans="1:27" s="131" customFormat="1" ht="18" customHeight="1" x14ac:dyDescent="0.25">
      <c r="A2589" s="6">
        <v>186141</v>
      </c>
      <c r="B2589" s="6">
        <v>63807668</v>
      </c>
      <c r="C2589" s="6">
        <v>2</v>
      </c>
      <c r="D2589" s="39"/>
      <c r="E2589" s="30" t="s">
        <v>1650</v>
      </c>
      <c r="F2589" s="124" t="s">
        <v>1651</v>
      </c>
      <c r="G2589" s="76">
        <f>J2589*1.2</f>
        <v>68.399999999999991</v>
      </c>
      <c r="H2589" s="53">
        <f t="shared" si="431"/>
        <v>136.79999999999998</v>
      </c>
      <c r="I2589" s="15" t="s">
        <v>152</v>
      </c>
      <c r="J2589" s="55">
        <v>57</v>
      </c>
      <c r="K2589" s="55">
        <f t="shared" si="432"/>
        <v>114</v>
      </c>
      <c r="L2589" s="56">
        <f t="shared" si="433"/>
        <v>427.5</v>
      </c>
      <c r="M2589" s="56">
        <f t="shared" si="425"/>
        <v>855</v>
      </c>
      <c r="N2589" s="38"/>
      <c r="O2589" s="48">
        <v>2.3570000000000002</v>
      </c>
      <c r="P2589" s="48">
        <f t="shared" si="430"/>
        <v>4.7140000000000004</v>
      </c>
      <c r="Q2589" s="104"/>
      <c r="R2589" s="102">
        <f t="shared" si="434"/>
        <v>0</v>
      </c>
      <c r="S2589" s="120" t="s">
        <v>2525</v>
      </c>
      <c r="T2589" s="37"/>
      <c r="U2589" s="37"/>
      <c r="V2589" s="139"/>
      <c r="W2589" s="37"/>
    </row>
    <row r="2590" spans="1:27" s="131" customFormat="1" ht="18" customHeight="1" x14ac:dyDescent="0.25">
      <c r="A2590" s="6">
        <v>173614</v>
      </c>
      <c r="B2590" s="6">
        <v>63807669</v>
      </c>
      <c r="C2590" s="6">
        <v>1</v>
      </c>
      <c r="D2590" s="39"/>
      <c r="E2590" s="30" t="s">
        <v>3578</v>
      </c>
      <c r="F2590" s="20" t="s">
        <v>3972</v>
      </c>
      <c r="G2590" s="53">
        <f>J2590*1.15</f>
        <v>2397.75</v>
      </c>
      <c r="H2590" s="55">
        <f t="shared" si="431"/>
        <v>2397.75</v>
      </c>
      <c r="I2590" s="15" t="s">
        <v>0</v>
      </c>
      <c r="J2590" s="55">
        <v>2085</v>
      </c>
      <c r="K2590" s="55">
        <f t="shared" si="432"/>
        <v>2085</v>
      </c>
      <c r="L2590" s="56">
        <f t="shared" si="433"/>
        <v>15637.5</v>
      </c>
      <c r="M2590" s="56">
        <f t="shared" si="425"/>
        <v>15637.5</v>
      </c>
      <c r="N2590" s="6" t="s">
        <v>1917</v>
      </c>
      <c r="O2590" s="48">
        <v>330</v>
      </c>
      <c r="P2590" s="48">
        <f t="shared" si="430"/>
        <v>330</v>
      </c>
      <c r="Q2590" s="104"/>
      <c r="R2590" s="102">
        <f t="shared" si="434"/>
        <v>0</v>
      </c>
      <c r="S2590" s="120" t="s">
        <v>2686</v>
      </c>
      <c r="T2590" s="37"/>
      <c r="U2590" s="37"/>
      <c r="V2590" s="37"/>
      <c r="W2590" s="37"/>
    </row>
    <row r="2591" spans="1:27" s="131" customFormat="1" ht="18" customHeight="1" x14ac:dyDescent="0.25">
      <c r="A2591" s="6">
        <v>173614</v>
      </c>
      <c r="B2591" s="6">
        <v>63807673</v>
      </c>
      <c r="C2591" s="6">
        <v>2</v>
      </c>
      <c r="D2591" s="39"/>
      <c r="E2591" s="30" t="s">
        <v>1658</v>
      </c>
      <c r="F2591" s="20" t="s">
        <v>1659</v>
      </c>
      <c r="G2591" s="76">
        <f>J2591*1.2</f>
        <v>18</v>
      </c>
      <c r="H2591" s="55">
        <f t="shared" si="431"/>
        <v>36</v>
      </c>
      <c r="I2591" s="15" t="s">
        <v>0</v>
      </c>
      <c r="J2591" s="55">
        <v>15</v>
      </c>
      <c r="K2591" s="55">
        <f t="shared" si="432"/>
        <v>30</v>
      </c>
      <c r="L2591" s="56">
        <f t="shared" si="433"/>
        <v>112.5</v>
      </c>
      <c r="M2591" s="56">
        <f t="shared" si="425"/>
        <v>225</v>
      </c>
      <c r="N2591" s="38"/>
      <c r="O2591" s="48"/>
      <c r="P2591" s="48">
        <f t="shared" si="430"/>
        <v>0</v>
      </c>
      <c r="Q2591" s="104"/>
      <c r="R2591" s="102">
        <f t="shared" si="434"/>
        <v>0</v>
      </c>
      <c r="S2591" s="120" t="s">
        <v>2529</v>
      </c>
      <c r="T2591" s="37"/>
      <c r="U2591" s="139"/>
      <c r="V2591" s="37"/>
      <c r="W2591" s="40"/>
    </row>
    <row r="2592" spans="1:27" s="131" customFormat="1" ht="18" customHeight="1" x14ac:dyDescent="0.25">
      <c r="A2592" s="6">
        <v>186141</v>
      </c>
      <c r="B2592" s="6">
        <v>63807673</v>
      </c>
      <c r="C2592" s="6">
        <v>2</v>
      </c>
      <c r="D2592" s="39"/>
      <c r="E2592" s="30" t="s">
        <v>1658</v>
      </c>
      <c r="F2592" s="20" t="s">
        <v>1659</v>
      </c>
      <c r="G2592" s="76">
        <f>J2592*1.2</f>
        <v>18</v>
      </c>
      <c r="H2592" s="53">
        <f t="shared" si="431"/>
        <v>36</v>
      </c>
      <c r="I2592" s="15" t="s">
        <v>0</v>
      </c>
      <c r="J2592" s="55">
        <v>15</v>
      </c>
      <c r="K2592" s="55">
        <f t="shared" si="432"/>
        <v>30</v>
      </c>
      <c r="L2592" s="56">
        <f t="shared" si="433"/>
        <v>112.5</v>
      </c>
      <c r="M2592" s="56">
        <f t="shared" si="425"/>
        <v>225</v>
      </c>
      <c r="N2592" s="38"/>
      <c r="O2592" s="48">
        <v>0.34899999999999998</v>
      </c>
      <c r="P2592" s="48">
        <f t="shared" si="430"/>
        <v>0.69799999999999995</v>
      </c>
      <c r="Q2592" s="104"/>
      <c r="R2592" s="102">
        <f t="shared" si="434"/>
        <v>0</v>
      </c>
      <c r="S2592" s="120" t="s">
        <v>2529</v>
      </c>
      <c r="T2592" s="37"/>
      <c r="U2592" s="37"/>
      <c r="V2592" s="37"/>
      <c r="W2592" s="40"/>
    </row>
    <row r="2593" spans="1:25" s="131" customFormat="1" ht="18" customHeight="1" x14ac:dyDescent="0.25">
      <c r="A2593" s="6">
        <v>180186</v>
      </c>
      <c r="B2593" s="6">
        <v>63807676</v>
      </c>
      <c r="C2593" s="6">
        <v>2</v>
      </c>
      <c r="D2593" s="38"/>
      <c r="E2593" s="30" t="s">
        <v>3579</v>
      </c>
      <c r="F2593" s="20" t="s">
        <v>1887</v>
      </c>
      <c r="G2593" s="76">
        <f>J2593*1.2</f>
        <v>62.4</v>
      </c>
      <c r="H2593" s="53">
        <f t="shared" si="431"/>
        <v>124.8</v>
      </c>
      <c r="I2593" s="15" t="s">
        <v>974</v>
      </c>
      <c r="J2593" s="55">
        <v>52</v>
      </c>
      <c r="K2593" s="55">
        <f t="shared" si="432"/>
        <v>104</v>
      </c>
      <c r="L2593" s="56">
        <f t="shared" si="433"/>
        <v>390</v>
      </c>
      <c r="M2593" s="56">
        <f t="shared" si="425"/>
        <v>780</v>
      </c>
      <c r="N2593" s="38"/>
      <c r="O2593" s="48">
        <v>0.76700000000000002</v>
      </c>
      <c r="P2593" s="48">
        <f t="shared" si="430"/>
        <v>1.534</v>
      </c>
      <c r="Q2593" s="104"/>
      <c r="R2593" s="102">
        <f t="shared" si="434"/>
        <v>0</v>
      </c>
      <c r="S2593" s="120" t="s">
        <v>3415</v>
      </c>
      <c r="T2593" s="37"/>
      <c r="U2593" s="37"/>
      <c r="V2593" s="37"/>
      <c r="W2593" s="40"/>
    </row>
    <row r="2594" spans="1:25" s="131" customFormat="1" ht="18" customHeight="1" x14ac:dyDescent="0.25">
      <c r="A2594" s="197">
        <v>258831</v>
      </c>
      <c r="B2594" s="134">
        <v>63807676</v>
      </c>
      <c r="C2594" s="134">
        <v>5</v>
      </c>
      <c r="D2594" s="161"/>
      <c r="E2594" s="123" t="s">
        <v>3579</v>
      </c>
      <c r="F2594" s="124" t="s">
        <v>1887</v>
      </c>
      <c r="G2594" s="189">
        <f>J2594*1.2</f>
        <v>62.4</v>
      </c>
      <c r="H2594" s="187">
        <f t="shared" si="431"/>
        <v>312</v>
      </c>
      <c r="I2594" s="166" t="s">
        <v>974</v>
      </c>
      <c r="J2594" s="162">
        <v>52</v>
      </c>
      <c r="K2594" s="162">
        <f t="shared" si="432"/>
        <v>260</v>
      </c>
      <c r="L2594" s="167">
        <f t="shared" si="433"/>
        <v>390</v>
      </c>
      <c r="M2594" s="167">
        <f t="shared" si="425"/>
        <v>1950</v>
      </c>
      <c r="N2594" s="122"/>
      <c r="O2594" s="130">
        <v>0.76700000000000002</v>
      </c>
      <c r="P2594" s="130">
        <f t="shared" si="430"/>
        <v>3.835</v>
      </c>
      <c r="Q2594" s="188"/>
      <c r="U2594" s="37"/>
      <c r="V2594" s="139"/>
      <c r="W2594" s="37"/>
    </row>
    <row r="2595" spans="1:25" s="131" customFormat="1" ht="18" customHeight="1" x14ac:dyDescent="0.25">
      <c r="A2595" s="134">
        <v>272000</v>
      </c>
      <c r="B2595" s="134">
        <v>63807676</v>
      </c>
      <c r="C2595" s="134">
        <v>1</v>
      </c>
      <c r="D2595" s="161">
        <v>1351726</v>
      </c>
      <c r="E2595" s="123" t="s">
        <v>3579</v>
      </c>
      <c r="F2595" s="124" t="s">
        <v>1887</v>
      </c>
      <c r="G2595" s="187">
        <f>J2595*1.2+O2595*2.5</f>
        <v>64.317499999999995</v>
      </c>
      <c r="H2595" s="187">
        <f t="shared" si="431"/>
        <v>64.317499999999995</v>
      </c>
      <c r="I2595" s="163" t="s">
        <v>974</v>
      </c>
      <c r="J2595" s="164">
        <v>52</v>
      </c>
      <c r="K2595" s="164">
        <f t="shared" si="432"/>
        <v>52</v>
      </c>
      <c r="L2595" s="165">
        <f t="shared" si="433"/>
        <v>390</v>
      </c>
      <c r="M2595" s="165">
        <f t="shared" si="425"/>
        <v>390</v>
      </c>
      <c r="N2595" s="129" t="s">
        <v>1973</v>
      </c>
      <c r="O2595" s="130">
        <v>0.76700000000000002</v>
      </c>
      <c r="P2595" s="130">
        <f t="shared" si="430"/>
        <v>0.76700000000000002</v>
      </c>
      <c r="Q2595" s="188"/>
      <c r="T2595" s="37"/>
      <c r="U2595" s="37"/>
    </row>
    <row r="2596" spans="1:25" s="447" customFormat="1" ht="21.95" customHeight="1" x14ac:dyDescent="0.25">
      <c r="A2596" s="6">
        <v>176403</v>
      </c>
      <c r="B2596" s="6">
        <v>63807676</v>
      </c>
      <c r="C2596" s="6">
        <v>2</v>
      </c>
      <c r="D2596" s="38"/>
      <c r="E2596" s="30" t="s">
        <v>1801</v>
      </c>
      <c r="F2596" s="20" t="s">
        <v>1802</v>
      </c>
      <c r="G2596" s="76">
        <f>J2596*1.2</f>
        <v>62.4</v>
      </c>
      <c r="H2596" s="53">
        <f t="shared" si="431"/>
        <v>124.8</v>
      </c>
      <c r="I2596" s="15" t="s">
        <v>974</v>
      </c>
      <c r="J2596" s="55">
        <v>52</v>
      </c>
      <c r="K2596" s="55">
        <f t="shared" si="432"/>
        <v>104</v>
      </c>
      <c r="L2596" s="56">
        <f t="shared" si="433"/>
        <v>390</v>
      </c>
      <c r="M2596" s="56">
        <f t="shared" si="425"/>
        <v>780</v>
      </c>
      <c r="N2596" s="38"/>
      <c r="O2596" s="48">
        <v>0.77</v>
      </c>
      <c r="P2596" s="48">
        <f t="shared" si="430"/>
        <v>1.54</v>
      </c>
      <c r="Q2596" s="104"/>
      <c r="R2596" s="102">
        <f>Q2596*1.025</f>
        <v>0</v>
      </c>
      <c r="S2596" s="120" t="s">
        <v>3414</v>
      </c>
      <c r="T2596" s="40"/>
      <c r="U2596" s="37"/>
    </row>
    <row r="2597" spans="1:25" s="447" customFormat="1" ht="21.95" customHeight="1" x14ac:dyDescent="0.25">
      <c r="A2597" s="6">
        <v>173614</v>
      </c>
      <c r="B2597" s="6">
        <v>63807677</v>
      </c>
      <c r="C2597" s="6">
        <v>1</v>
      </c>
      <c r="D2597" s="39"/>
      <c r="E2597" s="30" t="s">
        <v>1660</v>
      </c>
      <c r="F2597" s="8" t="s">
        <v>1661</v>
      </c>
      <c r="G2597" s="76">
        <f>J2597*1.2</f>
        <v>21.599999999999998</v>
      </c>
      <c r="H2597" s="55">
        <f t="shared" si="431"/>
        <v>21.599999999999998</v>
      </c>
      <c r="I2597" s="15" t="s">
        <v>152</v>
      </c>
      <c r="J2597" s="55">
        <v>18</v>
      </c>
      <c r="K2597" s="55">
        <f t="shared" si="432"/>
        <v>18</v>
      </c>
      <c r="L2597" s="56">
        <f t="shared" si="433"/>
        <v>135</v>
      </c>
      <c r="M2597" s="56">
        <f t="shared" si="425"/>
        <v>135</v>
      </c>
      <c r="N2597" s="105"/>
      <c r="O2597" s="48"/>
      <c r="P2597" s="48">
        <f t="shared" si="430"/>
        <v>0</v>
      </c>
      <c r="Q2597" s="104"/>
      <c r="R2597" s="102">
        <f>Q2597*1.025</f>
        <v>0</v>
      </c>
      <c r="S2597" s="120" t="s">
        <v>2375</v>
      </c>
      <c r="T2597" s="37"/>
      <c r="U2597" s="131"/>
      <c r="V2597" s="451"/>
    </row>
    <row r="2598" spans="1:25" s="131" customFormat="1" ht="18" customHeight="1" x14ac:dyDescent="0.25">
      <c r="A2598" s="6">
        <v>174131</v>
      </c>
      <c r="B2598" s="6">
        <v>63807678</v>
      </c>
      <c r="C2598" s="6">
        <v>1</v>
      </c>
      <c r="D2598" s="39"/>
      <c r="E2598" s="30">
        <v>63807678</v>
      </c>
      <c r="F2598" s="20" t="s">
        <v>1568</v>
      </c>
      <c r="G2598" s="74">
        <f>J2598*1</f>
        <v>46.5</v>
      </c>
      <c r="H2598" s="55">
        <f t="shared" si="431"/>
        <v>46.5</v>
      </c>
      <c r="I2598" s="15" t="s">
        <v>152</v>
      </c>
      <c r="J2598" s="55">
        <v>46.5</v>
      </c>
      <c r="K2598" s="55">
        <f t="shared" si="432"/>
        <v>46.5</v>
      </c>
      <c r="L2598" s="56">
        <f t="shared" si="433"/>
        <v>348.75</v>
      </c>
      <c r="M2598" s="56">
        <f t="shared" si="425"/>
        <v>348.75</v>
      </c>
      <c r="N2598" s="38"/>
      <c r="O2598" s="48"/>
      <c r="P2598" s="48">
        <f t="shared" si="430"/>
        <v>0</v>
      </c>
      <c r="Q2598" s="104"/>
      <c r="R2598" s="102">
        <f>Q2598*1.025</f>
        <v>0</v>
      </c>
      <c r="S2598" s="120" t="s">
        <v>2137</v>
      </c>
      <c r="T2598" s="37"/>
      <c r="U2598" s="37"/>
    </row>
    <row r="2599" spans="1:25" s="131" customFormat="1" ht="18" customHeight="1" x14ac:dyDescent="0.25">
      <c r="A2599" s="6">
        <v>174131</v>
      </c>
      <c r="B2599" s="6">
        <v>63807678</v>
      </c>
      <c r="C2599" s="6">
        <v>1</v>
      </c>
      <c r="D2599" s="39"/>
      <c r="E2599" s="30">
        <v>63807678</v>
      </c>
      <c r="F2599" s="20" t="s">
        <v>1568</v>
      </c>
      <c r="G2599" s="76">
        <f>J2599*1.2</f>
        <v>46.5</v>
      </c>
      <c r="H2599" s="55">
        <f t="shared" si="431"/>
        <v>46.5</v>
      </c>
      <c r="I2599" s="15" t="s">
        <v>67</v>
      </c>
      <c r="J2599" s="55">
        <v>38.75</v>
      </c>
      <c r="K2599" s="55">
        <f t="shared" si="432"/>
        <v>38.75</v>
      </c>
      <c r="L2599" s="56">
        <f t="shared" si="433"/>
        <v>290.625</v>
      </c>
      <c r="M2599" s="56">
        <f t="shared" si="425"/>
        <v>290.625</v>
      </c>
      <c r="N2599" s="38"/>
      <c r="O2599" s="48"/>
      <c r="P2599" s="48">
        <f t="shared" si="430"/>
        <v>0</v>
      </c>
      <c r="Q2599" s="104"/>
      <c r="R2599" s="102">
        <f>Q2599*1.025</f>
        <v>0</v>
      </c>
      <c r="S2599" s="120" t="s">
        <v>2137</v>
      </c>
      <c r="T2599" s="37"/>
      <c r="U2599" s="37"/>
      <c r="V2599" s="37"/>
    </row>
    <row r="2600" spans="1:25" s="131" customFormat="1" ht="18" customHeight="1" x14ac:dyDescent="0.25">
      <c r="A2600" s="6">
        <v>180186</v>
      </c>
      <c r="B2600" s="6">
        <v>63807687</v>
      </c>
      <c r="C2600" s="6">
        <v>1</v>
      </c>
      <c r="D2600" s="38"/>
      <c r="E2600" s="30" t="s">
        <v>3580</v>
      </c>
      <c r="F2600" s="20" t="s">
        <v>1888</v>
      </c>
      <c r="G2600" s="76">
        <f>J2600*1.2</f>
        <v>58.8</v>
      </c>
      <c r="H2600" s="53">
        <f t="shared" si="431"/>
        <v>58.8</v>
      </c>
      <c r="I2600" s="15" t="s">
        <v>974</v>
      </c>
      <c r="J2600" s="55">
        <v>49</v>
      </c>
      <c r="K2600" s="55">
        <f t="shared" si="432"/>
        <v>49</v>
      </c>
      <c r="L2600" s="56">
        <f t="shared" si="433"/>
        <v>367.5</v>
      </c>
      <c r="M2600" s="56">
        <f t="shared" si="425"/>
        <v>367.5</v>
      </c>
      <c r="N2600" s="38"/>
      <c r="O2600" s="48">
        <v>0.39200000000000002</v>
      </c>
      <c r="P2600" s="48">
        <f t="shared" si="430"/>
        <v>0.39200000000000002</v>
      </c>
      <c r="Q2600" s="104"/>
      <c r="R2600" s="102">
        <f>Q2600*1.025</f>
        <v>0</v>
      </c>
      <c r="S2600" s="120" t="s">
        <v>3417</v>
      </c>
      <c r="T2600" s="40"/>
      <c r="U2600" s="37"/>
      <c r="V2600" s="37"/>
    </row>
    <row r="2601" spans="1:25" s="131" customFormat="1" ht="18" customHeight="1" x14ac:dyDescent="0.25">
      <c r="A2601" s="280">
        <v>211166</v>
      </c>
      <c r="B2601" s="134">
        <v>63807687</v>
      </c>
      <c r="C2601" s="134">
        <v>1</v>
      </c>
      <c r="D2601" s="161"/>
      <c r="E2601" s="123" t="s">
        <v>3873</v>
      </c>
      <c r="F2601" s="124" t="s">
        <v>3757</v>
      </c>
      <c r="G2601" s="189">
        <f>J2601*1.2+O2601*2.5</f>
        <v>59.779999999999994</v>
      </c>
      <c r="H2601" s="187">
        <f t="shared" si="431"/>
        <v>59.779999999999994</v>
      </c>
      <c r="I2601" s="163" t="s">
        <v>974</v>
      </c>
      <c r="J2601" s="164">
        <v>49</v>
      </c>
      <c r="K2601" s="164">
        <f t="shared" si="432"/>
        <v>49</v>
      </c>
      <c r="L2601" s="165">
        <f t="shared" si="433"/>
        <v>367.5</v>
      </c>
      <c r="M2601" s="165">
        <f t="shared" si="425"/>
        <v>367.5</v>
      </c>
      <c r="N2601" s="129" t="s">
        <v>1973</v>
      </c>
      <c r="O2601" s="130">
        <v>0.39200000000000002</v>
      </c>
      <c r="P2601" s="130">
        <f t="shared" si="430"/>
        <v>0.39200000000000002</v>
      </c>
      <c r="Q2601" s="188"/>
      <c r="R2601" s="194"/>
      <c r="S2601" s="139"/>
      <c r="T2601" s="139"/>
      <c r="U2601" s="37"/>
      <c r="V2601" s="37"/>
    </row>
    <row r="2602" spans="1:25" s="131" customFormat="1" ht="18" customHeight="1" x14ac:dyDescent="0.25">
      <c r="A2602" s="197">
        <v>211168</v>
      </c>
      <c r="B2602" s="134">
        <v>63807687</v>
      </c>
      <c r="C2602" s="134">
        <v>1</v>
      </c>
      <c r="D2602" s="161"/>
      <c r="E2602" s="123" t="s">
        <v>3873</v>
      </c>
      <c r="F2602" s="124" t="s">
        <v>3757</v>
      </c>
      <c r="G2602" s="189">
        <f>J2602*1.2+O2602*2.5</f>
        <v>59.779999999999994</v>
      </c>
      <c r="H2602" s="187">
        <f t="shared" si="431"/>
        <v>59.779999999999994</v>
      </c>
      <c r="I2602" s="163" t="s">
        <v>974</v>
      </c>
      <c r="J2602" s="164">
        <v>49</v>
      </c>
      <c r="K2602" s="164">
        <f t="shared" si="432"/>
        <v>49</v>
      </c>
      <c r="L2602" s="165">
        <f t="shared" si="433"/>
        <v>367.5</v>
      </c>
      <c r="M2602" s="165">
        <f t="shared" si="425"/>
        <v>367.5</v>
      </c>
      <c r="N2602" s="129" t="s">
        <v>1973</v>
      </c>
      <c r="O2602" s="130">
        <v>0.39200000000000002</v>
      </c>
      <c r="P2602" s="130">
        <f t="shared" si="430"/>
        <v>0.39200000000000002</v>
      </c>
      <c r="Q2602" s="188"/>
      <c r="R2602" s="194"/>
      <c r="S2602" s="246"/>
      <c r="U2602" s="37"/>
      <c r="V2602" s="37"/>
    </row>
    <row r="2603" spans="1:25" s="131" customFormat="1" ht="18" customHeight="1" x14ac:dyDescent="0.25">
      <c r="A2603" s="134">
        <v>228101</v>
      </c>
      <c r="B2603" s="134">
        <v>63807687</v>
      </c>
      <c r="C2603" s="134">
        <v>1</v>
      </c>
      <c r="D2603" s="161"/>
      <c r="E2603" s="123" t="s">
        <v>3873</v>
      </c>
      <c r="F2603" s="124" t="s">
        <v>3757</v>
      </c>
      <c r="G2603" s="189">
        <f>J2603*1.2+O2603*2.5</f>
        <v>59.779999999999994</v>
      </c>
      <c r="H2603" s="187">
        <f t="shared" si="431"/>
        <v>59.779999999999994</v>
      </c>
      <c r="I2603" s="163" t="s">
        <v>974</v>
      </c>
      <c r="J2603" s="164">
        <v>49</v>
      </c>
      <c r="K2603" s="164">
        <f t="shared" si="432"/>
        <v>49</v>
      </c>
      <c r="L2603" s="165">
        <f t="shared" si="433"/>
        <v>367.5</v>
      </c>
      <c r="M2603" s="165">
        <f t="shared" si="425"/>
        <v>367.5</v>
      </c>
      <c r="N2603" s="129" t="s">
        <v>1973</v>
      </c>
      <c r="O2603" s="130">
        <v>0.39200000000000002</v>
      </c>
      <c r="P2603" s="130">
        <f t="shared" si="430"/>
        <v>0.39200000000000002</v>
      </c>
      <c r="Q2603" s="104"/>
      <c r="R2603" s="40"/>
      <c r="S2603" s="37"/>
      <c r="T2603" s="37"/>
      <c r="U2603" s="37"/>
      <c r="V2603" s="37"/>
    </row>
    <row r="2604" spans="1:25" s="131" customFormat="1" ht="18" customHeight="1" x14ac:dyDescent="0.25">
      <c r="A2604" s="134">
        <v>231840</v>
      </c>
      <c r="B2604" s="134">
        <v>63807687</v>
      </c>
      <c r="C2604" s="134">
        <v>1</v>
      </c>
      <c r="D2604" s="161"/>
      <c r="E2604" s="123" t="s">
        <v>3873</v>
      </c>
      <c r="F2604" s="124" t="s">
        <v>3757</v>
      </c>
      <c r="G2604" s="125">
        <f>J2604*1.2+O2604*2.5</f>
        <v>59.779999999999994</v>
      </c>
      <c r="H2604" s="125">
        <f t="shared" si="431"/>
        <v>59.779999999999994</v>
      </c>
      <c r="I2604" s="163" t="s">
        <v>974</v>
      </c>
      <c r="J2604" s="164">
        <v>49</v>
      </c>
      <c r="K2604" s="164">
        <f t="shared" si="432"/>
        <v>49</v>
      </c>
      <c r="L2604" s="165">
        <f t="shared" si="433"/>
        <v>367.5</v>
      </c>
      <c r="M2604" s="165">
        <f t="shared" si="425"/>
        <v>367.5</v>
      </c>
      <c r="N2604" s="129" t="s">
        <v>1973</v>
      </c>
      <c r="O2604" s="130">
        <v>0.39200000000000002</v>
      </c>
      <c r="P2604" s="130">
        <f t="shared" si="430"/>
        <v>0.39200000000000002</v>
      </c>
      <c r="Q2604" s="104"/>
      <c r="R2604" s="40"/>
      <c r="S2604" s="37"/>
      <c r="T2604" s="37"/>
      <c r="U2604" s="37"/>
      <c r="V2604" s="37"/>
    </row>
    <row r="2605" spans="1:25" s="139" customFormat="1" ht="18" customHeight="1" x14ac:dyDescent="0.25">
      <c r="A2605" s="197">
        <v>258831</v>
      </c>
      <c r="B2605" s="134">
        <v>63807687</v>
      </c>
      <c r="C2605" s="134">
        <v>3</v>
      </c>
      <c r="D2605" s="161"/>
      <c r="E2605" s="123" t="s">
        <v>3873</v>
      </c>
      <c r="F2605" s="124" t="s">
        <v>3757</v>
      </c>
      <c r="G2605" s="125">
        <f>J2605*1.2+O2605*2.5</f>
        <v>59.779999999999994</v>
      </c>
      <c r="H2605" s="125">
        <f t="shared" si="431"/>
        <v>179.33999999999997</v>
      </c>
      <c r="I2605" s="163" t="s">
        <v>974</v>
      </c>
      <c r="J2605" s="164">
        <v>49</v>
      </c>
      <c r="K2605" s="164">
        <f t="shared" si="432"/>
        <v>147</v>
      </c>
      <c r="L2605" s="165">
        <f t="shared" si="433"/>
        <v>367.5</v>
      </c>
      <c r="M2605" s="165">
        <f t="shared" ref="M2605:M2668" si="435">C2605*L2605</f>
        <v>1102.5</v>
      </c>
      <c r="N2605" s="129" t="s">
        <v>1973</v>
      </c>
      <c r="O2605" s="130">
        <v>0.39200000000000002</v>
      </c>
      <c r="P2605" s="130">
        <f t="shared" si="430"/>
        <v>1.1760000000000002</v>
      </c>
      <c r="Q2605" s="188"/>
      <c r="R2605" s="131"/>
      <c r="S2605" s="131"/>
      <c r="T2605" s="131"/>
      <c r="U2605" s="40"/>
      <c r="V2605" s="37"/>
      <c r="W2605" s="131"/>
    </row>
    <row r="2606" spans="1:25" s="139" customFormat="1" ht="18" customHeight="1" x14ac:dyDescent="0.25">
      <c r="A2606" s="6">
        <v>176403</v>
      </c>
      <c r="B2606" s="6">
        <v>63807687</v>
      </c>
      <c r="C2606" s="6">
        <v>1</v>
      </c>
      <c r="D2606" s="38"/>
      <c r="E2606" s="30" t="s">
        <v>1803</v>
      </c>
      <c r="F2606" s="20" t="s">
        <v>1804</v>
      </c>
      <c r="G2606" s="76">
        <f t="shared" ref="G2606:G2617" si="436">J2606*1.2</f>
        <v>58.8</v>
      </c>
      <c r="H2606" s="53">
        <f t="shared" si="431"/>
        <v>58.8</v>
      </c>
      <c r="I2606" s="15" t="s">
        <v>974</v>
      </c>
      <c r="J2606" s="55">
        <v>49</v>
      </c>
      <c r="K2606" s="55">
        <f t="shared" si="432"/>
        <v>49</v>
      </c>
      <c r="L2606" s="56">
        <f t="shared" si="433"/>
        <v>367.5</v>
      </c>
      <c r="M2606" s="57">
        <f t="shared" si="435"/>
        <v>367.5</v>
      </c>
      <c r="N2606" s="38"/>
      <c r="O2606" s="48">
        <v>0.46800000000000003</v>
      </c>
      <c r="P2606" s="48">
        <f t="shared" si="430"/>
        <v>0.46800000000000003</v>
      </c>
      <c r="Q2606" s="104"/>
      <c r="R2606" s="102">
        <f t="shared" ref="R2606:R2640" si="437">Q2606*1.025</f>
        <v>0</v>
      </c>
      <c r="S2606" s="120" t="s">
        <v>3416</v>
      </c>
      <c r="T2606" s="40"/>
      <c r="U2606" s="37"/>
      <c r="V2606" s="37"/>
      <c r="W2606" s="131"/>
    </row>
    <row r="2607" spans="1:25" s="131" customFormat="1" ht="18" customHeight="1" x14ac:dyDescent="0.25">
      <c r="A2607" s="6">
        <v>173138</v>
      </c>
      <c r="B2607" s="6">
        <v>63807688</v>
      </c>
      <c r="C2607" s="6">
        <v>2</v>
      </c>
      <c r="D2607" s="38"/>
      <c r="E2607" s="30" t="s">
        <v>1527</v>
      </c>
      <c r="F2607" s="20" t="s">
        <v>1528</v>
      </c>
      <c r="G2607" s="76">
        <f t="shared" si="436"/>
        <v>84</v>
      </c>
      <c r="H2607" s="55">
        <f t="shared" si="431"/>
        <v>168</v>
      </c>
      <c r="I2607" s="15" t="s">
        <v>0</v>
      </c>
      <c r="J2607" s="55">
        <v>70</v>
      </c>
      <c r="K2607" s="55">
        <f t="shared" si="432"/>
        <v>140</v>
      </c>
      <c r="L2607" s="56">
        <f t="shared" si="433"/>
        <v>525</v>
      </c>
      <c r="M2607" s="56">
        <f t="shared" si="435"/>
        <v>1050</v>
      </c>
      <c r="N2607" s="38"/>
      <c r="O2607" s="48"/>
      <c r="P2607" s="48">
        <f t="shared" si="430"/>
        <v>0</v>
      </c>
      <c r="Q2607" s="104"/>
      <c r="R2607" s="102">
        <f t="shared" si="437"/>
        <v>0</v>
      </c>
      <c r="S2607" s="120" t="s">
        <v>3426</v>
      </c>
      <c r="T2607" s="40"/>
      <c r="X2607" s="139"/>
    </row>
    <row r="2608" spans="1:25" s="131" customFormat="1" ht="18" customHeight="1" x14ac:dyDescent="0.25">
      <c r="A2608" s="6">
        <v>173614</v>
      </c>
      <c r="B2608" s="6">
        <v>63807692</v>
      </c>
      <c r="C2608" s="6">
        <v>1</v>
      </c>
      <c r="D2608" s="39"/>
      <c r="E2608" s="30" t="s">
        <v>1669</v>
      </c>
      <c r="F2608" s="20" t="s">
        <v>1670</v>
      </c>
      <c r="G2608" s="76">
        <f t="shared" si="436"/>
        <v>38.879999999999995</v>
      </c>
      <c r="H2608" s="55">
        <f t="shared" si="431"/>
        <v>38.879999999999995</v>
      </c>
      <c r="I2608" s="15" t="s">
        <v>152</v>
      </c>
      <c r="J2608" s="55">
        <v>32.4</v>
      </c>
      <c r="K2608" s="55">
        <f t="shared" si="432"/>
        <v>32.4</v>
      </c>
      <c r="L2608" s="56">
        <f t="shared" si="433"/>
        <v>243</v>
      </c>
      <c r="M2608" s="56">
        <f t="shared" si="435"/>
        <v>243</v>
      </c>
      <c r="N2608" s="38"/>
      <c r="O2608" s="48"/>
      <c r="P2608" s="48">
        <f t="shared" si="430"/>
        <v>0</v>
      </c>
      <c r="Q2608" s="104"/>
      <c r="R2608" s="102">
        <f t="shared" si="437"/>
        <v>0</v>
      </c>
      <c r="S2608" s="120" t="s">
        <v>2849</v>
      </c>
      <c r="T2608" s="37"/>
      <c r="U2608" s="37"/>
      <c r="X2608" s="139"/>
      <c r="Y2608" s="139"/>
    </row>
    <row r="2609" spans="1:24" s="131" customFormat="1" ht="18" customHeight="1" x14ac:dyDescent="0.25">
      <c r="A2609" s="6">
        <v>173614</v>
      </c>
      <c r="B2609" s="6">
        <v>63807794</v>
      </c>
      <c r="C2609" s="6">
        <v>1</v>
      </c>
      <c r="D2609" s="39"/>
      <c r="E2609" s="30" t="s">
        <v>1718</v>
      </c>
      <c r="F2609" s="20" t="s">
        <v>3856</v>
      </c>
      <c r="G2609" s="76">
        <f t="shared" si="436"/>
        <v>180</v>
      </c>
      <c r="H2609" s="55">
        <f t="shared" si="431"/>
        <v>180</v>
      </c>
      <c r="I2609" s="15" t="s">
        <v>152</v>
      </c>
      <c r="J2609" s="55">
        <v>150</v>
      </c>
      <c r="K2609" s="55">
        <f t="shared" si="432"/>
        <v>150</v>
      </c>
      <c r="L2609" s="56">
        <f t="shared" si="433"/>
        <v>1125</v>
      </c>
      <c r="M2609" s="56">
        <f t="shared" si="435"/>
        <v>1125</v>
      </c>
      <c r="N2609" s="38"/>
      <c r="O2609" s="48">
        <v>5.88</v>
      </c>
      <c r="P2609" s="48">
        <f t="shared" ref="P2609:P2640" si="438">O2609*C2609</f>
        <v>5.88</v>
      </c>
      <c r="Q2609" s="104"/>
      <c r="R2609" s="102">
        <f t="shared" si="437"/>
        <v>0</v>
      </c>
      <c r="S2609" s="120" t="s">
        <v>2829</v>
      </c>
      <c r="T2609" s="37"/>
      <c r="U2609" s="40"/>
      <c r="V2609" s="37"/>
    </row>
    <row r="2610" spans="1:24" s="131" customFormat="1" ht="18" customHeight="1" x14ac:dyDescent="0.25">
      <c r="A2610" s="6">
        <v>173614</v>
      </c>
      <c r="B2610" s="6">
        <v>63807797</v>
      </c>
      <c r="C2610" s="6">
        <v>1</v>
      </c>
      <c r="D2610" s="39"/>
      <c r="E2610" s="30" t="s">
        <v>1716</v>
      </c>
      <c r="F2610" s="124" t="s">
        <v>1717</v>
      </c>
      <c r="G2610" s="76">
        <f t="shared" si="436"/>
        <v>126</v>
      </c>
      <c r="H2610" s="55">
        <f t="shared" si="431"/>
        <v>126</v>
      </c>
      <c r="I2610" s="15" t="s">
        <v>152</v>
      </c>
      <c r="J2610" s="55">
        <v>105</v>
      </c>
      <c r="K2610" s="55">
        <f t="shared" si="432"/>
        <v>105</v>
      </c>
      <c r="L2610" s="56">
        <f t="shared" si="433"/>
        <v>787.5</v>
      </c>
      <c r="M2610" s="56">
        <f t="shared" si="435"/>
        <v>787.5</v>
      </c>
      <c r="N2610" s="38"/>
      <c r="O2610" s="48"/>
      <c r="P2610" s="48">
        <f t="shared" si="438"/>
        <v>0</v>
      </c>
      <c r="Q2610" s="104"/>
      <c r="R2610" s="102">
        <f t="shared" si="437"/>
        <v>0</v>
      </c>
      <c r="S2610" s="120" t="s">
        <v>2724</v>
      </c>
      <c r="T2610" s="37"/>
      <c r="U2610" s="37"/>
      <c r="V2610" s="37"/>
      <c r="X2610" s="139"/>
    </row>
    <row r="2611" spans="1:24" s="131" customFormat="1" ht="18" customHeight="1" x14ac:dyDescent="0.25">
      <c r="A2611" s="6">
        <v>173614</v>
      </c>
      <c r="B2611" s="9">
        <v>63807798</v>
      </c>
      <c r="C2611" s="9">
        <v>1</v>
      </c>
      <c r="D2611" s="39"/>
      <c r="E2611" s="30" t="s">
        <v>1714</v>
      </c>
      <c r="F2611" s="8" t="s">
        <v>1715</v>
      </c>
      <c r="G2611" s="76">
        <f t="shared" si="436"/>
        <v>156</v>
      </c>
      <c r="H2611" s="55">
        <f t="shared" si="431"/>
        <v>156</v>
      </c>
      <c r="I2611" s="15" t="s">
        <v>0</v>
      </c>
      <c r="J2611" s="55">
        <v>130</v>
      </c>
      <c r="K2611" s="55">
        <f t="shared" si="432"/>
        <v>130</v>
      </c>
      <c r="L2611" s="56">
        <f t="shared" si="433"/>
        <v>975</v>
      </c>
      <c r="M2611" s="56">
        <f t="shared" si="435"/>
        <v>975</v>
      </c>
      <c r="N2611" s="38"/>
      <c r="O2611" s="48"/>
      <c r="P2611" s="48">
        <f t="shared" si="438"/>
        <v>0</v>
      </c>
      <c r="Q2611" s="104"/>
      <c r="R2611" s="102">
        <f t="shared" si="437"/>
        <v>0</v>
      </c>
      <c r="S2611" s="120" t="s">
        <v>2735</v>
      </c>
      <c r="T2611" s="37"/>
      <c r="U2611" s="37"/>
    </row>
    <row r="2612" spans="1:24" s="131" customFormat="1" ht="18" customHeight="1" x14ac:dyDescent="0.25">
      <c r="A2612" s="6">
        <v>186141</v>
      </c>
      <c r="B2612" s="9">
        <v>63807798</v>
      </c>
      <c r="C2612" s="9">
        <v>1</v>
      </c>
      <c r="D2612" s="39"/>
      <c r="E2612" s="30" t="s">
        <v>1714</v>
      </c>
      <c r="F2612" s="8" t="s">
        <v>1715</v>
      </c>
      <c r="G2612" s="76">
        <f t="shared" si="436"/>
        <v>156</v>
      </c>
      <c r="H2612" s="53">
        <f t="shared" si="431"/>
        <v>156</v>
      </c>
      <c r="I2612" s="15" t="s">
        <v>0</v>
      </c>
      <c r="J2612" s="55">
        <v>130</v>
      </c>
      <c r="K2612" s="55">
        <f t="shared" si="432"/>
        <v>130</v>
      </c>
      <c r="L2612" s="56">
        <f t="shared" si="433"/>
        <v>975</v>
      </c>
      <c r="M2612" s="56">
        <f t="shared" si="435"/>
        <v>975</v>
      </c>
      <c r="N2612" s="40"/>
      <c r="O2612" s="48">
        <v>37.055799999999998</v>
      </c>
      <c r="P2612" s="48">
        <f t="shared" si="438"/>
        <v>37.055799999999998</v>
      </c>
      <c r="Q2612" s="104"/>
      <c r="R2612" s="102">
        <f t="shared" si="437"/>
        <v>0</v>
      </c>
      <c r="S2612" s="120" t="s">
        <v>2735</v>
      </c>
      <c r="T2612" s="37"/>
      <c r="U2612" s="37"/>
      <c r="V2612" s="139"/>
    </row>
    <row r="2613" spans="1:24" s="139" customFormat="1" ht="18" customHeight="1" x14ac:dyDescent="0.25">
      <c r="A2613" s="6">
        <v>173614</v>
      </c>
      <c r="B2613" s="6">
        <v>63807807</v>
      </c>
      <c r="C2613" s="6">
        <v>1</v>
      </c>
      <c r="D2613" s="39"/>
      <c r="E2613" s="30" t="s">
        <v>1695</v>
      </c>
      <c r="F2613" s="20" t="s">
        <v>2009</v>
      </c>
      <c r="G2613" s="76">
        <f t="shared" si="436"/>
        <v>126</v>
      </c>
      <c r="H2613" s="55">
        <f t="shared" si="431"/>
        <v>126</v>
      </c>
      <c r="I2613" s="15" t="s">
        <v>0</v>
      </c>
      <c r="J2613" s="53">
        <v>105</v>
      </c>
      <c r="K2613" s="55">
        <f t="shared" si="432"/>
        <v>105</v>
      </c>
      <c r="L2613" s="56">
        <f t="shared" si="433"/>
        <v>787.5</v>
      </c>
      <c r="M2613" s="56">
        <f t="shared" si="435"/>
        <v>787.5</v>
      </c>
      <c r="N2613" s="38"/>
      <c r="O2613" s="48">
        <v>26</v>
      </c>
      <c r="P2613" s="48">
        <f t="shared" si="438"/>
        <v>26</v>
      </c>
      <c r="Q2613" s="104"/>
      <c r="R2613" s="102">
        <f t="shared" si="437"/>
        <v>0</v>
      </c>
      <c r="S2613" s="120" t="s">
        <v>2698</v>
      </c>
      <c r="T2613" s="37"/>
      <c r="U2613" s="37"/>
      <c r="V2613" s="37"/>
      <c r="W2613" s="131"/>
    </row>
    <row r="2614" spans="1:24" s="131" customFormat="1" ht="18" customHeight="1" x14ac:dyDescent="0.25">
      <c r="A2614" s="6">
        <v>186141</v>
      </c>
      <c r="B2614" s="6">
        <v>63807808</v>
      </c>
      <c r="C2614" s="6">
        <v>1</v>
      </c>
      <c r="D2614" s="39"/>
      <c r="E2614" s="30" t="s">
        <v>2018</v>
      </c>
      <c r="F2614" s="20" t="s">
        <v>2019</v>
      </c>
      <c r="G2614" s="76">
        <f t="shared" si="436"/>
        <v>163.79999999999998</v>
      </c>
      <c r="H2614" s="53">
        <f t="shared" si="431"/>
        <v>163.79999999999998</v>
      </c>
      <c r="I2614" s="15" t="s">
        <v>0</v>
      </c>
      <c r="J2614" s="55">
        <v>136.5</v>
      </c>
      <c r="K2614" s="55">
        <f t="shared" si="432"/>
        <v>136.5</v>
      </c>
      <c r="L2614" s="56">
        <f t="shared" si="433"/>
        <v>1023.75</v>
      </c>
      <c r="M2614" s="56">
        <f t="shared" si="435"/>
        <v>1023.75</v>
      </c>
      <c r="N2614" s="8"/>
      <c r="O2614" s="48">
        <v>17.190000000000001</v>
      </c>
      <c r="P2614" s="48">
        <f t="shared" si="438"/>
        <v>17.190000000000001</v>
      </c>
      <c r="Q2614" s="104"/>
      <c r="R2614" s="102">
        <f t="shared" si="437"/>
        <v>0</v>
      </c>
      <c r="S2614" s="120" t="s">
        <v>2694</v>
      </c>
      <c r="T2614" s="37"/>
      <c r="U2614" s="37"/>
    </row>
    <row r="2615" spans="1:24" s="131" customFormat="1" ht="18" customHeight="1" x14ac:dyDescent="0.25">
      <c r="A2615" s="6">
        <v>173614</v>
      </c>
      <c r="B2615" s="6">
        <v>63807808</v>
      </c>
      <c r="C2615" s="6">
        <v>1</v>
      </c>
      <c r="D2615" s="39"/>
      <c r="E2615" s="30" t="s">
        <v>3581</v>
      </c>
      <c r="F2615" s="20" t="s">
        <v>2015</v>
      </c>
      <c r="G2615" s="76">
        <f t="shared" si="436"/>
        <v>163.79999999999998</v>
      </c>
      <c r="H2615" s="55">
        <f t="shared" si="431"/>
        <v>163.79999999999998</v>
      </c>
      <c r="I2615" s="15" t="s">
        <v>0</v>
      </c>
      <c r="J2615" s="55">
        <v>136.5</v>
      </c>
      <c r="K2615" s="55">
        <f t="shared" si="432"/>
        <v>136.5</v>
      </c>
      <c r="L2615" s="56">
        <f t="shared" si="433"/>
        <v>1023.75</v>
      </c>
      <c r="M2615" s="56">
        <f t="shared" si="435"/>
        <v>1023.75</v>
      </c>
      <c r="N2615" s="8"/>
      <c r="O2615" s="40"/>
      <c r="P2615" s="40"/>
      <c r="Q2615" s="104"/>
      <c r="R2615" s="102">
        <f t="shared" si="437"/>
        <v>0</v>
      </c>
      <c r="S2615" s="120" t="s">
        <v>2695</v>
      </c>
      <c r="T2615" s="37"/>
      <c r="V2615" s="37"/>
    </row>
    <row r="2616" spans="1:24" s="131" customFormat="1" ht="18" customHeight="1" x14ac:dyDescent="0.25">
      <c r="A2616" s="6">
        <v>173614</v>
      </c>
      <c r="B2616" s="6">
        <v>63807810</v>
      </c>
      <c r="C2616" s="6">
        <v>1</v>
      </c>
      <c r="D2616" s="39"/>
      <c r="E2616" s="30" t="s">
        <v>1700</v>
      </c>
      <c r="F2616" s="20" t="s">
        <v>1701</v>
      </c>
      <c r="G2616" s="76">
        <f t="shared" si="436"/>
        <v>624</v>
      </c>
      <c r="H2616" s="55">
        <f t="shared" si="431"/>
        <v>624</v>
      </c>
      <c r="I2616" s="15" t="s">
        <v>0</v>
      </c>
      <c r="J2616" s="55">
        <v>520</v>
      </c>
      <c r="K2616" s="55">
        <f t="shared" si="432"/>
        <v>520</v>
      </c>
      <c r="L2616" s="56">
        <f t="shared" si="433"/>
        <v>3900</v>
      </c>
      <c r="M2616" s="56">
        <f t="shared" si="435"/>
        <v>3900</v>
      </c>
      <c r="N2616" s="38"/>
      <c r="O2616" s="48"/>
      <c r="P2616" s="48">
        <f t="shared" ref="P2616:P2658" si="439">O2616*C2616</f>
        <v>0</v>
      </c>
      <c r="Q2616" s="104"/>
      <c r="R2616" s="102">
        <f t="shared" si="437"/>
        <v>0</v>
      </c>
      <c r="S2616" s="120" t="s">
        <v>2702</v>
      </c>
      <c r="T2616" s="37"/>
      <c r="U2616" s="37"/>
      <c r="V2616" s="37"/>
    </row>
    <row r="2617" spans="1:24" s="131" customFormat="1" ht="18" customHeight="1" x14ac:dyDescent="0.25">
      <c r="A2617" s="6">
        <v>186141</v>
      </c>
      <c r="B2617" s="6">
        <v>63807810</v>
      </c>
      <c r="C2617" s="6">
        <v>1</v>
      </c>
      <c r="D2617" s="39"/>
      <c r="E2617" s="30" t="s">
        <v>1700</v>
      </c>
      <c r="F2617" s="20" t="s">
        <v>1701</v>
      </c>
      <c r="G2617" s="76">
        <f t="shared" si="436"/>
        <v>624</v>
      </c>
      <c r="H2617" s="53">
        <f t="shared" si="431"/>
        <v>624</v>
      </c>
      <c r="I2617" s="15" t="s">
        <v>0</v>
      </c>
      <c r="J2617" s="55">
        <v>520</v>
      </c>
      <c r="K2617" s="55">
        <f t="shared" si="432"/>
        <v>520</v>
      </c>
      <c r="L2617" s="56">
        <f t="shared" si="433"/>
        <v>3900</v>
      </c>
      <c r="M2617" s="56">
        <f t="shared" si="435"/>
        <v>3900</v>
      </c>
      <c r="N2617" s="40"/>
      <c r="O2617" s="48">
        <v>150.27500000000001</v>
      </c>
      <c r="P2617" s="48">
        <f t="shared" si="439"/>
        <v>150.27500000000001</v>
      </c>
      <c r="Q2617" s="104"/>
      <c r="R2617" s="102">
        <f t="shared" si="437"/>
        <v>0</v>
      </c>
      <c r="S2617" s="120" t="s">
        <v>2702</v>
      </c>
      <c r="T2617" s="37"/>
      <c r="U2617" s="37"/>
      <c r="V2617" s="37"/>
    </row>
    <row r="2618" spans="1:24" s="131" customFormat="1" ht="18" customHeight="1" x14ac:dyDescent="0.25">
      <c r="A2618" s="6">
        <v>173614</v>
      </c>
      <c r="B2618" s="6">
        <v>63807811</v>
      </c>
      <c r="C2618" s="6">
        <v>4</v>
      </c>
      <c r="D2618" s="39"/>
      <c r="E2618" s="30" t="s">
        <v>1707</v>
      </c>
      <c r="F2618" s="20" t="s">
        <v>1708</v>
      </c>
      <c r="G2618" s="53">
        <f>J2618*1.15</f>
        <v>49.449999999999996</v>
      </c>
      <c r="H2618" s="55">
        <f t="shared" si="431"/>
        <v>197.79999999999998</v>
      </c>
      <c r="I2618" s="15" t="s">
        <v>152</v>
      </c>
      <c r="J2618" s="55">
        <v>43</v>
      </c>
      <c r="K2618" s="55">
        <f t="shared" si="432"/>
        <v>172</v>
      </c>
      <c r="L2618" s="56">
        <f t="shared" si="433"/>
        <v>322.5</v>
      </c>
      <c r="M2618" s="57">
        <f t="shared" si="435"/>
        <v>1290</v>
      </c>
      <c r="N2618" s="245" t="s">
        <v>1917</v>
      </c>
      <c r="O2618" s="48">
        <v>1.538</v>
      </c>
      <c r="P2618" s="48">
        <f t="shared" si="439"/>
        <v>6.1520000000000001</v>
      </c>
      <c r="Q2618" s="104"/>
      <c r="R2618" s="102">
        <f t="shared" si="437"/>
        <v>0</v>
      </c>
      <c r="S2618" s="120" t="s">
        <v>2708</v>
      </c>
      <c r="T2618" s="37"/>
      <c r="V2618" s="37"/>
    </row>
    <row r="2619" spans="1:24" s="131" customFormat="1" ht="18" customHeight="1" x14ac:dyDescent="0.25">
      <c r="A2619" s="6">
        <v>186141</v>
      </c>
      <c r="B2619" s="6">
        <v>63807811</v>
      </c>
      <c r="C2619" s="6">
        <v>4</v>
      </c>
      <c r="D2619" s="39"/>
      <c r="E2619" s="30" t="s">
        <v>1707</v>
      </c>
      <c r="F2619" s="20" t="s">
        <v>1708</v>
      </c>
      <c r="G2619" s="53">
        <f>J2619*1.15</f>
        <v>49.449999999999996</v>
      </c>
      <c r="H2619" s="53">
        <f t="shared" si="431"/>
        <v>197.79999999999998</v>
      </c>
      <c r="I2619" s="15" t="s">
        <v>152</v>
      </c>
      <c r="J2619" s="55">
        <v>43</v>
      </c>
      <c r="K2619" s="55">
        <f t="shared" si="432"/>
        <v>172</v>
      </c>
      <c r="L2619" s="56">
        <f t="shared" si="433"/>
        <v>322.5</v>
      </c>
      <c r="M2619" s="57">
        <f t="shared" si="435"/>
        <v>1290</v>
      </c>
      <c r="N2619" s="245" t="s">
        <v>1917</v>
      </c>
      <c r="O2619" s="48">
        <v>1.538</v>
      </c>
      <c r="P2619" s="48">
        <f t="shared" si="439"/>
        <v>6.1520000000000001</v>
      </c>
      <c r="Q2619" s="104"/>
      <c r="R2619" s="102">
        <f t="shared" si="437"/>
        <v>0</v>
      </c>
      <c r="S2619" s="120" t="s">
        <v>2708</v>
      </c>
      <c r="T2619" s="37"/>
      <c r="U2619" s="37"/>
      <c r="V2619" s="40"/>
    </row>
    <row r="2620" spans="1:24" s="131" customFormat="1" ht="18" customHeight="1" x14ac:dyDescent="0.25">
      <c r="A2620" s="6">
        <v>173614</v>
      </c>
      <c r="B2620" s="9">
        <v>63807812</v>
      </c>
      <c r="C2620" s="9">
        <v>4</v>
      </c>
      <c r="D2620" s="39"/>
      <c r="E2620" s="30" t="s">
        <v>1709</v>
      </c>
      <c r="F2620" s="20" t="s">
        <v>1708</v>
      </c>
      <c r="G2620" s="53">
        <f>J2620*1.15</f>
        <v>49.449999999999996</v>
      </c>
      <c r="H2620" s="55">
        <f t="shared" si="431"/>
        <v>197.79999999999998</v>
      </c>
      <c r="I2620" s="15" t="s">
        <v>152</v>
      </c>
      <c r="J2620" s="55">
        <v>43</v>
      </c>
      <c r="K2620" s="55">
        <f t="shared" si="432"/>
        <v>172</v>
      </c>
      <c r="L2620" s="56">
        <f t="shared" si="433"/>
        <v>322.5</v>
      </c>
      <c r="M2620" s="56">
        <f t="shared" si="435"/>
        <v>1290</v>
      </c>
      <c r="N2620" s="245" t="s">
        <v>1917</v>
      </c>
      <c r="O2620" s="48">
        <v>1.538</v>
      </c>
      <c r="P2620" s="48">
        <f t="shared" si="439"/>
        <v>6.1520000000000001</v>
      </c>
      <c r="Q2620" s="104"/>
      <c r="R2620" s="102">
        <f t="shared" si="437"/>
        <v>0</v>
      </c>
      <c r="S2620" s="120" t="s">
        <v>2709</v>
      </c>
      <c r="T2620" s="37"/>
      <c r="U2620" s="37"/>
      <c r="V2620" s="37"/>
    </row>
    <row r="2621" spans="1:24" s="131" customFormat="1" ht="18" customHeight="1" x14ac:dyDescent="0.25">
      <c r="A2621" s="134">
        <v>186141</v>
      </c>
      <c r="B2621" s="121">
        <v>63807812</v>
      </c>
      <c r="C2621" s="121">
        <v>4</v>
      </c>
      <c r="D2621" s="161"/>
      <c r="E2621" s="123" t="s">
        <v>1709</v>
      </c>
      <c r="F2621" s="124" t="s">
        <v>1708</v>
      </c>
      <c r="G2621" s="187">
        <f>J2621*1.15</f>
        <v>49.449999999999996</v>
      </c>
      <c r="H2621" s="187">
        <f t="shared" si="431"/>
        <v>197.79999999999998</v>
      </c>
      <c r="I2621" s="166" t="s">
        <v>152</v>
      </c>
      <c r="J2621" s="162">
        <v>43</v>
      </c>
      <c r="K2621" s="162">
        <f t="shared" si="432"/>
        <v>172</v>
      </c>
      <c r="L2621" s="167">
        <f t="shared" si="433"/>
        <v>322.5</v>
      </c>
      <c r="M2621" s="167">
        <f t="shared" si="435"/>
        <v>1290</v>
      </c>
      <c r="N2621" s="277" t="s">
        <v>1917</v>
      </c>
      <c r="O2621" s="130">
        <v>1.538</v>
      </c>
      <c r="P2621" s="130">
        <f t="shared" si="439"/>
        <v>6.1520000000000001</v>
      </c>
      <c r="Q2621" s="104">
        <v>1.5</v>
      </c>
      <c r="R2621" s="102">
        <f t="shared" si="437"/>
        <v>1.5374999999999999</v>
      </c>
      <c r="S2621" s="120" t="s">
        <v>2709</v>
      </c>
      <c r="T2621" s="37"/>
      <c r="U2621" s="37"/>
      <c r="V2621" s="37"/>
    </row>
    <row r="2622" spans="1:24" s="139" customFormat="1" ht="18" customHeight="1" x14ac:dyDescent="0.25">
      <c r="A2622" s="6">
        <v>184211</v>
      </c>
      <c r="B2622" s="6">
        <v>63807820</v>
      </c>
      <c r="C2622" s="6">
        <v>1</v>
      </c>
      <c r="D2622" s="39"/>
      <c r="E2622" s="30" t="s">
        <v>1975</v>
      </c>
      <c r="F2622" s="20" t="s">
        <v>1976</v>
      </c>
      <c r="G2622" s="76">
        <f t="shared" ref="G2622:G2641" si="440">J2622*1.2</f>
        <v>282</v>
      </c>
      <c r="H2622" s="53">
        <f t="shared" si="431"/>
        <v>282</v>
      </c>
      <c r="I2622" s="15" t="s">
        <v>0</v>
      </c>
      <c r="J2622" s="55">
        <v>235</v>
      </c>
      <c r="K2622" s="55">
        <f t="shared" si="432"/>
        <v>235</v>
      </c>
      <c r="L2622" s="56">
        <f t="shared" si="433"/>
        <v>1762.5</v>
      </c>
      <c r="M2622" s="56">
        <f t="shared" si="435"/>
        <v>1762.5</v>
      </c>
      <c r="N2622" s="38"/>
      <c r="O2622" s="48">
        <v>41.58</v>
      </c>
      <c r="P2622" s="48">
        <f t="shared" si="439"/>
        <v>41.58</v>
      </c>
      <c r="Q2622" s="104"/>
      <c r="R2622" s="102">
        <f t="shared" si="437"/>
        <v>0</v>
      </c>
      <c r="S2622" s="120" t="s">
        <v>2738</v>
      </c>
      <c r="T2622" s="37"/>
      <c r="V2622" s="37"/>
      <c r="W2622" s="131"/>
    </row>
    <row r="2623" spans="1:24" s="139" customFormat="1" ht="18" customHeight="1" x14ac:dyDescent="0.25">
      <c r="A2623" s="6">
        <v>186141</v>
      </c>
      <c r="B2623" s="6">
        <v>63807820</v>
      </c>
      <c r="C2623" s="6">
        <v>1</v>
      </c>
      <c r="D2623" s="39"/>
      <c r="E2623" s="30" t="s">
        <v>1975</v>
      </c>
      <c r="F2623" s="124" t="s">
        <v>1976</v>
      </c>
      <c r="G2623" s="76">
        <f t="shared" si="440"/>
        <v>282</v>
      </c>
      <c r="H2623" s="53">
        <f t="shared" si="431"/>
        <v>282</v>
      </c>
      <c r="I2623" s="15" t="s">
        <v>0</v>
      </c>
      <c r="J2623" s="55">
        <v>235</v>
      </c>
      <c r="K2623" s="55">
        <f t="shared" si="432"/>
        <v>235</v>
      </c>
      <c r="L2623" s="56">
        <f t="shared" si="433"/>
        <v>1762.5</v>
      </c>
      <c r="M2623" s="56">
        <f t="shared" si="435"/>
        <v>1762.5</v>
      </c>
      <c r="N2623" s="38"/>
      <c r="O2623" s="48">
        <v>41.58</v>
      </c>
      <c r="P2623" s="48">
        <f t="shared" si="439"/>
        <v>41.58</v>
      </c>
      <c r="Q2623" s="104"/>
      <c r="R2623" s="102">
        <f t="shared" si="437"/>
        <v>0</v>
      </c>
      <c r="S2623" s="120" t="s">
        <v>2738</v>
      </c>
      <c r="T2623" s="37"/>
      <c r="U2623" s="37"/>
      <c r="V2623" s="40"/>
      <c r="W2623" s="131"/>
    </row>
    <row r="2624" spans="1:24" s="131" customFormat="1" ht="18" customHeight="1" x14ac:dyDescent="0.25">
      <c r="A2624" s="6">
        <v>184211</v>
      </c>
      <c r="B2624" s="6">
        <v>63807821</v>
      </c>
      <c r="C2624" s="6">
        <v>1</v>
      </c>
      <c r="D2624" s="39"/>
      <c r="E2624" s="30" t="s">
        <v>1977</v>
      </c>
      <c r="F2624" s="20" t="s">
        <v>1978</v>
      </c>
      <c r="G2624" s="76">
        <f t="shared" si="440"/>
        <v>510</v>
      </c>
      <c r="H2624" s="53">
        <f t="shared" si="431"/>
        <v>510</v>
      </c>
      <c r="I2624" s="15" t="s">
        <v>0</v>
      </c>
      <c r="J2624" s="55">
        <v>425</v>
      </c>
      <c r="K2624" s="55">
        <f t="shared" si="432"/>
        <v>425</v>
      </c>
      <c r="L2624" s="56">
        <f t="shared" si="433"/>
        <v>3187.5</v>
      </c>
      <c r="M2624" s="56">
        <f t="shared" si="435"/>
        <v>3187.5</v>
      </c>
      <c r="N2624" s="38"/>
      <c r="O2624" s="48">
        <v>26.92</v>
      </c>
      <c r="P2624" s="48">
        <f t="shared" si="439"/>
        <v>26.92</v>
      </c>
      <c r="Q2624" s="103"/>
      <c r="R2624" s="102">
        <f t="shared" si="437"/>
        <v>0</v>
      </c>
      <c r="S2624" s="120" t="s">
        <v>2741</v>
      </c>
      <c r="T2624" s="37"/>
      <c r="U2624" s="37"/>
      <c r="V2624" s="37"/>
    </row>
    <row r="2625" spans="1:26" s="139" customFormat="1" ht="18" customHeight="1" x14ac:dyDescent="0.25">
      <c r="A2625" s="6">
        <v>186141</v>
      </c>
      <c r="B2625" s="6">
        <v>63807821</v>
      </c>
      <c r="C2625" s="6">
        <v>1</v>
      </c>
      <c r="D2625" s="39"/>
      <c r="E2625" s="30" t="s">
        <v>1977</v>
      </c>
      <c r="F2625" s="20" t="s">
        <v>1978</v>
      </c>
      <c r="G2625" s="76">
        <f t="shared" si="440"/>
        <v>510</v>
      </c>
      <c r="H2625" s="53">
        <f t="shared" si="431"/>
        <v>510</v>
      </c>
      <c r="I2625" s="15" t="s">
        <v>0</v>
      </c>
      <c r="J2625" s="55">
        <v>425</v>
      </c>
      <c r="K2625" s="55">
        <f t="shared" si="432"/>
        <v>425</v>
      </c>
      <c r="L2625" s="56">
        <f t="shared" si="433"/>
        <v>3187.5</v>
      </c>
      <c r="M2625" s="56">
        <f t="shared" si="435"/>
        <v>3187.5</v>
      </c>
      <c r="N2625" s="38"/>
      <c r="O2625" s="48">
        <v>26.92</v>
      </c>
      <c r="P2625" s="48">
        <f t="shared" si="439"/>
        <v>26.92</v>
      </c>
      <c r="Q2625" s="104"/>
      <c r="R2625" s="102">
        <f t="shared" si="437"/>
        <v>0</v>
      </c>
      <c r="S2625" s="120" t="s">
        <v>2741</v>
      </c>
      <c r="T2625" s="37"/>
      <c r="V2625" s="37"/>
    </row>
    <row r="2626" spans="1:26" s="139" customFormat="1" ht="18" customHeight="1" x14ac:dyDescent="0.25">
      <c r="A2626" s="6">
        <v>184211</v>
      </c>
      <c r="B2626" s="6">
        <v>63807822</v>
      </c>
      <c r="C2626" s="6">
        <v>1</v>
      </c>
      <c r="D2626" s="39"/>
      <c r="E2626" s="30" t="s">
        <v>1979</v>
      </c>
      <c r="F2626" s="20" t="s">
        <v>1980</v>
      </c>
      <c r="G2626" s="76">
        <f t="shared" si="440"/>
        <v>114</v>
      </c>
      <c r="H2626" s="53">
        <f t="shared" si="431"/>
        <v>114</v>
      </c>
      <c r="I2626" s="15" t="s">
        <v>0</v>
      </c>
      <c r="J2626" s="55">
        <v>95</v>
      </c>
      <c r="K2626" s="55">
        <f t="shared" si="432"/>
        <v>95</v>
      </c>
      <c r="L2626" s="56">
        <f t="shared" si="433"/>
        <v>712.5</v>
      </c>
      <c r="M2626" s="56">
        <f t="shared" si="435"/>
        <v>712.5</v>
      </c>
      <c r="N2626" s="38"/>
      <c r="O2626" s="48">
        <v>29.78</v>
      </c>
      <c r="P2626" s="48">
        <f t="shared" si="439"/>
        <v>29.78</v>
      </c>
      <c r="Q2626" s="104"/>
      <c r="R2626" s="102">
        <f t="shared" si="437"/>
        <v>0</v>
      </c>
      <c r="S2626" s="120" t="s">
        <v>2742</v>
      </c>
      <c r="T2626" s="40"/>
      <c r="U2626" s="40"/>
      <c r="V2626" s="37"/>
      <c r="W2626" s="131"/>
    </row>
    <row r="2627" spans="1:26" s="131" customFormat="1" ht="18" customHeight="1" x14ac:dyDescent="0.25">
      <c r="A2627" s="6">
        <v>186141</v>
      </c>
      <c r="B2627" s="6">
        <v>63807822</v>
      </c>
      <c r="C2627" s="6">
        <v>1</v>
      </c>
      <c r="D2627" s="39"/>
      <c r="E2627" s="30" t="s">
        <v>1979</v>
      </c>
      <c r="F2627" s="124" t="s">
        <v>1980</v>
      </c>
      <c r="G2627" s="76">
        <f t="shared" si="440"/>
        <v>114</v>
      </c>
      <c r="H2627" s="53">
        <f t="shared" si="431"/>
        <v>114</v>
      </c>
      <c r="I2627" s="15" t="s">
        <v>0</v>
      </c>
      <c r="J2627" s="55">
        <v>95</v>
      </c>
      <c r="K2627" s="55">
        <f t="shared" si="432"/>
        <v>95</v>
      </c>
      <c r="L2627" s="56">
        <f t="shared" si="433"/>
        <v>712.5</v>
      </c>
      <c r="M2627" s="56">
        <f t="shared" si="435"/>
        <v>712.5</v>
      </c>
      <c r="N2627" s="38"/>
      <c r="O2627" s="48">
        <v>29.78</v>
      </c>
      <c r="P2627" s="48">
        <f t="shared" si="439"/>
        <v>29.78</v>
      </c>
      <c r="Q2627" s="104"/>
      <c r="R2627" s="102">
        <f t="shared" si="437"/>
        <v>0</v>
      </c>
      <c r="S2627" s="120" t="s">
        <v>2742</v>
      </c>
      <c r="T2627" s="37"/>
      <c r="U2627" s="139"/>
      <c r="V2627" s="37"/>
    </row>
    <row r="2628" spans="1:26" s="131" customFormat="1" ht="18" customHeight="1" x14ac:dyDescent="0.25">
      <c r="A2628" s="6">
        <v>184211</v>
      </c>
      <c r="B2628" s="6">
        <v>63807823</v>
      </c>
      <c r="C2628" s="6">
        <v>1</v>
      </c>
      <c r="D2628" s="39"/>
      <c r="E2628" s="30" t="s">
        <v>1981</v>
      </c>
      <c r="F2628" s="20" t="s">
        <v>1982</v>
      </c>
      <c r="G2628" s="76">
        <f t="shared" si="440"/>
        <v>144</v>
      </c>
      <c r="H2628" s="53">
        <f t="shared" si="431"/>
        <v>144</v>
      </c>
      <c r="I2628" s="15" t="s">
        <v>0</v>
      </c>
      <c r="J2628" s="55">
        <v>120</v>
      </c>
      <c r="K2628" s="55">
        <f t="shared" si="432"/>
        <v>120</v>
      </c>
      <c r="L2628" s="56">
        <f t="shared" si="433"/>
        <v>900</v>
      </c>
      <c r="M2628" s="56">
        <f t="shared" si="435"/>
        <v>900</v>
      </c>
      <c r="N2628" s="38"/>
      <c r="O2628" s="48">
        <v>29.78</v>
      </c>
      <c r="P2628" s="48">
        <f t="shared" si="439"/>
        <v>29.78</v>
      </c>
      <c r="Q2628" s="104"/>
      <c r="R2628" s="102">
        <f t="shared" si="437"/>
        <v>0</v>
      </c>
      <c r="S2628" s="120" t="s">
        <v>2743</v>
      </c>
      <c r="T2628" s="37"/>
      <c r="U2628" s="37"/>
      <c r="V2628" s="37"/>
      <c r="W2628" s="139"/>
    </row>
    <row r="2629" spans="1:26" s="131" customFormat="1" ht="18" customHeight="1" x14ac:dyDescent="0.25">
      <c r="A2629" s="6">
        <v>186141</v>
      </c>
      <c r="B2629" s="6">
        <v>63807823</v>
      </c>
      <c r="C2629" s="6">
        <v>1</v>
      </c>
      <c r="D2629" s="39"/>
      <c r="E2629" s="30" t="s">
        <v>1981</v>
      </c>
      <c r="F2629" s="20" t="s">
        <v>1982</v>
      </c>
      <c r="G2629" s="76">
        <f t="shared" si="440"/>
        <v>144</v>
      </c>
      <c r="H2629" s="53">
        <f t="shared" si="431"/>
        <v>144</v>
      </c>
      <c r="I2629" s="15" t="s">
        <v>0</v>
      </c>
      <c r="J2629" s="55">
        <v>120</v>
      </c>
      <c r="K2629" s="55">
        <f t="shared" si="432"/>
        <v>120</v>
      </c>
      <c r="L2629" s="56">
        <f t="shared" si="433"/>
        <v>900</v>
      </c>
      <c r="M2629" s="56">
        <f t="shared" si="435"/>
        <v>900</v>
      </c>
      <c r="N2629" s="38"/>
      <c r="O2629" s="48">
        <v>29.78</v>
      </c>
      <c r="P2629" s="48">
        <f t="shared" si="439"/>
        <v>29.78</v>
      </c>
      <c r="Q2629" s="103"/>
      <c r="R2629" s="102">
        <f t="shared" si="437"/>
        <v>0</v>
      </c>
      <c r="S2629" s="120" t="s">
        <v>2743</v>
      </c>
      <c r="T2629" s="37"/>
      <c r="U2629" s="139"/>
      <c r="V2629" s="37"/>
    </row>
    <row r="2630" spans="1:26" s="131" customFormat="1" ht="18" customHeight="1" x14ac:dyDescent="0.25">
      <c r="A2630" s="6">
        <v>173614</v>
      </c>
      <c r="B2630" s="6">
        <v>63807840</v>
      </c>
      <c r="C2630" s="6">
        <v>4</v>
      </c>
      <c r="D2630" s="39"/>
      <c r="E2630" s="30" t="s">
        <v>1619</v>
      </c>
      <c r="F2630" s="20" t="s">
        <v>1620</v>
      </c>
      <c r="G2630" s="76">
        <f t="shared" si="440"/>
        <v>21</v>
      </c>
      <c r="H2630" s="55">
        <f t="shared" si="431"/>
        <v>84</v>
      </c>
      <c r="I2630" s="15" t="s">
        <v>974</v>
      </c>
      <c r="J2630" s="55">
        <v>17.5</v>
      </c>
      <c r="K2630" s="55">
        <f t="shared" si="432"/>
        <v>70</v>
      </c>
      <c r="L2630" s="56">
        <f t="shared" si="433"/>
        <v>131.25</v>
      </c>
      <c r="M2630" s="56">
        <f t="shared" si="435"/>
        <v>525</v>
      </c>
      <c r="N2630" s="38"/>
      <c r="O2630" s="48"/>
      <c r="P2630" s="48">
        <f t="shared" si="439"/>
        <v>0</v>
      </c>
      <c r="Q2630" s="104"/>
      <c r="R2630" s="102">
        <f t="shared" si="437"/>
        <v>0</v>
      </c>
      <c r="S2630" s="120" t="s">
        <v>2762</v>
      </c>
      <c r="T2630" s="37"/>
      <c r="U2630" s="37"/>
      <c r="V2630" s="37"/>
    </row>
    <row r="2631" spans="1:26" s="131" customFormat="1" ht="18" customHeight="1" x14ac:dyDescent="0.25">
      <c r="A2631" s="6">
        <v>173614</v>
      </c>
      <c r="B2631" s="6">
        <v>63807841</v>
      </c>
      <c r="C2631" s="6">
        <v>2</v>
      </c>
      <c r="D2631" s="39"/>
      <c r="E2631" s="30" t="s">
        <v>1621</v>
      </c>
      <c r="F2631" s="20" t="s">
        <v>1622</v>
      </c>
      <c r="G2631" s="76">
        <f t="shared" si="440"/>
        <v>18</v>
      </c>
      <c r="H2631" s="55">
        <f t="shared" si="431"/>
        <v>36</v>
      </c>
      <c r="I2631" s="15" t="s">
        <v>974</v>
      </c>
      <c r="J2631" s="55">
        <v>15</v>
      </c>
      <c r="K2631" s="55">
        <f t="shared" si="432"/>
        <v>30</v>
      </c>
      <c r="L2631" s="56">
        <f t="shared" si="433"/>
        <v>112.5</v>
      </c>
      <c r="M2631" s="56">
        <f t="shared" si="435"/>
        <v>225</v>
      </c>
      <c r="N2631" s="38"/>
      <c r="O2631" s="48"/>
      <c r="P2631" s="48">
        <f t="shared" si="439"/>
        <v>0</v>
      </c>
      <c r="Q2631" s="104"/>
      <c r="R2631" s="102">
        <f t="shared" si="437"/>
        <v>0</v>
      </c>
      <c r="S2631" s="120" t="s">
        <v>2763</v>
      </c>
      <c r="T2631" s="37"/>
      <c r="U2631" s="37"/>
      <c r="V2631" s="37"/>
      <c r="W2631" s="139"/>
    </row>
    <row r="2632" spans="1:26" s="131" customFormat="1" ht="18" customHeight="1" x14ac:dyDescent="0.25">
      <c r="A2632" s="6">
        <v>173614</v>
      </c>
      <c r="B2632" s="6">
        <v>63807842</v>
      </c>
      <c r="C2632" s="6">
        <v>2</v>
      </c>
      <c r="D2632" s="39"/>
      <c r="E2632" s="30" t="s">
        <v>1623</v>
      </c>
      <c r="F2632" s="20" t="s">
        <v>1622</v>
      </c>
      <c r="G2632" s="76">
        <f t="shared" si="440"/>
        <v>18</v>
      </c>
      <c r="H2632" s="55">
        <f t="shared" si="431"/>
        <v>36</v>
      </c>
      <c r="I2632" s="15" t="s">
        <v>974</v>
      </c>
      <c r="J2632" s="55">
        <v>15</v>
      </c>
      <c r="K2632" s="55">
        <f t="shared" si="432"/>
        <v>30</v>
      </c>
      <c r="L2632" s="56">
        <f t="shared" si="433"/>
        <v>112.5</v>
      </c>
      <c r="M2632" s="56">
        <f t="shared" si="435"/>
        <v>225</v>
      </c>
      <c r="N2632" s="38"/>
      <c r="O2632" s="48"/>
      <c r="P2632" s="48">
        <f t="shared" si="439"/>
        <v>0</v>
      </c>
      <c r="Q2632" s="103"/>
      <c r="R2632" s="102">
        <f t="shared" si="437"/>
        <v>0</v>
      </c>
      <c r="S2632" s="120" t="s">
        <v>2764</v>
      </c>
      <c r="T2632" s="37"/>
      <c r="U2632" s="37"/>
      <c r="W2632" s="139"/>
    </row>
    <row r="2633" spans="1:26" s="131" customFormat="1" ht="18" customHeight="1" x14ac:dyDescent="0.25">
      <c r="A2633" s="6">
        <v>173614</v>
      </c>
      <c r="B2633" s="6">
        <v>63807843</v>
      </c>
      <c r="C2633" s="6">
        <v>4</v>
      </c>
      <c r="D2633" s="39"/>
      <c r="E2633" s="30" t="s">
        <v>1725</v>
      </c>
      <c r="F2633" s="20" t="s">
        <v>1726</v>
      </c>
      <c r="G2633" s="76">
        <f t="shared" si="440"/>
        <v>37.799999999999997</v>
      </c>
      <c r="H2633" s="55">
        <f t="shared" si="431"/>
        <v>151.19999999999999</v>
      </c>
      <c r="I2633" s="15" t="s">
        <v>152</v>
      </c>
      <c r="J2633" s="55">
        <v>31.5</v>
      </c>
      <c r="K2633" s="55">
        <f t="shared" si="432"/>
        <v>126</v>
      </c>
      <c r="L2633" s="56">
        <f t="shared" si="433"/>
        <v>236.25</v>
      </c>
      <c r="M2633" s="56">
        <f t="shared" si="435"/>
        <v>945</v>
      </c>
      <c r="N2633" s="38"/>
      <c r="O2633" s="48"/>
      <c r="P2633" s="48">
        <f t="shared" si="439"/>
        <v>0</v>
      </c>
      <c r="Q2633" s="103"/>
      <c r="R2633" s="102">
        <f t="shared" si="437"/>
        <v>0</v>
      </c>
      <c r="S2633" s="120" t="s">
        <v>2765</v>
      </c>
      <c r="T2633" s="37"/>
      <c r="U2633" s="37"/>
      <c r="V2633" s="139"/>
      <c r="W2633" s="139"/>
    </row>
    <row r="2634" spans="1:26" s="131" customFormat="1" ht="18" customHeight="1" x14ac:dyDescent="0.25">
      <c r="A2634" s="6">
        <v>173614</v>
      </c>
      <c r="B2634" s="6">
        <v>63807844</v>
      </c>
      <c r="C2634" s="6">
        <v>4</v>
      </c>
      <c r="D2634" s="39"/>
      <c r="E2634" s="30" t="s">
        <v>1727</v>
      </c>
      <c r="F2634" s="20" t="s">
        <v>1728</v>
      </c>
      <c r="G2634" s="76">
        <f t="shared" si="440"/>
        <v>28.799999999999997</v>
      </c>
      <c r="H2634" s="55">
        <f t="shared" si="431"/>
        <v>115.19999999999999</v>
      </c>
      <c r="I2634" s="15" t="s">
        <v>152</v>
      </c>
      <c r="J2634" s="55">
        <v>24</v>
      </c>
      <c r="K2634" s="55">
        <f t="shared" si="432"/>
        <v>96</v>
      </c>
      <c r="L2634" s="56">
        <f t="shared" si="433"/>
        <v>180</v>
      </c>
      <c r="M2634" s="56">
        <f t="shared" si="435"/>
        <v>720</v>
      </c>
      <c r="N2634" s="38"/>
      <c r="O2634" s="48"/>
      <c r="P2634" s="48">
        <f t="shared" si="439"/>
        <v>0</v>
      </c>
      <c r="Q2634" s="103"/>
      <c r="R2634" s="102">
        <f t="shared" si="437"/>
        <v>0</v>
      </c>
      <c r="S2634" s="120" t="s">
        <v>2766</v>
      </c>
      <c r="T2634" s="37"/>
      <c r="U2634" s="37"/>
      <c r="V2634" s="139"/>
    </row>
    <row r="2635" spans="1:26" s="139" customFormat="1" ht="18" customHeight="1" x14ac:dyDescent="0.25">
      <c r="A2635" s="6">
        <v>173614</v>
      </c>
      <c r="B2635" s="6">
        <v>63807845</v>
      </c>
      <c r="C2635" s="6">
        <v>2</v>
      </c>
      <c r="D2635" s="39"/>
      <c r="E2635" s="30" t="s">
        <v>1723</v>
      </c>
      <c r="F2635" s="20" t="s">
        <v>1724</v>
      </c>
      <c r="G2635" s="76">
        <f t="shared" si="440"/>
        <v>54.6</v>
      </c>
      <c r="H2635" s="55">
        <f t="shared" si="431"/>
        <v>109.2</v>
      </c>
      <c r="I2635" s="15" t="s">
        <v>152</v>
      </c>
      <c r="J2635" s="55">
        <v>45.5</v>
      </c>
      <c r="K2635" s="55">
        <f t="shared" si="432"/>
        <v>91</v>
      </c>
      <c r="L2635" s="56">
        <f t="shared" si="433"/>
        <v>341.25</v>
      </c>
      <c r="M2635" s="56">
        <f t="shared" si="435"/>
        <v>682.5</v>
      </c>
      <c r="N2635" s="38"/>
      <c r="O2635" s="48"/>
      <c r="P2635" s="48">
        <f t="shared" si="439"/>
        <v>0</v>
      </c>
      <c r="Q2635" s="103"/>
      <c r="R2635" s="102">
        <f t="shared" si="437"/>
        <v>0</v>
      </c>
      <c r="S2635" s="120" t="s">
        <v>2767</v>
      </c>
      <c r="T2635" s="37"/>
      <c r="U2635" s="37"/>
      <c r="V2635" s="40"/>
      <c r="W2635" s="131"/>
    </row>
    <row r="2636" spans="1:26" s="139" customFormat="1" ht="18" customHeight="1" x14ac:dyDescent="0.25">
      <c r="A2636" s="6">
        <v>173614</v>
      </c>
      <c r="B2636" s="6">
        <v>63807846</v>
      </c>
      <c r="C2636" s="6">
        <v>4</v>
      </c>
      <c r="D2636" s="39"/>
      <c r="E2636" s="30" t="s">
        <v>1722</v>
      </c>
      <c r="F2636" s="20" t="s">
        <v>13</v>
      </c>
      <c r="G2636" s="76">
        <f t="shared" si="440"/>
        <v>9.6</v>
      </c>
      <c r="H2636" s="55">
        <f t="shared" si="431"/>
        <v>38.4</v>
      </c>
      <c r="I2636" s="15" t="s">
        <v>152</v>
      </c>
      <c r="J2636" s="55">
        <v>8</v>
      </c>
      <c r="K2636" s="55">
        <f t="shared" si="432"/>
        <v>32</v>
      </c>
      <c r="L2636" s="56">
        <f t="shared" si="433"/>
        <v>60</v>
      </c>
      <c r="M2636" s="56">
        <f t="shared" si="435"/>
        <v>240</v>
      </c>
      <c r="N2636" s="38"/>
      <c r="O2636" s="48"/>
      <c r="P2636" s="48">
        <f t="shared" si="439"/>
        <v>0</v>
      </c>
      <c r="Q2636" s="104"/>
      <c r="R2636" s="102">
        <f t="shared" si="437"/>
        <v>0</v>
      </c>
      <c r="S2636" s="120" t="s">
        <v>2768</v>
      </c>
      <c r="T2636" s="37"/>
      <c r="U2636" s="37"/>
      <c r="V2636" s="37"/>
    </row>
    <row r="2637" spans="1:26" s="131" customFormat="1" ht="18" customHeight="1" x14ac:dyDescent="0.25">
      <c r="A2637" s="6">
        <v>173614</v>
      </c>
      <c r="B2637" s="6">
        <v>63807847</v>
      </c>
      <c r="C2637" s="6">
        <v>1</v>
      </c>
      <c r="D2637" s="39"/>
      <c r="E2637" s="30" t="s">
        <v>1729</v>
      </c>
      <c r="F2637" s="20" t="s">
        <v>1730</v>
      </c>
      <c r="G2637" s="76">
        <f t="shared" si="440"/>
        <v>90</v>
      </c>
      <c r="H2637" s="55">
        <f t="shared" si="431"/>
        <v>90</v>
      </c>
      <c r="I2637" s="15" t="s">
        <v>0</v>
      </c>
      <c r="J2637" s="55">
        <v>75</v>
      </c>
      <c r="K2637" s="55">
        <f t="shared" si="432"/>
        <v>75</v>
      </c>
      <c r="L2637" s="56">
        <f t="shared" si="433"/>
        <v>562.5</v>
      </c>
      <c r="M2637" s="56">
        <f t="shared" si="435"/>
        <v>562.5</v>
      </c>
      <c r="N2637" s="38"/>
      <c r="O2637" s="48"/>
      <c r="P2637" s="48">
        <f t="shared" si="439"/>
        <v>0</v>
      </c>
      <c r="Q2637" s="104"/>
      <c r="R2637" s="102">
        <f t="shared" si="437"/>
        <v>0</v>
      </c>
      <c r="S2637" s="120" t="s">
        <v>2769</v>
      </c>
      <c r="T2637" s="37"/>
      <c r="U2637" s="40"/>
    </row>
    <row r="2638" spans="1:26" s="131" customFormat="1" ht="18" customHeight="1" x14ac:dyDescent="0.25">
      <c r="A2638" s="6">
        <v>173614</v>
      </c>
      <c r="B2638" s="6">
        <v>63807848</v>
      </c>
      <c r="C2638" s="6">
        <v>4</v>
      </c>
      <c r="D2638" s="39"/>
      <c r="E2638" s="30" t="s">
        <v>1721</v>
      </c>
      <c r="F2638" s="20" t="s">
        <v>1886</v>
      </c>
      <c r="G2638" s="76">
        <f t="shared" si="440"/>
        <v>81.599999999999994</v>
      </c>
      <c r="H2638" s="55">
        <f t="shared" si="431"/>
        <v>326.39999999999998</v>
      </c>
      <c r="I2638" s="15" t="s">
        <v>152</v>
      </c>
      <c r="J2638" s="55">
        <v>68</v>
      </c>
      <c r="K2638" s="55">
        <f t="shared" si="432"/>
        <v>272</v>
      </c>
      <c r="L2638" s="56">
        <f t="shared" si="433"/>
        <v>510</v>
      </c>
      <c r="M2638" s="56">
        <f t="shared" si="435"/>
        <v>2040</v>
      </c>
      <c r="N2638" s="38"/>
      <c r="O2638" s="48"/>
      <c r="P2638" s="48">
        <f t="shared" si="439"/>
        <v>0</v>
      </c>
      <c r="Q2638" s="103"/>
      <c r="R2638" s="102">
        <f t="shared" si="437"/>
        <v>0</v>
      </c>
      <c r="S2638" s="120" t="s">
        <v>2770</v>
      </c>
      <c r="T2638" s="37"/>
      <c r="U2638" s="37"/>
      <c r="V2638" s="37"/>
    </row>
    <row r="2639" spans="1:26" s="131" customFormat="1" ht="18" customHeight="1" x14ac:dyDescent="0.25">
      <c r="A2639" s="6">
        <v>180186</v>
      </c>
      <c r="B2639" s="6">
        <v>63807855</v>
      </c>
      <c r="C2639" s="6">
        <v>2</v>
      </c>
      <c r="D2639" s="38"/>
      <c r="E2639" s="30">
        <v>63807855</v>
      </c>
      <c r="F2639" s="20" t="s">
        <v>1889</v>
      </c>
      <c r="G2639" s="76">
        <f t="shared" si="440"/>
        <v>276</v>
      </c>
      <c r="H2639" s="53">
        <f t="shared" si="431"/>
        <v>552</v>
      </c>
      <c r="I2639" s="2" t="s">
        <v>152</v>
      </c>
      <c r="J2639" s="55">
        <v>230</v>
      </c>
      <c r="K2639" s="55">
        <f t="shared" si="432"/>
        <v>460</v>
      </c>
      <c r="L2639" s="56">
        <f t="shared" si="433"/>
        <v>1725</v>
      </c>
      <c r="M2639" s="56">
        <f t="shared" si="435"/>
        <v>3450</v>
      </c>
      <c r="N2639" s="38" t="s">
        <v>1917</v>
      </c>
      <c r="O2639" s="48">
        <v>79.64</v>
      </c>
      <c r="P2639" s="48">
        <f t="shared" si="439"/>
        <v>159.28</v>
      </c>
      <c r="Q2639" s="104"/>
      <c r="R2639" s="102">
        <f t="shared" si="437"/>
        <v>0</v>
      </c>
      <c r="S2639" s="120" t="s">
        <v>2138</v>
      </c>
      <c r="T2639" s="37"/>
      <c r="U2639" s="37"/>
      <c r="V2639" s="37"/>
      <c r="W2639" s="139"/>
    </row>
    <row r="2640" spans="1:26" s="131" customFormat="1" ht="18" customHeight="1" x14ac:dyDescent="0.25">
      <c r="A2640" s="6">
        <v>180186</v>
      </c>
      <c r="B2640" s="6">
        <v>63807856</v>
      </c>
      <c r="C2640" s="6">
        <v>2</v>
      </c>
      <c r="D2640" s="38"/>
      <c r="E2640" s="30">
        <v>63807856</v>
      </c>
      <c r="F2640" s="20" t="s">
        <v>1889</v>
      </c>
      <c r="G2640" s="76">
        <f t="shared" si="440"/>
        <v>306</v>
      </c>
      <c r="H2640" s="53">
        <f t="shared" si="431"/>
        <v>612</v>
      </c>
      <c r="I2640" s="2" t="s">
        <v>152</v>
      </c>
      <c r="J2640" s="55">
        <v>255</v>
      </c>
      <c r="K2640" s="55">
        <f t="shared" si="432"/>
        <v>510</v>
      </c>
      <c r="L2640" s="56">
        <f t="shared" si="433"/>
        <v>1912.5</v>
      </c>
      <c r="M2640" s="56">
        <f t="shared" si="435"/>
        <v>3825</v>
      </c>
      <c r="N2640" s="38"/>
      <c r="O2640" s="48">
        <v>84.15</v>
      </c>
      <c r="P2640" s="48">
        <f t="shared" si="439"/>
        <v>168.3</v>
      </c>
      <c r="Q2640" s="104"/>
      <c r="R2640" s="102">
        <f t="shared" si="437"/>
        <v>0</v>
      </c>
      <c r="S2640" s="120" t="s">
        <v>2139</v>
      </c>
      <c r="T2640" s="37"/>
      <c r="U2640" s="37"/>
      <c r="V2640" s="37"/>
      <c r="W2640" s="139"/>
      <c r="Z2640" s="139"/>
    </row>
    <row r="2641" spans="1:26" ht="18" customHeight="1" x14ac:dyDescent="0.25">
      <c r="A2641" s="197">
        <v>209279</v>
      </c>
      <c r="B2641" s="134">
        <v>63807856</v>
      </c>
      <c r="C2641" s="134">
        <v>2</v>
      </c>
      <c r="D2641" s="122"/>
      <c r="E2641" s="123" t="s">
        <v>4086</v>
      </c>
      <c r="F2641" s="304" t="s">
        <v>1889</v>
      </c>
      <c r="G2641" s="187">
        <f t="shared" si="440"/>
        <v>324</v>
      </c>
      <c r="H2641" s="187">
        <f t="shared" si="431"/>
        <v>648</v>
      </c>
      <c r="I2641" s="185" t="s">
        <v>152</v>
      </c>
      <c r="J2641" s="281">
        <v>270</v>
      </c>
      <c r="K2641" s="162">
        <f t="shared" si="432"/>
        <v>540</v>
      </c>
      <c r="L2641" s="167">
        <f t="shared" si="433"/>
        <v>2025</v>
      </c>
      <c r="M2641" s="167">
        <f t="shared" si="435"/>
        <v>4050</v>
      </c>
      <c r="N2641" s="305" t="s">
        <v>1917</v>
      </c>
      <c r="O2641" s="306">
        <v>85.38</v>
      </c>
      <c r="P2641" s="306">
        <f t="shared" si="439"/>
        <v>170.76</v>
      </c>
      <c r="Q2641" s="188"/>
      <c r="R2641" s="139"/>
      <c r="S2641" s="131"/>
      <c r="T2641" s="131"/>
      <c r="V2641" s="131"/>
      <c r="W2641" s="131"/>
    </row>
    <row r="2642" spans="1:26" s="383" customFormat="1" ht="18" customHeight="1" x14ac:dyDescent="0.25">
      <c r="A2642" s="6">
        <v>180186</v>
      </c>
      <c r="B2642" s="6">
        <v>63807858</v>
      </c>
      <c r="C2642" s="6">
        <v>1</v>
      </c>
      <c r="D2642" s="38"/>
      <c r="E2642" s="30">
        <v>63807858</v>
      </c>
      <c r="F2642" s="20" t="s">
        <v>1890</v>
      </c>
      <c r="G2642" s="76">
        <f>J2642*1.2+O2642*2.45</f>
        <v>103.869</v>
      </c>
      <c r="H2642" s="53">
        <f t="shared" si="431"/>
        <v>103.869</v>
      </c>
      <c r="I2642" s="94" t="s">
        <v>152</v>
      </c>
      <c r="J2642" s="97">
        <v>51.4</v>
      </c>
      <c r="K2642" s="97">
        <f t="shared" si="432"/>
        <v>51.4</v>
      </c>
      <c r="L2642" s="93">
        <f t="shared" si="433"/>
        <v>385.5</v>
      </c>
      <c r="M2642" s="93">
        <f t="shared" si="435"/>
        <v>385.5</v>
      </c>
      <c r="N2642" s="129" t="s">
        <v>2645</v>
      </c>
      <c r="O2642" s="48">
        <v>17.22</v>
      </c>
      <c r="P2642" s="48">
        <f t="shared" si="439"/>
        <v>17.22</v>
      </c>
      <c r="Q2642" s="104"/>
      <c r="R2642" s="102">
        <f>Q2642*1.025</f>
        <v>0</v>
      </c>
      <c r="S2642" s="120" t="s">
        <v>2140</v>
      </c>
      <c r="T2642" s="37"/>
      <c r="U2642" s="37"/>
      <c r="V2642" s="37"/>
      <c r="W2642" s="139"/>
    </row>
    <row r="2643" spans="1:26" s="383" customFormat="1" ht="18" customHeight="1" x14ac:dyDescent="0.25">
      <c r="A2643" s="6">
        <v>180186</v>
      </c>
      <c r="B2643" s="6">
        <v>63807858</v>
      </c>
      <c r="C2643" s="6">
        <v>1</v>
      </c>
      <c r="D2643" s="38"/>
      <c r="E2643" s="30">
        <v>63807858</v>
      </c>
      <c r="F2643" s="124" t="s">
        <v>1890</v>
      </c>
      <c r="G2643" s="76">
        <f>J2643*1.2+O2643*2.45</f>
        <v>103.869</v>
      </c>
      <c r="H2643" s="53">
        <f t="shared" ref="H2643:H2706" si="441">C2643*G2643</f>
        <v>103.869</v>
      </c>
      <c r="I2643" s="94" t="s">
        <v>152</v>
      </c>
      <c r="J2643" s="97">
        <v>51.4</v>
      </c>
      <c r="K2643" s="97">
        <f t="shared" ref="K2643:K2706" si="442">C2643*J2643</f>
        <v>51.4</v>
      </c>
      <c r="L2643" s="93">
        <f t="shared" ref="L2643:L2706" si="443">J2643*7.5</f>
        <v>385.5</v>
      </c>
      <c r="M2643" s="93">
        <f t="shared" si="435"/>
        <v>385.5</v>
      </c>
      <c r="N2643" s="129" t="s">
        <v>2645</v>
      </c>
      <c r="O2643" s="48">
        <v>17.22</v>
      </c>
      <c r="P2643" s="48">
        <f t="shared" si="439"/>
        <v>17.22</v>
      </c>
      <c r="Q2643" s="104"/>
      <c r="R2643" s="102">
        <f>Q2643*1.025</f>
        <v>0</v>
      </c>
      <c r="S2643" s="120" t="s">
        <v>2140</v>
      </c>
      <c r="T2643" s="37"/>
      <c r="U2643" s="37"/>
      <c r="V2643" s="131"/>
      <c r="W2643" s="139"/>
    </row>
    <row r="2644" spans="1:26" s="383" customFormat="1" ht="18" customHeight="1" x14ac:dyDescent="0.25">
      <c r="A2644" s="197">
        <v>209279</v>
      </c>
      <c r="B2644" s="134">
        <v>63807858</v>
      </c>
      <c r="C2644" s="134">
        <v>1</v>
      </c>
      <c r="D2644" s="122"/>
      <c r="E2644" s="123">
        <v>63807858</v>
      </c>
      <c r="F2644" s="124" t="s">
        <v>1890</v>
      </c>
      <c r="G2644" s="189">
        <f>J2644*1.2+O2644*2.45</f>
        <v>114.18899999999999</v>
      </c>
      <c r="H2644" s="187">
        <f t="shared" si="441"/>
        <v>114.18899999999999</v>
      </c>
      <c r="I2644" s="163" t="s">
        <v>152</v>
      </c>
      <c r="J2644" s="240">
        <v>60</v>
      </c>
      <c r="K2644" s="164">
        <f t="shared" si="442"/>
        <v>60</v>
      </c>
      <c r="L2644" s="165">
        <f t="shared" si="443"/>
        <v>450</v>
      </c>
      <c r="M2644" s="165">
        <f t="shared" si="435"/>
        <v>450</v>
      </c>
      <c r="N2644" s="129" t="s">
        <v>1973</v>
      </c>
      <c r="O2644" s="130">
        <v>17.22</v>
      </c>
      <c r="P2644" s="130">
        <f t="shared" si="439"/>
        <v>17.22</v>
      </c>
      <c r="Q2644" s="139"/>
      <c r="R2644" s="139"/>
      <c r="S2644" s="139"/>
      <c r="T2644" s="139"/>
      <c r="U2644" s="37"/>
      <c r="V2644" s="37"/>
      <c r="W2644" s="131"/>
    </row>
    <row r="2645" spans="1:26" s="383" customFormat="1" ht="18" customHeight="1" x14ac:dyDescent="0.25">
      <c r="A2645" s="197">
        <v>209279</v>
      </c>
      <c r="B2645" s="134">
        <v>63807858</v>
      </c>
      <c r="C2645" s="134">
        <v>1</v>
      </c>
      <c r="D2645" s="122"/>
      <c r="E2645" s="123">
        <v>63807858</v>
      </c>
      <c r="F2645" s="124" t="s">
        <v>1890</v>
      </c>
      <c r="G2645" s="189">
        <f>J2645*1.2+O2645*2.45</f>
        <v>114.18899999999999</v>
      </c>
      <c r="H2645" s="187">
        <f t="shared" si="441"/>
        <v>114.18899999999999</v>
      </c>
      <c r="I2645" s="163" t="s">
        <v>152</v>
      </c>
      <c r="J2645" s="240">
        <v>60</v>
      </c>
      <c r="K2645" s="164">
        <f t="shared" si="442"/>
        <v>60</v>
      </c>
      <c r="L2645" s="165">
        <f t="shared" si="443"/>
        <v>450</v>
      </c>
      <c r="M2645" s="165">
        <f t="shared" si="435"/>
        <v>450</v>
      </c>
      <c r="N2645" s="129" t="s">
        <v>1973</v>
      </c>
      <c r="O2645" s="130">
        <v>17.22</v>
      </c>
      <c r="P2645" s="130">
        <f t="shared" si="439"/>
        <v>17.22</v>
      </c>
      <c r="Q2645" s="139"/>
      <c r="R2645" s="139"/>
      <c r="S2645" s="139"/>
      <c r="T2645" s="139"/>
      <c r="U2645" s="131"/>
      <c r="V2645" s="131"/>
      <c r="W2645" s="131"/>
    </row>
    <row r="2646" spans="1:26" s="383" customFormat="1" ht="18" customHeight="1" x14ac:dyDescent="0.25">
      <c r="A2646" s="6">
        <v>174586</v>
      </c>
      <c r="B2646" s="6">
        <v>63807869</v>
      </c>
      <c r="C2646" s="6">
        <v>1</v>
      </c>
      <c r="D2646" s="39"/>
      <c r="E2646" s="30" t="s">
        <v>1732</v>
      </c>
      <c r="F2646" s="20" t="s">
        <v>1896</v>
      </c>
      <c r="G2646" s="76">
        <f t="shared" ref="G2646:G2651" si="444">J2646*1.2</f>
        <v>210</v>
      </c>
      <c r="H2646" s="55">
        <f t="shared" si="441"/>
        <v>210</v>
      </c>
      <c r="I2646" s="15" t="s">
        <v>152</v>
      </c>
      <c r="J2646" s="55">
        <v>175</v>
      </c>
      <c r="K2646" s="55">
        <f t="shared" si="442"/>
        <v>175</v>
      </c>
      <c r="L2646" s="56">
        <f t="shared" si="443"/>
        <v>1312.5</v>
      </c>
      <c r="M2646" s="56">
        <f t="shared" si="435"/>
        <v>1312.5</v>
      </c>
      <c r="N2646" s="38"/>
      <c r="O2646" s="48"/>
      <c r="P2646" s="48">
        <f t="shared" si="439"/>
        <v>0</v>
      </c>
      <c r="Q2646" s="103"/>
      <c r="R2646" s="102">
        <f t="shared" ref="R2646:R2655" si="445">Q2646*1.025</f>
        <v>0</v>
      </c>
      <c r="S2646" s="120" t="s">
        <v>3070</v>
      </c>
      <c r="T2646" s="37"/>
      <c r="U2646" s="37"/>
      <c r="V2646" s="131"/>
      <c r="W2646" s="131"/>
    </row>
    <row r="2647" spans="1:26" ht="18" customHeight="1" x14ac:dyDescent="0.25">
      <c r="A2647" s="6">
        <v>174586</v>
      </c>
      <c r="B2647" s="6">
        <v>63807872</v>
      </c>
      <c r="C2647" s="6">
        <v>1</v>
      </c>
      <c r="D2647" s="39"/>
      <c r="E2647" s="30" t="s">
        <v>1733</v>
      </c>
      <c r="F2647" s="20" t="s">
        <v>1871</v>
      </c>
      <c r="G2647" s="76">
        <f t="shared" si="444"/>
        <v>193.2</v>
      </c>
      <c r="H2647" s="55">
        <f t="shared" si="441"/>
        <v>193.2</v>
      </c>
      <c r="I2647" s="15" t="s">
        <v>152</v>
      </c>
      <c r="J2647" s="55">
        <v>161</v>
      </c>
      <c r="K2647" s="55">
        <f t="shared" si="442"/>
        <v>161</v>
      </c>
      <c r="L2647" s="56">
        <f t="shared" si="443"/>
        <v>1207.5</v>
      </c>
      <c r="M2647" s="56">
        <f t="shared" si="435"/>
        <v>1207.5</v>
      </c>
      <c r="N2647" s="38"/>
      <c r="O2647" s="48"/>
      <c r="P2647" s="48">
        <f t="shared" si="439"/>
        <v>0</v>
      </c>
      <c r="R2647" s="102">
        <f t="shared" si="445"/>
        <v>0</v>
      </c>
      <c r="S2647" s="120" t="s">
        <v>3101</v>
      </c>
      <c r="W2647" s="131"/>
      <c r="Y2647" s="40"/>
    </row>
    <row r="2648" spans="1:26" ht="18" customHeight="1" x14ac:dyDescent="0.25">
      <c r="A2648" s="6">
        <v>174586</v>
      </c>
      <c r="B2648" s="6">
        <v>63807877</v>
      </c>
      <c r="C2648" s="6">
        <v>1</v>
      </c>
      <c r="D2648" s="39"/>
      <c r="E2648" s="30" t="s">
        <v>1735</v>
      </c>
      <c r="F2648" s="20" t="s">
        <v>1897</v>
      </c>
      <c r="G2648" s="76">
        <f t="shared" si="444"/>
        <v>108</v>
      </c>
      <c r="H2648" s="55">
        <f t="shared" si="441"/>
        <v>108</v>
      </c>
      <c r="I2648" s="15" t="s">
        <v>152</v>
      </c>
      <c r="J2648" s="55">
        <v>90</v>
      </c>
      <c r="K2648" s="55">
        <f t="shared" si="442"/>
        <v>90</v>
      </c>
      <c r="L2648" s="56">
        <f t="shared" si="443"/>
        <v>675</v>
      </c>
      <c r="M2648" s="56">
        <f t="shared" si="435"/>
        <v>675</v>
      </c>
      <c r="N2648" s="38"/>
      <c r="O2648" s="48"/>
      <c r="P2648" s="48">
        <f t="shared" si="439"/>
        <v>0</v>
      </c>
      <c r="R2648" s="102">
        <f t="shared" si="445"/>
        <v>0</v>
      </c>
      <c r="S2648" s="120" t="s">
        <v>3180</v>
      </c>
      <c r="V2648" s="139"/>
      <c r="W2648" s="131"/>
      <c r="Y2648" s="40"/>
    </row>
    <row r="2649" spans="1:26" s="40" customFormat="1" ht="18" customHeight="1" x14ac:dyDescent="0.25">
      <c r="A2649" s="6">
        <v>174586</v>
      </c>
      <c r="B2649" s="6">
        <v>63807878</v>
      </c>
      <c r="C2649" s="6">
        <v>1</v>
      </c>
      <c r="D2649" s="39"/>
      <c r="E2649" s="30" t="s">
        <v>1734</v>
      </c>
      <c r="F2649" s="20" t="s">
        <v>1898</v>
      </c>
      <c r="G2649" s="76">
        <f t="shared" si="444"/>
        <v>138</v>
      </c>
      <c r="H2649" s="55">
        <f t="shared" si="441"/>
        <v>138</v>
      </c>
      <c r="I2649" s="15" t="s">
        <v>152</v>
      </c>
      <c r="J2649" s="55">
        <v>115</v>
      </c>
      <c r="K2649" s="55">
        <f t="shared" si="442"/>
        <v>115</v>
      </c>
      <c r="L2649" s="56">
        <f t="shared" si="443"/>
        <v>862.5</v>
      </c>
      <c r="M2649" s="56">
        <f t="shared" si="435"/>
        <v>862.5</v>
      </c>
      <c r="N2649" s="38"/>
      <c r="O2649" s="48"/>
      <c r="P2649" s="48">
        <f t="shared" si="439"/>
        <v>0</v>
      </c>
      <c r="Q2649" s="103"/>
      <c r="R2649" s="102">
        <f t="shared" si="445"/>
        <v>0</v>
      </c>
      <c r="S2649" s="120" t="s">
        <v>3167</v>
      </c>
      <c r="T2649" s="37"/>
      <c r="U2649" s="37"/>
      <c r="V2649" s="37"/>
      <c r="W2649" s="131"/>
      <c r="X2649" s="37"/>
      <c r="Y2649" s="37"/>
      <c r="Z2649" s="37"/>
    </row>
    <row r="2650" spans="1:26" s="40" customFormat="1" ht="18" customHeight="1" x14ac:dyDescent="0.25">
      <c r="A2650" s="6">
        <v>177899</v>
      </c>
      <c r="B2650" s="51">
        <v>63807890</v>
      </c>
      <c r="C2650" s="21">
        <v>1</v>
      </c>
      <c r="D2650" s="39"/>
      <c r="E2650" s="20" t="s">
        <v>1854</v>
      </c>
      <c r="F2650" s="22" t="s">
        <v>1855</v>
      </c>
      <c r="G2650" s="73">
        <f t="shared" si="444"/>
        <v>384</v>
      </c>
      <c r="H2650" s="72">
        <f t="shared" si="441"/>
        <v>384</v>
      </c>
      <c r="I2650" s="15" t="s">
        <v>152</v>
      </c>
      <c r="J2650" s="12">
        <v>320</v>
      </c>
      <c r="K2650" s="55">
        <f t="shared" si="442"/>
        <v>320</v>
      </c>
      <c r="L2650" s="13">
        <f t="shared" si="443"/>
        <v>2400</v>
      </c>
      <c r="M2650" s="57">
        <f t="shared" si="435"/>
        <v>2400</v>
      </c>
      <c r="N2650" s="38"/>
      <c r="O2650" s="48"/>
      <c r="P2650" s="48">
        <f t="shared" si="439"/>
        <v>0</v>
      </c>
      <c r="Q2650" s="104"/>
      <c r="R2650" s="102">
        <f t="shared" si="445"/>
        <v>0</v>
      </c>
      <c r="S2650" s="120" t="s">
        <v>2182</v>
      </c>
      <c r="T2650" s="37"/>
      <c r="U2650" s="37"/>
      <c r="V2650" s="131"/>
      <c r="W2650" s="131"/>
      <c r="X2650" s="37"/>
      <c r="Y2650" s="37"/>
      <c r="Z2650" s="37"/>
    </row>
    <row r="2651" spans="1:26" ht="18" customHeight="1" x14ac:dyDescent="0.25">
      <c r="A2651" s="6">
        <v>174586</v>
      </c>
      <c r="B2651" s="6">
        <v>63807894</v>
      </c>
      <c r="C2651" s="6">
        <v>2</v>
      </c>
      <c r="D2651" s="39"/>
      <c r="E2651" s="30" t="s">
        <v>1731</v>
      </c>
      <c r="F2651" s="20" t="s">
        <v>3996</v>
      </c>
      <c r="G2651" s="76">
        <f t="shared" si="444"/>
        <v>36.6</v>
      </c>
      <c r="H2651" s="55">
        <f t="shared" si="441"/>
        <v>73.2</v>
      </c>
      <c r="I2651" s="15" t="s">
        <v>974</v>
      </c>
      <c r="J2651" s="55">
        <v>30.5</v>
      </c>
      <c r="K2651" s="55">
        <f t="shared" si="442"/>
        <v>61</v>
      </c>
      <c r="L2651" s="56">
        <f t="shared" si="443"/>
        <v>228.75</v>
      </c>
      <c r="M2651" s="56">
        <f t="shared" si="435"/>
        <v>457.5</v>
      </c>
      <c r="N2651" s="38"/>
      <c r="O2651" s="48">
        <v>3.7</v>
      </c>
      <c r="P2651" s="48">
        <f t="shared" si="439"/>
        <v>7.4</v>
      </c>
      <c r="R2651" s="102">
        <f t="shared" si="445"/>
        <v>0</v>
      </c>
      <c r="S2651" s="120" t="s">
        <v>3024</v>
      </c>
      <c r="U2651" s="131"/>
      <c r="V2651" s="131"/>
      <c r="W2651" s="131"/>
      <c r="X2651" s="40"/>
      <c r="Y2651" s="40"/>
      <c r="Z2651" s="40"/>
    </row>
    <row r="2652" spans="1:26" ht="18" customHeight="1" x14ac:dyDescent="0.25">
      <c r="A2652" s="6">
        <v>182941</v>
      </c>
      <c r="B2652" s="6">
        <v>63807894</v>
      </c>
      <c r="C2652" s="6">
        <v>2</v>
      </c>
      <c r="D2652" s="38"/>
      <c r="E2652" s="30" t="s">
        <v>3582</v>
      </c>
      <c r="F2652" s="20" t="s">
        <v>3996</v>
      </c>
      <c r="G2652" s="76">
        <f>J2652*1.2+O2652*1.9</f>
        <v>43.63</v>
      </c>
      <c r="H2652" s="55">
        <f t="shared" si="441"/>
        <v>87.26</v>
      </c>
      <c r="I2652" s="94" t="s">
        <v>0</v>
      </c>
      <c r="J2652" s="97">
        <v>30.5</v>
      </c>
      <c r="K2652" s="97">
        <f t="shared" si="442"/>
        <v>61</v>
      </c>
      <c r="L2652" s="93">
        <f t="shared" si="443"/>
        <v>228.75</v>
      </c>
      <c r="M2652" s="93">
        <f t="shared" si="435"/>
        <v>457.5</v>
      </c>
      <c r="N2652" s="91" t="s">
        <v>1973</v>
      </c>
      <c r="O2652" s="48">
        <v>3.7</v>
      </c>
      <c r="P2652" s="48">
        <f t="shared" si="439"/>
        <v>7.4</v>
      </c>
      <c r="R2652" s="102">
        <f t="shared" si="445"/>
        <v>0</v>
      </c>
      <c r="S2652" s="120" t="s">
        <v>3025</v>
      </c>
      <c r="T2652" s="40"/>
      <c r="U2652" s="131"/>
      <c r="V2652" s="40"/>
      <c r="W2652" s="139"/>
    </row>
    <row r="2653" spans="1:26" ht="18" customHeight="1" x14ac:dyDescent="0.25">
      <c r="A2653" s="6">
        <v>191185</v>
      </c>
      <c r="B2653" s="6">
        <v>63807894</v>
      </c>
      <c r="C2653" s="6">
        <v>4</v>
      </c>
      <c r="D2653" s="39"/>
      <c r="E2653" s="30" t="s">
        <v>3582</v>
      </c>
      <c r="F2653" s="20" t="s">
        <v>3996</v>
      </c>
      <c r="G2653" s="110">
        <f>J2653*1.2+O2653*1.9</f>
        <v>43.63</v>
      </c>
      <c r="H2653" s="55">
        <f t="shared" si="441"/>
        <v>174.52</v>
      </c>
      <c r="I2653" s="94" t="s">
        <v>0</v>
      </c>
      <c r="J2653" s="97">
        <v>30.5</v>
      </c>
      <c r="K2653" s="97">
        <f t="shared" si="442"/>
        <v>122</v>
      </c>
      <c r="L2653" s="93">
        <f t="shared" si="443"/>
        <v>228.75</v>
      </c>
      <c r="M2653" s="93">
        <f t="shared" si="435"/>
        <v>915</v>
      </c>
      <c r="N2653" s="91" t="s">
        <v>1973</v>
      </c>
      <c r="O2653" s="48">
        <v>3.7</v>
      </c>
      <c r="P2653" s="48">
        <f t="shared" si="439"/>
        <v>14.8</v>
      </c>
      <c r="Q2653" s="40"/>
      <c r="R2653" s="102">
        <f t="shared" si="445"/>
        <v>0</v>
      </c>
      <c r="S2653" s="120" t="s">
        <v>3025</v>
      </c>
      <c r="T2653" s="40"/>
      <c r="U2653" s="139"/>
      <c r="V2653" s="139"/>
      <c r="W2653" s="131"/>
    </row>
    <row r="2654" spans="1:26" ht="18" customHeight="1" x14ac:dyDescent="0.25">
      <c r="A2654" s="6">
        <v>174586</v>
      </c>
      <c r="B2654" s="6">
        <v>63807904</v>
      </c>
      <c r="C2654" s="6">
        <v>1</v>
      </c>
      <c r="D2654" s="39"/>
      <c r="E2654" s="30" t="s">
        <v>1736</v>
      </c>
      <c r="F2654" s="20" t="s">
        <v>1737</v>
      </c>
      <c r="G2654" s="76">
        <f>J2654*1.2</f>
        <v>40.799999999999997</v>
      </c>
      <c r="H2654" s="55">
        <f t="shared" si="441"/>
        <v>40.799999999999997</v>
      </c>
      <c r="I2654" s="15" t="s">
        <v>974</v>
      </c>
      <c r="J2654" s="55">
        <v>34</v>
      </c>
      <c r="K2654" s="55">
        <f t="shared" si="442"/>
        <v>34</v>
      </c>
      <c r="L2654" s="56">
        <f t="shared" si="443"/>
        <v>255</v>
      </c>
      <c r="M2654" s="56">
        <f t="shared" si="435"/>
        <v>255</v>
      </c>
      <c r="N2654" s="38"/>
      <c r="O2654" s="48"/>
      <c r="P2654" s="48">
        <f t="shared" si="439"/>
        <v>0</v>
      </c>
      <c r="Q2654" s="103"/>
      <c r="R2654" s="102">
        <f t="shared" si="445"/>
        <v>0</v>
      </c>
      <c r="S2654" s="120" t="s">
        <v>3200</v>
      </c>
      <c r="V2654" s="131"/>
      <c r="W2654" s="131"/>
    </row>
    <row r="2655" spans="1:26" ht="18" customHeight="1" x14ac:dyDescent="0.25">
      <c r="A2655" s="9">
        <v>177525</v>
      </c>
      <c r="B2655" s="9">
        <v>63807914</v>
      </c>
      <c r="C2655" s="9">
        <v>2</v>
      </c>
      <c r="D2655" s="39"/>
      <c r="E2655" s="30">
        <v>63807914</v>
      </c>
      <c r="F2655" s="20" t="s">
        <v>4793</v>
      </c>
      <c r="G2655" s="76">
        <f>J2655*1.2</f>
        <v>170.4</v>
      </c>
      <c r="H2655" s="53">
        <f t="shared" si="441"/>
        <v>340.8</v>
      </c>
      <c r="I2655" s="15" t="s">
        <v>152</v>
      </c>
      <c r="J2655" s="55">
        <v>142</v>
      </c>
      <c r="K2655" s="55">
        <f t="shared" si="442"/>
        <v>284</v>
      </c>
      <c r="L2655" s="56">
        <f t="shared" si="443"/>
        <v>1065</v>
      </c>
      <c r="M2655" s="56">
        <f t="shared" si="435"/>
        <v>2130</v>
      </c>
      <c r="N2655" s="38"/>
      <c r="O2655" s="48"/>
      <c r="P2655" s="48">
        <f t="shared" si="439"/>
        <v>0</v>
      </c>
      <c r="R2655" s="102">
        <f t="shared" si="445"/>
        <v>0</v>
      </c>
      <c r="S2655" s="120" t="s">
        <v>2141</v>
      </c>
      <c r="U2655" s="139"/>
      <c r="V2655" s="139"/>
      <c r="W2655" s="131"/>
    </row>
    <row r="2656" spans="1:26" s="131" customFormat="1" ht="18" customHeight="1" x14ac:dyDescent="0.25">
      <c r="A2656" s="280">
        <v>211166</v>
      </c>
      <c r="B2656" s="121">
        <v>63807914</v>
      </c>
      <c r="C2656" s="121">
        <v>2</v>
      </c>
      <c r="D2656" s="161"/>
      <c r="E2656" s="123">
        <v>63807914</v>
      </c>
      <c r="F2656" s="124" t="s">
        <v>4793</v>
      </c>
      <c r="G2656" s="189">
        <f>J2656*1.2</f>
        <v>170.4</v>
      </c>
      <c r="H2656" s="187">
        <f t="shared" si="441"/>
        <v>340.8</v>
      </c>
      <c r="I2656" s="166" t="s">
        <v>152</v>
      </c>
      <c r="J2656" s="162">
        <v>142</v>
      </c>
      <c r="K2656" s="162">
        <f t="shared" si="442"/>
        <v>284</v>
      </c>
      <c r="L2656" s="167">
        <f t="shared" si="443"/>
        <v>1065</v>
      </c>
      <c r="M2656" s="167">
        <f t="shared" si="435"/>
        <v>2130</v>
      </c>
      <c r="N2656" s="277" t="s">
        <v>1917</v>
      </c>
      <c r="O2656" s="130">
        <v>32.39</v>
      </c>
      <c r="P2656" s="130">
        <f t="shared" si="439"/>
        <v>64.78</v>
      </c>
      <c r="Q2656" s="188"/>
      <c r="R2656" s="194"/>
      <c r="S2656" s="246"/>
      <c r="U2656" s="139"/>
      <c r="Y2656" s="139"/>
    </row>
    <row r="2657" spans="1:26" s="131" customFormat="1" ht="18" customHeight="1" x14ac:dyDescent="0.25">
      <c r="A2657" s="6">
        <v>174586</v>
      </c>
      <c r="B2657" s="6">
        <v>63807930</v>
      </c>
      <c r="C2657" s="6">
        <v>1</v>
      </c>
      <c r="D2657" s="39"/>
      <c r="E2657" s="30" t="s">
        <v>1738</v>
      </c>
      <c r="F2657" s="20" t="s">
        <v>4775</v>
      </c>
      <c r="G2657" s="76">
        <f>J2657*1.2</f>
        <v>79.2</v>
      </c>
      <c r="H2657" s="55">
        <f t="shared" si="441"/>
        <v>79.2</v>
      </c>
      <c r="I2657" s="15" t="s">
        <v>0</v>
      </c>
      <c r="J2657" s="55">
        <v>66</v>
      </c>
      <c r="K2657" s="55">
        <f t="shared" si="442"/>
        <v>66</v>
      </c>
      <c r="L2657" s="56">
        <f t="shared" si="443"/>
        <v>495</v>
      </c>
      <c r="M2657" s="56">
        <f t="shared" si="435"/>
        <v>495</v>
      </c>
      <c r="N2657" s="38"/>
      <c r="O2657" s="48"/>
      <c r="P2657" s="48">
        <f t="shared" si="439"/>
        <v>0</v>
      </c>
      <c r="Q2657" s="104"/>
      <c r="R2657" s="102">
        <f t="shared" ref="R2657:R2667" si="446">Q2657*1.025</f>
        <v>0</v>
      </c>
      <c r="S2657" s="120" t="s">
        <v>3379</v>
      </c>
      <c r="T2657" s="37"/>
      <c r="U2657" s="139"/>
      <c r="X2657" s="139"/>
    </row>
    <row r="2658" spans="1:26" s="131" customFormat="1" ht="18" customHeight="1" x14ac:dyDescent="0.25">
      <c r="A2658" s="6">
        <v>174586</v>
      </c>
      <c r="B2658" s="6">
        <v>63807931</v>
      </c>
      <c r="C2658" s="6">
        <v>1</v>
      </c>
      <c r="D2658" s="39"/>
      <c r="E2658" s="30" t="s">
        <v>1739</v>
      </c>
      <c r="F2658" s="20" t="s">
        <v>4777</v>
      </c>
      <c r="G2658" s="76">
        <f>J2658*1.2</f>
        <v>92.399999999999991</v>
      </c>
      <c r="H2658" s="55">
        <f t="shared" si="441"/>
        <v>92.399999999999991</v>
      </c>
      <c r="I2658" s="15" t="s">
        <v>0</v>
      </c>
      <c r="J2658" s="55">
        <v>77</v>
      </c>
      <c r="K2658" s="55">
        <f t="shared" si="442"/>
        <v>77</v>
      </c>
      <c r="L2658" s="56">
        <f t="shared" si="443"/>
        <v>577.5</v>
      </c>
      <c r="M2658" s="56">
        <f t="shared" si="435"/>
        <v>577.5</v>
      </c>
      <c r="N2658" s="38"/>
      <c r="O2658" s="48"/>
      <c r="P2658" s="48">
        <f t="shared" si="439"/>
        <v>0</v>
      </c>
      <c r="Q2658" s="104"/>
      <c r="R2658" s="102">
        <f t="shared" si="446"/>
        <v>0</v>
      </c>
      <c r="S2658" s="120" t="s">
        <v>3380</v>
      </c>
      <c r="T2658" s="37"/>
      <c r="U2658" s="37"/>
      <c r="V2658" s="37"/>
      <c r="W2658" s="37"/>
    </row>
    <row r="2659" spans="1:26" s="131" customFormat="1" ht="18" customHeight="1" x14ac:dyDescent="0.25">
      <c r="A2659" s="6">
        <v>174348</v>
      </c>
      <c r="B2659" s="6">
        <v>63807940</v>
      </c>
      <c r="C2659" s="6">
        <v>1</v>
      </c>
      <c r="D2659" s="39"/>
      <c r="E2659" s="30" t="s">
        <v>2006</v>
      </c>
      <c r="F2659" s="20" t="s">
        <v>2007</v>
      </c>
      <c r="G2659" s="53">
        <f>J2659*1.15</f>
        <v>21.274999999999999</v>
      </c>
      <c r="H2659" s="55">
        <f t="shared" si="441"/>
        <v>21.274999999999999</v>
      </c>
      <c r="I2659" s="15" t="s">
        <v>152</v>
      </c>
      <c r="J2659" s="55">
        <v>18.5</v>
      </c>
      <c r="K2659" s="55">
        <f t="shared" si="442"/>
        <v>18.5</v>
      </c>
      <c r="L2659" s="56">
        <f t="shared" si="443"/>
        <v>138.75</v>
      </c>
      <c r="M2659" s="56">
        <f t="shared" si="435"/>
        <v>138.75</v>
      </c>
      <c r="N2659" s="8"/>
      <c r="O2659" s="40"/>
      <c r="P2659" s="40"/>
      <c r="Q2659" s="104"/>
      <c r="R2659" s="102">
        <f t="shared" si="446"/>
        <v>0</v>
      </c>
      <c r="S2659" s="120" t="s">
        <v>2516</v>
      </c>
      <c r="T2659" s="37"/>
      <c r="U2659" s="37"/>
      <c r="V2659" s="37"/>
      <c r="W2659" s="383"/>
      <c r="Z2659" s="139"/>
    </row>
    <row r="2660" spans="1:26" s="131" customFormat="1" ht="18" customHeight="1" x14ac:dyDescent="0.25">
      <c r="A2660" s="6">
        <v>186141</v>
      </c>
      <c r="B2660" s="6">
        <v>63807940</v>
      </c>
      <c r="C2660" s="6">
        <v>1</v>
      </c>
      <c r="D2660" s="39"/>
      <c r="E2660" s="30" t="s">
        <v>2006</v>
      </c>
      <c r="F2660" s="20" t="s">
        <v>2007</v>
      </c>
      <c r="G2660" s="53">
        <f>J2660*1.15</f>
        <v>21.274999999999999</v>
      </c>
      <c r="H2660" s="53">
        <f t="shared" si="441"/>
        <v>21.274999999999999</v>
      </c>
      <c r="I2660" s="15" t="s">
        <v>152</v>
      </c>
      <c r="J2660" s="55">
        <v>18.5</v>
      </c>
      <c r="K2660" s="55">
        <f t="shared" si="442"/>
        <v>18.5</v>
      </c>
      <c r="L2660" s="56">
        <f t="shared" si="443"/>
        <v>138.75</v>
      </c>
      <c r="M2660" s="56">
        <f t="shared" si="435"/>
        <v>138.75</v>
      </c>
      <c r="N2660" s="8"/>
      <c r="O2660" s="48">
        <v>0.29699999999999999</v>
      </c>
      <c r="P2660" s="48">
        <f>O2660*C2660</f>
        <v>0.29699999999999999</v>
      </c>
      <c r="Q2660" s="104"/>
      <c r="R2660" s="102">
        <f t="shared" si="446"/>
        <v>0</v>
      </c>
      <c r="S2660" s="120" t="s">
        <v>2516</v>
      </c>
      <c r="T2660" s="37"/>
      <c r="U2660" s="37"/>
      <c r="V2660" s="37"/>
      <c r="W2660" s="383"/>
      <c r="Z2660" s="139"/>
    </row>
    <row r="2661" spans="1:26" s="131" customFormat="1" ht="18" customHeight="1" x14ac:dyDescent="0.25">
      <c r="A2661" s="6">
        <v>174348</v>
      </c>
      <c r="B2661" s="6">
        <v>63807941</v>
      </c>
      <c r="C2661" s="6">
        <v>1</v>
      </c>
      <c r="D2661" s="39"/>
      <c r="E2661" s="30" t="s">
        <v>2008</v>
      </c>
      <c r="F2661" s="20" t="s">
        <v>1140</v>
      </c>
      <c r="G2661" s="53">
        <f>J2661*1.15</f>
        <v>12.304999999999998</v>
      </c>
      <c r="H2661" s="55">
        <f t="shared" si="441"/>
        <v>12.304999999999998</v>
      </c>
      <c r="I2661" s="15" t="s">
        <v>152</v>
      </c>
      <c r="J2661" s="55">
        <v>10.7</v>
      </c>
      <c r="K2661" s="55">
        <f t="shared" si="442"/>
        <v>10.7</v>
      </c>
      <c r="L2661" s="56">
        <f t="shared" si="443"/>
        <v>80.25</v>
      </c>
      <c r="M2661" s="56">
        <f t="shared" si="435"/>
        <v>80.25</v>
      </c>
      <c r="N2661" s="8"/>
      <c r="O2661" s="40"/>
      <c r="P2661" s="40"/>
      <c r="Q2661" s="104"/>
      <c r="R2661" s="102">
        <f t="shared" si="446"/>
        <v>0</v>
      </c>
      <c r="S2661" s="120" t="s">
        <v>2509</v>
      </c>
      <c r="T2661" s="37"/>
      <c r="U2661" s="37"/>
      <c r="V2661" s="37"/>
      <c r="W2661" s="383"/>
    </row>
    <row r="2662" spans="1:26" s="131" customFormat="1" ht="18" customHeight="1" x14ac:dyDescent="0.25">
      <c r="A2662" s="6">
        <v>186141</v>
      </c>
      <c r="B2662" s="6">
        <v>63807941</v>
      </c>
      <c r="C2662" s="6">
        <v>1</v>
      </c>
      <c r="D2662" s="39"/>
      <c r="E2662" s="30" t="s">
        <v>2008</v>
      </c>
      <c r="F2662" s="20" t="s">
        <v>1140</v>
      </c>
      <c r="G2662" s="53">
        <f>J2662*1.15</f>
        <v>12.304999999999998</v>
      </c>
      <c r="H2662" s="53">
        <f t="shared" si="441"/>
        <v>12.304999999999998</v>
      </c>
      <c r="I2662" s="15" t="s">
        <v>152</v>
      </c>
      <c r="J2662" s="55">
        <v>10.7</v>
      </c>
      <c r="K2662" s="55">
        <f t="shared" si="442"/>
        <v>10.7</v>
      </c>
      <c r="L2662" s="56">
        <f t="shared" si="443"/>
        <v>80.25</v>
      </c>
      <c r="M2662" s="56">
        <f t="shared" si="435"/>
        <v>80.25</v>
      </c>
      <c r="N2662" s="8"/>
      <c r="O2662" s="48">
        <v>1.0860000000000001</v>
      </c>
      <c r="P2662" s="48">
        <f t="shared" ref="P2662:P2725" si="447">O2662*C2662</f>
        <v>1.0860000000000001</v>
      </c>
      <c r="Q2662" s="104"/>
      <c r="R2662" s="102">
        <f t="shared" si="446"/>
        <v>0</v>
      </c>
      <c r="S2662" s="120" t="s">
        <v>2509</v>
      </c>
      <c r="T2662" s="37"/>
      <c r="U2662" s="139"/>
      <c r="V2662" s="37"/>
      <c r="W2662" s="383"/>
    </row>
    <row r="2663" spans="1:26" s="131" customFormat="1" ht="18" customHeight="1" x14ac:dyDescent="0.25">
      <c r="A2663" s="6">
        <v>174348</v>
      </c>
      <c r="B2663" s="6">
        <v>63807942</v>
      </c>
      <c r="C2663" s="6">
        <v>1</v>
      </c>
      <c r="D2663" s="39"/>
      <c r="E2663" s="30" t="s">
        <v>1539</v>
      </c>
      <c r="F2663" s="20" t="s">
        <v>1540</v>
      </c>
      <c r="G2663" s="76">
        <f>J2663*1.2</f>
        <v>42</v>
      </c>
      <c r="H2663" s="55">
        <f t="shared" si="441"/>
        <v>42</v>
      </c>
      <c r="I2663" s="15" t="s">
        <v>152</v>
      </c>
      <c r="J2663" s="55">
        <v>35</v>
      </c>
      <c r="K2663" s="55">
        <f t="shared" si="442"/>
        <v>35</v>
      </c>
      <c r="L2663" s="56">
        <f t="shared" si="443"/>
        <v>262.5</v>
      </c>
      <c r="M2663" s="56">
        <f t="shared" si="435"/>
        <v>262.5</v>
      </c>
      <c r="N2663" s="38"/>
      <c r="O2663" s="48"/>
      <c r="P2663" s="48">
        <f t="shared" si="447"/>
        <v>0</v>
      </c>
      <c r="Q2663" s="104"/>
      <c r="R2663" s="102">
        <f t="shared" si="446"/>
        <v>0</v>
      </c>
      <c r="S2663" s="120" t="s">
        <v>2513</v>
      </c>
      <c r="T2663" s="37"/>
      <c r="U2663" s="40"/>
      <c r="V2663" s="139"/>
      <c r="W2663" s="383"/>
    </row>
    <row r="2664" spans="1:26" s="131" customFormat="1" ht="18" customHeight="1" x14ac:dyDescent="0.25">
      <c r="A2664" s="6">
        <v>186141</v>
      </c>
      <c r="B2664" s="6">
        <v>63807942</v>
      </c>
      <c r="C2664" s="6">
        <v>1</v>
      </c>
      <c r="D2664" s="39"/>
      <c r="E2664" s="30" t="s">
        <v>1539</v>
      </c>
      <c r="F2664" s="20" t="s">
        <v>1540</v>
      </c>
      <c r="G2664" s="76">
        <f>J2664*1.2</f>
        <v>42</v>
      </c>
      <c r="H2664" s="53">
        <f t="shared" si="441"/>
        <v>42</v>
      </c>
      <c r="I2664" s="15" t="s">
        <v>152</v>
      </c>
      <c r="J2664" s="55">
        <v>35</v>
      </c>
      <c r="K2664" s="55">
        <f t="shared" si="442"/>
        <v>35</v>
      </c>
      <c r="L2664" s="56">
        <f t="shared" si="443"/>
        <v>262.5</v>
      </c>
      <c r="M2664" s="56">
        <f t="shared" si="435"/>
        <v>262.5</v>
      </c>
      <c r="N2664" s="38"/>
      <c r="O2664" s="48">
        <v>1.167</v>
      </c>
      <c r="P2664" s="48">
        <f t="shared" si="447"/>
        <v>1.167</v>
      </c>
      <c r="Q2664" s="104"/>
      <c r="R2664" s="102">
        <f t="shared" si="446"/>
        <v>0</v>
      </c>
      <c r="S2664" s="120" t="s">
        <v>2513</v>
      </c>
      <c r="T2664" s="37"/>
      <c r="U2664" s="37"/>
      <c r="V2664" s="139"/>
      <c r="W2664" s="37"/>
    </row>
    <row r="2665" spans="1:26" s="131" customFormat="1" ht="18" customHeight="1" x14ac:dyDescent="0.25">
      <c r="A2665" s="6">
        <v>176564</v>
      </c>
      <c r="B2665" s="6">
        <v>63807943</v>
      </c>
      <c r="C2665" s="6">
        <v>2</v>
      </c>
      <c r="D2665" s="39"/>
      <c r="E2665" s="30" t="s">
        <v>1805</v>
      </c>
      <c r="F2665" s="8" t="s">
        <v>4411</v>
      </c>
      <c r="G2665" s="55">
        <f>J2665*1.15</f>
        <v>299</v>
      </c>
      <c r="H2665" s="55">
        <f t="shared" si="441"/>
        <v>598</v>
      </c>
      <c r="I2665" s="15" t="s">
        <v>0</v>
      </c>
      <c r="J2665" s="55">
        <v>260</v>
      </c>
      <c r="K2665" s="55">
        <f t="shared" si="442"/>
        <v>520</v>
      </c>
      <c r="L2665" s="56">
        <f t="shared" si="443"/>
        <v>1950</v>
      </c>
      <c r="M2665" s="56">
        <f t="shared" si="435"/>
        <v>3900</v>
      </c>
      <c r="N2665" s="38"/>
      <c r="O2665" s="48">
        <v>14.7</v>
      </c>
      <c r="P2665" s="48">
        <f t="shared" si="447"/>
        <v>29.4</v>
      </c>
      <c r="Q2665" s="104"/>
      <c r="R2665" s="102">
        <f t="shared" si="446"/>
        <v>0</v>
      </c>
      <c r="S2665" s="120" t="s">
        <v>2303</v>
      </c>
      <c r="T2665" s="37"/>
      <c r="V2665" s="139"/>
      <c r="W2665" s="37"/>
    </row>
    <row r="2666" spans="1:26" s="131" customFormat="1" ht="15.75" customHeight="1" x14ac:dyDescent="0.25">
      <c r="A2666" s="6">
        <v>176564</v>
      </c>
      <c r="B2666" s="6">
        <v>63807944</v>
      </c>
      <c r="C2666" s="6">
        <v>4</v>
      </c>
      <c r="D2666" s="39"/>
      <c r="E2666" s="30" t="s">
        <v>1806</v>
      </c>
      <c r="F2666" s="8" t="s">
        <v>1807</v>
      </c>
      <c r="G2666" s="70">
        <f>J2666*1.2</f>
        <v>8.4</v>
      </c>
      <c r="H2666" s="55">
        <f t="shared" si="441"/>
        <v>33.6</v>
      </c>
      <c r="I2666" s="15" t="s">
        <v>974</v>
      </c>
      <c r="J2666" s="55">
        <v>7</v>
      </c>
      <c r="K2666" s="55">
        <f t="shared" si="442"/>
        <v>28</v>
      </c>
      <c r="L2666" s="56">
        <f t="shared" si="443"/>
        <v>52.5</v>
      </c>
      <c r="M2666" s="56">
        <f t="shared" si="435"/>
        <v>210</v>
      </c>
      <c r="N2666" s="38"/>
      <c r="O2666" s="48">
        <v>0.35899999999999999</v>
      </c>
      <c r="P2666" s="48">
        <f t="shared" si="447"/>
        <v>1.4359999999999999</v>
      </c>
      <c r="Q2666" s="104"/>
      <c r="R2666" s="102">
        <f t="shared" si="446"/>
        <v>0</v>
      </c>
      <c r="S2666" s="120" t="s">
        <v>2304</v>
      </c>
      <c r="T2666" s="37"/>
      <c r="U2666" s="37"/>
      <c r="V2666" s="37"/>
      <c r="W2666" s="37"/>
    </row>
    <row r="2667" spans="1:26" s="139" customFormat="1" ht="18" customHeight="1" x14ac:dyDescent="0.25">
      <c r="A2667" s="134">
        <v>191151</v>
      </c>
      <c r="B2667" s="121">
        <v>63807948</v>
      </c>
      <c r="C2667" s="121">
        <v>2</v>
      </c>
      <c r="D2667" s="161"/>
      <c r="E2667" s="123" t="s">
        <v>2650</v>
      </c>
      <c r="F2667" s="124" t="s">
        <v>2651</v>
      </c>
      <c r="G2667" s="189">
        <f>J2667*1.2+O2667*1.9</f>
        <v>13.883999999999999</v>
      </c>
      <c r="H2667" s="155">
        <f t="shared" si="441"/>
        <v>27.767999999999997</v>
      </c>
      <c r="I2667" s="126" t="s">
        <v>0</v>
      </c>
      <c r="J2667" s="152">
        <v>11</v>
      </c>
      <c r="K2667" s="127">
        <f t="shared" si="442"/>
        <v>22</v>
      </c>
      <c r="L2667" s="128">
        <f t="shared" si="443"/>
        <v>82.5</v>
      </c>
      <c r="M2667" s="128">
        <f t="shared" si="435"/>
        <v>165</v>
      </c>
      <c r="N2667" s="129" t="s">
        <v>1973</v>
      </c>
      <c r="O2667" s="130">
        <v>0.36</v>
      </c>
      <c r="P2667" s="130">
        <f t="shared" si="447"/>
        <v>0.72</v>
      </c>
      <c r="Q2667" s="188"/>
      <c r="R2667" s="194">
        <f t="shared" si="446"/>
        <v>0</v>
      </c>
      <c r="U2667" s="37"/>
      <c r="V2667" s="37"/>
      <c r="W2667" s="37"/>
      <c r="X2667" s="131"/>
      <c r="Z2667" s="131"/>
    </row>
    <row r="2668" spans="1:26" s="131" customFormat="1" ht="18" customHeight="1" x14ac:dyDescent="0.25">
      <c r="A2668" s="134">
        <v>228101</v>
      </c>
      <c r="B2668" s="121">
        <v>63807948</v>
      </c>
      <c r="C2668" s="121">
        <v>2</v>
      </c>
      <c r="D2668" s="161"/>
      <c r="E2668" s="123" t="s">
        <v>2650</v>
      </c>
      <c r="F2668" s="124" t="s">
        <v>2651</v>
      </c>
      <c r="G2668" s="189">
        <f>J2668*1.2+O2668*1.9</f>
        <v>13.883999999999999</v>
      </c>
      <c r="H2668" s="155">
        <f t="shared" si="441"/>
        <v>27.767999999999997</v>
      </c>
      <c r="I2668" s="126" t="s">
        <v>0</v>
      </c>
      <c r="J2668" s="127">
        <v>11</v>
      </c>
      <c r="K2668" s="127">
        <f t="shared" si="442"/>
        <v>22</v>
      </c>
      <c r="L2668" s="128">
        <f t="shared" si="443"/>
        <v>82.5</v>
      </c>
      <c r="M2668" s="128">
        <f t="shared" si="435"/>
        <v>165</v>
      </c>
      <c r="N2668" s="129" t="s">
        <v>1973</v>
      </c>
      <c r="O2668" s="130">
        <v>0.36</v>
      </c>
      <c r="P2668" s="130">
        <f t="shared" si="447"/>
        <v>0.72</v>
      </c>
      <c r="Q2668" s="104"/>
      <c r="R2668" s="40"/>
      <c r="S2668" s="37"/>
      <c r="T2668" s="37"/>
      <c r="U2668" s="37"/>
      <c r="W2668" s="40"/>
    </row>
    <row r="2669" spans="1:26" s="131" customFormat="1" ht="18" customHeight="1" x14ac:dyDescent="0.25">
      <c r="A2669" s="134">
        <v>231840</v>
      </c>
      <c r="B2669" s="121">
        <v>63807948</v>
      </c>
      <c r="C2669" s="121">
        <v>2</v>
      </c>
      <c r="D2669" s="161"/>
      <c r="E2669" s="123" t="s">
        <v>2650</v>
      </c>
      <c r="F2669" s="124" t="s">
        <v>2651</v>
      </c>
      <c r="G2669" s="125">
        <f>J2669*1.2+O2669*1.9</f>
        <v>13.883999999999999</v>
      </c>
      <c r="H2669" s="125">
        <f t="shared" si="441"/>
        <v>27.767999999999997</v>
      </c>
      <c r="I2669" s="126" t="s">
        <v>0</v>
      </c>
      <c r="J2669" s="127">
        <v>11</v>
      </c>
      <c r="K2669" s="127">
        <f t="shared" si="442"/>
        <v>22</v>
      </c>
      <c r="L2669" s="128">
        <f t="shared" si="443"/>
        <v>82.5</v>
      </c>
      <c r="M2669" s="128">
        <f t="shared" ref="M2669:M2732" si="448">C2669*L2669</f>
        <v>165</v>
      </c>
      <c r="N2669" s="129" t="s">
        <v>1973</v>
      </c>
      <c r="O2669" s="130">
        <v>0.36</v>
      </c>
      <c r="P2669" s="130">
        <f t="shared" si="447"/>
        <v>0.72</v>
      </c>
      <c r="Q2669" s="104"/>
      <c r="R2669" s="40"/>
      <c r="S2669" s="37"/>
      <c r="T2669" s="37"/>
      <c r="U2669" s="37"/>
      <c r="V2669" s="139"/>
      <c r="W2669" s="37"/>
    </row>
    <row r="2670" spans="1:26" s="400" customFormat="1" ht="18" customHeight="1" x14ac:dyDescent="0.25">
      <c r="A2670" s="134">
        <v>241135</v>
      </c>
      <c r="B2670" s="121">
        <v>63807948</v>
      </c>
      <c r="C2670" s="121">
        <v>2</v>
      </c>
      <c r="D2670" s="161"/>
      <c r="E2670" s="123" t="s">
        <v>2650</v>
      </c>
      <c r="F2670" s="124" t="s">
        <v>2651</v>
      </c>
      <c r="G2670" s="168">
        <f>J2670*1.2+O2670*1.9</f>
        <v>13.883999999999999</v>
      </c>
      <c r="H2670" s="125">
        <f t="shared" si="441"/>
        <v>27.767999999999997</v>
      </c>
      <c r="I2670" s="294" t="s">
        <v>974</v>
      </c>
      <c r="J2670" s="127">
        <v>11</v>
      </c>
      <c r="K2670" s="127">
        <f t="shared" si="442"/>
        <v>22</v>
      </c>
      <c r="L2670" s="128">
        <f t="shared" si="443"/>
        <v>82.5</v>
      </c>
      <c r="M2670" s="128">
        <f t="shared" si="448"/>
        <v>165</v>
      </c>
      <c r="N2670" s="129" t="s">
        <v>1973</v>
      </c>
      <c r="O2670" s="130">
        <v>0.36</v>
      </c>
      <c r="P2670" s="130">
        <f t="shared" si="447"/>
        <v>0.72</v>
      </c>
      <c r="Q2670" s="188"/>
      <c r="R2670" s="139"/>
      <c r="S2670" s="131"/>
      <c r="T2670" s="131"/>
      <c r="U2670" s="131"/>
      <c r="V2670" s="37"/>
      <c r="W2670" s="37"/>
    </row>
    <row r="2671" spans="1:26" s="400" customFormat="1" ht="18" customHeight="1" x14ac:dyDescent="0.25">
      <c r="A2671" s="6">
        <v>176703</v>
      </c>
      <c r="B2671" s="6">
        <v>63807961</v>
      </c>
      <c r="C2671" s="6">
        <v>4</v>
      </c>
      <c r="D2671" s="39"/>
      <c r="E2671" s="30" t="s">
        <v>1851</v>
      </c>
      <c r="F2671" s="20" t="s">
        <v>1809</v>
      </c>
      <c r="G2671" s="76">
        <f t="shared" ref="G2671:G2686" si="449">J2671*1.2</f>
        <v>37.799999999999997</v>
      </c>
      <c r="H2671" s="55">
        <f t="shared" si="441"/>
        <v>151.19999999999999</v>
      </c>
      <c r="I2671" s="15" t="s">
        <v>974</v>
      </c>
      <c r="J2671" s="55">
        <v>31.5</v>
      </c>
      <c r="K2671" s="55">
        <f t="shared" si="442"/>
        <v>126</v>
      </c>
      <c r="L2671" s="56">
        <f t="shared" si="443"/>
        <v>236.25</v>
      </c>
      <c r="M2671" s="56">
        <f t="shared" si="448"/>
        <v>945</v>
      </c>
      <c r="N2671" s="248" t="s">
        <v>2028</v>
      </c>
      <c r="O2671" s="48">
        <v>5.0199999999999996</v>
      </c>
      <c r="P2671" s="48">
        <f t="shared" si="447"/>
        <v>20.079999999999998</v>
      </c>
      <c r="Q2671" s="104"/>
      <c r="R2671" s="102">
        <f>Q2671*1.025</f>
        <v>0</v>
      </c>
      <c r="S2671" s="120" t="s">
        <v>2311</v>
      </c>
      <c r="T2671" s="37"/>
      <c r="U2671" s="37"/>
      <c r="V2671" s="230"/>
      <c r="W2671" s="37"/>
    </row>
    <row r="2672" spans="1:26" s="400" customFormat="1" ht="18" customHeight="1" x14ac:dyDescent="0.25">
      <c r="A2672" s="197">
        <v>209317</v>
      </c>
      <c r="B2672" s="134">
        <v>63807961</v>
      </c>
      <c r="C2672" s="134">
        <v>4</v>
      </c>
      <c r="D2672" s="161"/>
      <c r="E2672" s="123" t="s">
        <v>4087</v>
      </c>
      <c r="F2672" s="124" t="s">
        <v>1809</v>
      </c>
      <c r="G2672" s="189">
        <f t="shared" si="449"/>
        <v>37.799999999999997</v>
      </c>
      <c r="H2672" s="162">
        <f t="shared" si="441"/>
        <v>151.19999999999999</v>
      </c>
      <c r="I2672" s="203" t="s">
        <v>0</v>
      </c>
      <c r="J2672" s="162">
        <v>31.5</v>
      </c>
      <c r="K2672" s="162">
        <f t="shared" si="442"/>
        <v>126</v>
      </c>
      <c r="L2672" s="167">
        <f t="shared" si="443"/>
        <v>236.25</v>
      </c>
      <c r="M2672" s="167">
        <f t="shared" si="448"/>
        <v>945</v>
      </c>
      <c r="N2672" s="122" t="s">
        <v>2028</v>
      </c>
      <c r="O2672" s="130">
        <v>5.0199999999999996</v>
      </c>
      <c r="P2672" s="130">
        <f t="shared" si="447"/>
        <v>20.079999999999998</v>
      </c>
      <c r="Q2672" s="188"/>
      <c r="R2672" s="131"/>
      <c r="S2672" s="131"/>
      <c r="T2672" s="131"/>
      <c r="U2672" s="37"/>
      <c r="V2672" s="37"/>
      <c r="W2672" s="37"/>
    </row>
    <row r="2673" spans="1:26" s="400" customFormat="1" ht="18" customHeight="1" x14ac:dyDescent="0.25">
      <c r="A2673" s="6">
        <v>176703</v>
      </c>
      <c r="B2673" s="6">
        <v>63807962</v>
      </c>
      <c r="C2673" s="6">
        <v>2</v>
      </c>
      <c r="D2673" s="39"/>
      <c r="E2673" s="30" t="s">
        <v>1852</v>
      </c>
      <c r="F2673" s="20" t="s">
        <v>1810</v>
      </c>
      <c r="G2673" s="76">
        <f t="shared" si="449"/>
        <v>110.39999999999999</v>
      </c>
      <c r="H2673" s="55">
        <f t="shared" si="441"/>
        <v>220.79999999999998</v>
      </c>
      <c r="I2673" s="15" t="s">
        <v>152</v>
      </c>
      <c r="J2673" s="55">
        <v>92</v>
      </c>
      <c r="K2673" s="55">
        <f t="shared" si="442"/>
        <v>184</v>
      </c>
      <c r="L2673" s="56">
        <f t="shared" si="443"/>
        <v>690</v>
      </c>
      <c r="M2673" s="56">
        <f t="shared" si="448"/>
        <v>1380</v>
      </c>
      <c r="N2673" s="248" t="s">
        <v>2028</v>
      </c>
      <c r="O2673" s="48">
        <v>8.7439999999999998</v>
      </c>
      <c r="P2673" s="48">
        <f t="shared" si="447"/>
        <v>17.488</v>
      </c>
      <c r="Q2673" s="104"/>
      <c r="R2673" s="102">
        <f>Q2673*1.025</f>
        <v>0</v>
      </c>
      <c r="S2673" s="120" t="s">
        <v>2312</v>
      </c>
      <c r="T2673" s="37"/>
      <c r="U2673" s="37"/>
      <c r="V2673" s="37"/>
      <c r="W2673" s="131"/>
    </row>
    <row r="2674" spans="1:26" ht="18" customHeight="1" x14ac:dyDescent="0.25">
      <c r="A2674" s="197">
        <v>209317</v>
      </c>
      <c r="B2674" s="134">
        <v>63807962</v>
      </c>
      <c r="C2674" s="134">
        <v>2</v>
      </c>
      <c r="D2674" s="161"/>
      <c r="E2674" s="123" t="s">
        <v>4088</v>
      </c>
      <c r="F2674" s="124" t="s">
        <v>1810</v>
      </c>
      <c r="G2674" s="189">
        <f t="shared" si="449"/>
        <v>110.39999999999999</v>
      </c>
      <c r="H2674" s="162">
        <f t="shared" si="441"/>
        <v>220.79999999999998</v>
      </c>
      <c r="I2674" s="203" t="s">
        <v>0</v>
      </c>
      <c r="J2674" s="162">
        <v>92</v>
      </c>
      <c r="K2674" s="162">
        <f t="shared" si="442"/>
        <v>184</v>
      </c>
      <c r="L2674" s="167">
        <f t="shared" si="443"/>
        <v>690</v>
      </c>
      <c r="M2674" s="167">
        <f t="shared" si="448"/>
        <v>1380</v>
      </c>
      <c r="N2674" s="122" t="s">
        <v>2028</v>
      </c>
      <c r="O2674" s="130">
        <v>8.7439999999999998</v>
      </c>
      <c r="P2674" s="130">
        <f t="shared" si="447"/>
        <v>17.488</v>
      </c>
      <c r="Q2674" s="188"/>
      <c r="R2674" s="131"/>
      <c r="S2674" s="131"/>
      <c r="T2674" s="131"/>
      <c r="V2674" s="131"/>
      <c r="W2674" s="139"/>
      <c r="X2674" s="40"/>
    </row>
    <row r="2675" spans="1:26" ht="18" customHeight="1" x14ac:dyDescent="0.25">
      <c r="A2675" s="6">
        <v>176703</v>
      </c>
      <c r="B2675" s="6">
        <v>63807963</v>
      </c>
      <c r="C2675" s="6">
        <v>2</v>
      </c>
      <c r="D2675" s="39"/>
      <c r="E2675" s="30" t="s">
        <v>1852</v>
      </c>
      <c r="F2675" s="20" t="s">
        <v>1810</v>
      </c>
      <c r="G2675" s="76">
        <f t="shared" si="449"/>
        <v>110.39999999999999</v>
      </c>
      <c r="H2675" s="55">
        <f t="shared" si="441"/>
        <v>220.79999999999998</v>
      </c>
      <c r="I2675" s="15" t="s">
        <v>152</v>
      </c>
      <c r="J2675" s="55">
        <v>92</v>
      </c>
      <c r="K2675" s="55">
        <f t="shared" si="442"/>
        <v>184</v>
      </c>
      <c r="L2675" s="56">
        <f t="shared" si="443"/>
        <v>690</v>
      </c>
      <c r="M2675" s="56">
        <f t="shared" si="448"/>
        <v>1380</v>
      </c>
      <c r="N2675" s="248" t="s">
        <v>2028</v>
      </c>
      <c r="O2675" s="130">
        <v>8.7439999999999998</v>
      </c>
      <c r="P2675" s="48">
        <f t="shared" si="447"/>
        <v>17.488</v>
      </c>
      <c r="R2675" s="102">
        <f>Q2675*1.025</f>
        <v>0</v>
      </c>
      <c r="S2675" s="120" t="s">
        <v>2313</v>
      </c>
      <c r="V2675" s="131"/>
      <c r="W2675" s="131"/>
      <c r="X2675" s="40"/>
    </row>
    <row r="2676" spans="1:26" ht="18" customHeight="1" x14ac:dyDescent="0.25">
      <c r="A2676" s="197">
        <v>209317</v>
      </c>
      <c r="B2676" s="134">
        <v>63807963</v>
      </c>
      <c r="C2676" s="134">
        <v>2</v>
      </c>
      <c r="D2676" s="161"/>
      <c r="E2676" s="123" t="s">
        <v>4088</v>
      </c>
      <c r="F2676" s="124" t="s">
        <v>1810</v>
      </c>
      <c r="G2676" s="189">
        <f t="shared" si="449"/>
        <v>110.39999999999999</v>
      </c>
      <c r="H2676" s="162">
        <f t="shared" si="441"/>
        <v>220.79999999999998</v>
      </c>
      <c r="I2676" s="203" t="s">
        <v>0</v>
      </c>
      <c r="J2676" s="162">
        <v>92</v>
      </c>
      <c r="K2676" s="162">
        <f t="shared" si="442"/>
        <v>184</v>
      </c>
      <c r="L2676" s="167">
        <f t="shared" si="443"/>
        <v>690</v>
      </c>
      <c r="M2676" s="167">
        <f t="shared" si="448"/>
        <v>1380</v>
      </c>
      <c r="N2676" s="122" t="s">
        <v>2028</v>
      </c>
      <c r="O2676" s="130">
        <v>8.7439999999999998</v>
      </c>
      <c r="P2676" s="130">
        <f t="shared" si="447"/>
        <v>17.488</v>
      </c>
      <c r="Q2676" s="188"/>
      <c r="R2676" s="131"/>
      <c r="S2676" s="131"/>
      <c r="T2676" s="131"/>
      <c r="U2676" s="139"/>
      <c r="V2676" s="139"/>
      <c r="W2676" s="131"/>
    </row>
    <row r="2677" spans="1:26" s="131" customFormat="1" ht="20.100000000000001" customHeight="1" x14ac:dyDescent="0.25">
      <c r="A2677" s="6">
        <v>176703</v>
      </c>
      <c r="B2677" s="6">
        <v>63807964</v>
      </c>
      <c r="C2677" s="6">
        <v>2</v>
      </c>
      <c r="D2677" s="39"/>
      <c r="E2677" s="30" t="s">
        <v>1853</v>
      </c>
      <c r="F2677" s="20" t="s">
        <v>1811</v>
      </c>
      <c r="G2677" s="76">
        <f t="shared" si="449"/>
        <v>82.8</v>
      </c>
      <c r="H2677" s="53">
        <f t="shared" si="441"/>
        <v>165.6</v>
      </c>
      <c r="I2677" s="15" t="s">
        <v>152</v>
      </c>
      <c r="J2677" s="55">
        <v>69</v>
      </c>
      <c r="K2677" s="55">
        <f t="shared" si="442"/>
        <v>138</v>
      </c>
      <c r="L2677" s="56">
        <f t="shared" si="443"/>
        <v>517.5</v>
      </c>
      <c r="M2677" s="56">
        <f t="shared" si="448"/>
        <v>1035</v>
      </c>
      <c r="N2677" s="248" t="s">
        <v>2028</v>
      </c>
      <c r="O2677" s="48">
        <v>8.4390000000000001</v>
      </c>
      <c r="P2677" s="48">
        <f t="shared" si="447"/>
        <v>16.878</v>
      </c>
      <c r="Q2677" s="104"/>
      <c r="R2677" s="102">
        <f>Q2677*1.025</f>
        <v>0</v>
      </c>
      <c r="S2677" s="120" t="s">
        <v>2314</v>
      </c>
      <c r="T2677" s="37"/>
      <c r="U2677" s="37"/>
    </row>
    <row r="2678" spans="1:26" s="139" customFormat="1" ht="18" customHeight="1" x14ac:dyDescent="0.25">
      <c r="A2678" s="197">
        <v>209317</v>
      </c>
      <c r="B2678" s="134">
        <v>63807964</v>
      </c>
      <c r="C2678" s="134">
        <v>2</v>
      </c>
      <c r="D2678" s="161"/>
      <c r="E2678" s="123" t="s">
        <v>4089</v>
      </c>
      <c r="F2678" s="124" t="s">
        <v>1811</v>
      </c>
      <c r="G2678" s="189">
        <f t="shared" si="449"/>
        <v>82.8</v>
      </c>
      <c r="H2678" s="187">
        <f t="shared" si="441"/>
        <v>165.6</v>
      </c>
      <c r="I2678" s="203" t="s">
        <v>0</v>
      </c>
      <c r="J2678" s="162">
        <v>69</v>
      </c>
      <c r="K2678" s="162">
        <f t="shared" si="442"/>
        <v>138</v>
      </c>
      <c r="L2678" s="167">
        <f t="shared" si="443"/>
        <v>517.5</v>
      </c>
      <c r="M2678" s="167">
        <f t="shared" si="448"/>
        <v>1035</v>
      </c>
      <c r="N2678" s="122" t="s">
        <v>2028</v>
      </c>
      <c r="O2678" s="130">
        <v>8.4390000000000001</v>
      </c>
      <c r="P2678" s="130">
        <f t="shared" si="447"/>
        <v>16.878</v>
      </c>
      <c r="Q2678" s="188"/>
      <c r="R2678" s="131"/>
      <c r="S2678" s="131"/>
      <c r="T2678" s="131"/>
      <c r="U2678" s="131"/>
      <c r="V2678" s="131"/>
      <c r="W2678" s="131"/>
      <c r="X2678" s="131"/>
      <c r="Y2678" s="131"/>
    </row>
    <row r="2679" spans="1:26" s="131" customFormat="1" ht="18" customHeight="1" x14ac:dyDescent="0.25">
      <c r="A2679" s="6">
        <v>176703</v>
      </c>
      <c r="B2679" s="6">
        <v>63807965</v>
      </c>
      <c r="C2679" s="6">
        <v>2</v>
      </c>
      <c r="D2679" s="39"/>
      <c r="E2679" s="30" t="s">
        <v>1853</v>
      </c>
      <c r="F2679" s="20" t="s">
        <v>1811</v>
      </c>
      <c r="G2679" s="76">
        <f t="shared" si="449"/>
        <v>82.8</v>
      </c>
      <c r="H2679" s="53">
        <f t="shared" si="441"/>
        <v>165.6</v>
      </c>
      <c r="I2679" s="15" t="s">
        <v>152</v>
      </c>
      <c r="J2679" s="55">
        <v>69</v>
      </c>
      <c r="K2679" s="55">
        <f t="shared" si="442"/>
        <v>138</v>
      </c>
      <c r="L2679" s="56">
        <f t="shared" si="443"/>
        <v>517.5</v>
      </c>
      <c r="M2679" s="56">
        <f t="shared" si="448"/>
        <v>1035</v>
      </c>
      <c r="N2679" s="248" t="s">
        <v>2028</v>
      </c>
      <c r="O2679" s="130">
        <v>8.4390000000000001</v>
      </c>
      <c r="P2679" s="48">
        <f t="shared" si="447"/>
        <v>16.878</v>
      </c>
      <c r="Q2679" s="104"/>
      <c r="R2679" s="102">
        <f>Q2679*1.025</f>
        <v>0</v>
      </c>
      <c r="S2679" s="120" t="s">
        <v>2314</v>
      </c>
      <c r="T2679" s="37"/>
      <c r="U2679" s="37"/>
      <c r="V2679" s="37"/>
      <c r="Z2679" s="139"/>
    </row>
    <row r="2680" spans="1:26" s="139" customFormat="1" ht="18" customHeight="1" x14ac:dyDescent="0.25">
      <c r="A2680" s="197">
        <v>209317</v>
      </c>
      <c r="B2680" s="134">
        <v>63807965</v>
      </c>
      <c r="C2680" s="134">
        <v>2</v>
      </c>
      <c r="D2680" s="161"/>
      <c r="E2680" s="123" t="s">
        <v>4089</v>
      </c>
      <c r="F2680" s="124" t="s">
        <v>1811</v>
      </c>
      <c r="G2680" s="189">
        <f t="shared" si="449"/>
        <v>82.8</v>
      </c>
      <c r="H2680" s="187">
        <f t="shared" si="441"/>
        <v>165.6</v>
      </c>
      <c r="I2680" s="203" t="s">
        <v>0</v>
      </c>
      <c r="J2680" s="162">
        <v>69</v>
      </c>
      <c r="K2680" s="162">
        <f t="shared" si="442"/>
        <v>138</v>
      </c>
      <c r="L2680" s="167">
        <f t="shared" si="443"/>
        <v>517.5</v>
      </c>
      <c r="M2680" s="167">
        <f t="shared" si="448"/>
        <v>1035</v>
      </c>
      <c r="N2680" s="122" t="s">
        <v>2028</v>
      </c>
      <c r="O2680" s="130">
        <v>8.4390000000000001</v>
      </c>
      <c r="P2680" s="130">
        <f t="shared" si="447"/>
        <v>16.878</v>
      </c>
      <c r="Q2680" s="188"/>
      <c r="R2680" s="131"/>
      <c r="S2680" s="131"/>
      <c r="T2680" s="131"/>
      <c r="U2680" s="131"/>
      <c r="V2680" s="131"/>
      <c r="W2680" s="131"/>
      <c r="X2680" s="131"/>
      <c r="Y2680" s="131"/>
      <c r="Z2680" s="131"/>
    </row>
    <row r="2681" spans="1:26" s="131" customFormat="1" ht="18" customHeight="1" x14ac:dyDescent="0.25">
      <c r="A2681" s="6">
        <v>176703</v>
      </c>
      <c r="B2681" s="6">
        <v>63807966</v>
      </c>
      <c r="C2681" s="6">
        <v>2</v>
      </c>
      <c r="D2681" s="39"/>
      <c r="E2681" s="30" t="s">
        <v>1813</v>
      </c>
      <c r="F2681" s="20" t="s">
        <v>4547</v>
      </c>
      <c r="G2681" s="76">
        <f t="shared" si="449"/>
        <v>318</v>
      </c>
      <c r="H2681" s="55">
        <f t="shared" si="441"/>
        <v>636</v>
      </c>
      <c r="I2681" s="15" t="s">
        <v>0</v>
      </c>
      <c r="J2681" s="55">
        <v>265</v>
      </c>
      <c r="K2681" s="55">
        <f t="shared" si="442"/>
        <v>530</v>
      </c>
      <c r="L2681" s="56">
        <f t="shared" si="443"/>
        <v>1987.5</v>
      </c>
      <c r="M2681" s="56">
        <f t="shared" si="448"/>
        <v>3975</v>
      </c>
      <c r="N2681" s="38" t="s">
        <v>2028</v>
      </c>
      <c r="O2681" s="48">
        <v>56.384999999999998</v>
      </c>
      <c r="P2681" s="48">
        <f t="shared" si="447"/>
        <v>112.77</v>
      </c>
      <c r="Q2681" s="103"/>
      <c r="R2681" s="102">
        <f>Q2681*1.025</f>
        <v>0</v>
      </c>
      <c r="S2681" s="120" t="s">
        <v>2771</v>
      </c>
      <c r="T2681" s="37"/>
      <c r="U2681" s="139"/>
      <c r="X2681" s="139"/>
    </row>
    <row r="2682" spans="1:26" s="131" customFormat="1" ht="18" customHeight="1" x14ac:dyDescent="0.25">
      <c r="A2682" s="197">
        <v>209317</v>
      </c>
      <c r="B2682" s="134">
        <v>63807966</v>
      </c>
      <c r="C2682" s="134">
        <v>2</v>
      </c>
      <c r="D2682" s="161"/>
      <c r="E2682" s="123" t="s">
        <v>1813</v>
      </c>
      <c r="F2682" s="124" t="s">
        <v>4547</v>
      </c>
      <c r="G2682" s="189">
        <f t="shared" si="449"/>
        <v>318</v>
      </c>
      <c r="H2682" s="162">
        <f t="shared" si="441"/>
        <v>636</v>
      </c>
      <c r="I2682" s="166" t="s">
        <v>0</v>
      </c>
      <c r="J2682" s="162">
        <v>265</v>
      </c>
      <c r="K2682" s="162">
        <f t="shared" si="442"/>
        <v>530</v>
      </c>
      <c r="L2682" s="167">
        <f t="shared" si="443"/>
        <v>1987.5</v>
      </c>
      <c r="M2682" s="167">
        <f t="shared" si="448"/>
        <v>3975</v>
      </c>
      <c r="N2682" s="122" t="s">
        <v>2028</v>
      </c>
      <c r="O2682" s="130">
        <v>56.384999999999998</v>
      </c>
      <c r="P2682" s="130">
        <f t="shared" si="447"/>
        <v>112.77</v>
      </c>
      <c r="Q2682" s="274"/>
      <c r="U2682" s="37"/>
      <c r="V2682" s="37"/>
    </row>
    <row r="2683" spans="1:26" s="131" customFormat="1" ht="18" customHeight="1" x14ac:dyDescent="0.25">
      <c r="A2683" s="6">
        <v>176703</v>
      </c>
      <c r="B2683" s="6">
        <v>63807967</v>
      </c>
      <c r="C2683" s="6">
        <v>2</v>
      </c>
      <c r="D2683" s="39"/>
      <c r="E2683" s="30" t="s">
        <v>1813</v>
      </c>
      <c r="F2683" s="20" t="s">
        <v>4561</v>
      </c>
      <c r="G2683" s="76">
        <f t="shared" si="449"/>
        <v>318</v>
      </c>
      <c r="H2683" s="55">
        <f t="shared" si="441"/>
        <v>636</v>
      </c>
      <c r="I2683" s="15" t="s">
        <v>0</v>
      </c>
      <c r="J2683" s="55">
        <v>265</v>
      </c>
      <c r="K2683" s="55">
        <f t="shared" si="442"/>
        <v>530</v>
      </c>
      <c r="L2683" s="56">
        <f t="shared" si="443"/>
        <v>1987.5</v>
      </c>
      <c r="M2683" s="56">
        <f t="shared" si="448"/>
        <v>3975</v>
      </c>
      <c r="N2683" s="38" t="s">
        <v>2028</v>
      </c>
      <c r="O2683" s="48">
        <v>56.384999999999998</v>
      </c>
      <c r="P2683" s="48">
        <f t="shared" si="447"/>
        <v>112.77</v>
      </c>
      <c r="Q2683" s="104"/>
      <c r="R2683" s="102">
        <f>Q2683*1.025</f>
        <v>0</v>
      </c>
      <c r="S2683" s="120" t="s">
        <v>2772</v>
      </c>
      <c r="T2683" s="37"/>
      <c r="U2683" s="139"/>
      <c r="V2683" s="37"/>
    </row>
    <row r="2684" spans="1:26" s="131" customFormat="1" ht="18" customHeight="1" x14ac:dyDescent="0.25">
      <c r="A2684" s="197">
        <v>209317</v>
      </c>
      <c r="B2684" s="134">
        <v>63807967</v>
      </c>
      <c r="C2684" s="134">
        <v>2</v>
      </c>
      <c r="D2684" s="161"/>
      <c r="E2684" s="123" t="s">
        <v>1813</v>
      </c>
      <c r="F2684" s="124" t="s">
        <v>4561</v>
      </c>
      <c r="G2684" s="189">
        <f t="shared" si="449"/>
        <v>318</v>
      </c>
      <c r="H2684" s="162">
        <f t="shared" si="441"/>
        <v>636</v>
      </c>
      <c r="I2684" s="166" t="s">
        <v>0</v>
      </c>
      <c r="J2684" s="162">
        <v>265</v>
      </c>
      <c r="K2684" s="162">
        <f t="shared" si="442"/>
        <v>530</v>
      </c>
      <c r="L2684" s="167">
        <f t="shared" si="443"/>
        <v>1987.5</v>
      </c>
      <c r="M2684" s="167">
        <f t="shared" si="448"/>
        <v>3975</v>
      </c>
      <c r="N2684" s="122" t="s">
        <v>2028</v>
      </c>
      <c r="O2684" s="130">
        <v>56.384999999999998</v>
      </c>
      <c r="P2684" s="130">
        <f t="shared" si="447"/>
        <v>112.77</v>
      </c>
      <c r="Q2684" s="188"/>
      <c r="U2684" s="40"/>
      <c r="V2684" s="37"/>
    </row>
    <row r="2685" spans="1:26" s="131" customFormat="1" ht="18" customHeight="1" x14ac:dyDescent="0.25">
      <c r="A2685" s="6">
        <v>176703</v>
      </c>
      <c r="B2685" s="6">
        <v>63807969</v>
      </c>
      <c r="C2685" s="6">
        <v>2</v>
      </c>
      <c r="D2685" s="39"/>
      <c r="E2685" s="30" t="s">
        <v>1814</v>
      </c>
      <c r="F2685" s="20" t="s">
        <v>4926</v>
      </c>
      <c r="G2685" s="76">
        <f t="shared" si="449"/>
        <v>114</v>
      </c>
      <c r="H2685" s="55">
        <f t="shared" si="441"/>
        <v>228</v>
      </c>
      <c r="I2685" s="15" t="s">
        <v>974</v>
      </c>
      <c r="J2685" s="55">
        <v>95</v>
      </c>
      <c r="K2685" s="55">
        <f t="shared" si="442"/>
        <v>190</v>
      </c>
      <c r="L2685" s="56">
        <f t="shared" si="443"/>
        <v>712.5</v>
      </c>
      <c r="M2685" s="56">
        <f t="shared" si="448"/>
        <v>1425</v>
      </c>
      <c r="N2685" s="38" t="s">
        <v>2028</v>
      </c>
      <c r="O2685" s="48">
        <v>22.213000000000001</v>
      </c>
      <c r="P2685" s="48">
        <f t="shared" si="447"/>
        <v>44.426000000000002</v>
      </c>
      <c r="Q2685" s="104"/>
      <c r="R2685" s="102">
        <f>Q2685*1.025</f>
        <v>0</v>
      </c>
      <c r="S2685" s="120" t="s">
        <v>2773</v>
      </c>
      <c r="T2685" s="37"/>
      <c r="U2685" s="139"/>
      <c r="V2685" s="37"/>
    </row>
    <row r="2686" spans="1:26" s="139" customFormat="1" ht="18" customHeight="1" x14ac:dyDescent="0.25">
      <c r="A2686" s="197">
        <v>209317</v>
      </c>
      <c r="B2686" s="134">
        <v>63807969</v>
      </c>
      <c r="C2686" s="134">
        <v>2</v>
      </c>
      <c r="D2686" s="161"/>
      <c r="E2686" s="123" t="s">
        <v>1814</v>
      </c>
      <c r="F2686" s="124" t="s">
        <v>4926</v>
      </c>
      <c r="G2686" s="189">
        <f t="shared" si="449"/>
        <v>114</v>
      </c>
      <c r="H2686" s="162">
        <f t="shared" si="441"/>
        <v>228</v>
      </c>
      <c r="I2686" s="203" t="s">
        <v>0</v>
      </c>
      <c r="J2686" s="162">
        <v>95</v>
      </c>
      <c r="K2686" s="162">
        <f t="shared" si="442"/>
        <v>190</v>
      </c>
      <c r="L2686" s="167">
        <f t="shared" si="443"/>
        <v>712.5</v>
      </c>
      <c r="M2686" s="167">
        <f t="shared" si="448"/>
        <v>1425</v>
      </c>
      <c r="N2686" s="122" t="s">
        <v>2028</v>
      </c>
      <c r="O2686" s="130">
        <v>22.213000000000001</v>
      </c>
      <c r="P2686" s="130">
        <f t="shared" si="447"/>
        <v>44.426000000000002</v>
      </c>
      <c r="Q2686" s="188"/>
      <c r="R2686" s="131"/>
      <c r="S2686" s="131"/>
      <c r="T2686" s="131"/>
      <c r="U2686" s="131"/>
      <c r="V2686" s="37"/>
      <c r="W2686" s="131"/>
    </row>
    <row r="2687" spans="1:26" s="131" customFormat="1" ht="18" customHeight="1" x14ac:dyDescent="0.25">
      <c r="A2687" s="6">
        <v>176564</v>
      </c>
      <c r="B2687" s="6">
        <v>63807971</v>
      </c>
      <c r="C2687" s="6">
        <v>1</v>
      </c>
      <c r="D2687" s="39"/>
      <c r="E2687" s="30" t="s">
        <v>1808</v>
      </c>
      <c r="F2687" s="20" t="s">
        <v>3978</v>
      </c>
      <c r="G2687" s="55">
        <f>J2687*1.15</f>
        <v>713</v>
      </c>
      <c r="H2687" s="55">
        <f t="shared" si="441"/>
        <v>713</v>
      </c>
      <c r="I2687" s="15" t="s">
        <v>0</v>
      </c>
      <c r="J2687" s="55">
        <v>620</v>
      </c>
      <c r="K2687" s="55">
        <f t="shared" si="442"/>
        <v>620</v>
      </c>
      <c r="L2687" s="56">
        <f t="shared" si="443"/>
        <v>4650</v>
      </c>
      <c r="M2687" s="56">
        <f t="shared" si="448"/>
        <v>4650</v>
      </c>
      <c r="N2687" s="38"/>
      <c r="O2687" s="48">
        <v>100</v>
      </c>
      <c r="P2687" s="48">
        <f t="shared" si="447"/>
        <v>100</v>
      </c>
      <c r="Q2687" s="104"/>
      <c r="R2687" s="102">
        <f>Q2687*1.025</f>
        <v>0</v>
      </c>
      <c r="S2687" s="120" t="s">
        <v>2731</v>
      </c>
      <c r="T2687" s="37"/>
      <c r="U2687" s="139"/>
      <c r="W2687" s="400"/>
    </row>
    <row r="2688" spans="1:26" s="131" customFormat="1" ht="18" customHeight="1" x14ac:dyDescent="0.25">
      <c r="A2688" s="6">
        <v>179498</v>
      </c>
      <c r="B2688" s="51">
        <v>63807975</v>
      </c>
      <c r="C2688" s="18">
        <v>4</v>
      </c>
      <c r="D2688" s="39"/>
      <c r="E2688" s="24" t="s">
        <v>1880</v>
      </c>
      <c r="F2688" s="20" t="s">
        <v>4736</v>
      </c>
      <c r="G2688" s="70">
        <f t="shared" ref="G2688:G2700" si="450">J2688*1.2</f>
        <v>2.76</v>
      </c>
      <c r="H2688" s="55">
        <f t="shared" si="441"/>
        <v>11.04</v>
      </c>
      <c r="I2688" s="2" t="s">
        <v>974</v>
      </c>
      <c r="J2688" s="62">
        <v>2.2999999999999998</v>
      </c>
      <c r="K2688" s="55">
        <f t="shared" si="442"/>
        <v>9.1999999999999993</v>
      </c>
      <c r="L2688" s="13">
        <f t="shared" si="443"/>
        <v>17.25</v>
      </c>
      <c r="M2688" s="56">
        <f t="shared" si="448"/>
        <v>69</v>
      </c>
      <c r="N2688" s="38"/>
      <c r="O2688" s="48">
        <v>2.1999999999999999E-2</v>
      </c>
      <c r="P2688" s="48">
        <f t="shared" si="447"/>
        <v>8.7999999999999995E-2</v>
      </c>
      <c r="Q2688" s="104"/>
      <c r="R2688" s="102">
        <f>Q2688*1.025</f>
        <v>0</v>
      </c>
      <c r="S2688" s="120" t="s">
        <v>3381</v>
      </c>
      <c r="T2688" s="40"/>
      <c r="U2688" s="37"/>
      <c r="V2688" s="37"/>
      <c r="W2688" s="400"/>
    </row>
    <row r="2689" spans="1:27" s="131" customFormat="1" ht="18" customHeight="1" x14ac:dyDescent="0.25">
      <c r="A2689" s="6">
        <v>191185</v>
      </c>
      <c r="B2689" s="51">
        <v>63807975</v>
      </c>
      <c r="C2689" s="18">
        <v>4</v>
      </c>
      <c r="D2689" s="39"/>
      <c r="E2689" s="24" t="s">
        <v>1880</v>
      </c>
      <c r="F2689" s="20" t="s">
        <v>4736</v>
      </c>
      <c r="G2689" s="110">
        <f t="shared" si="450"/>
        <v>2.76</v>
      </c>
      <c r="H2689" s="55">
        <f t="shared" si="441"/>
        <v>11.04</v>
      </c>
      <c r="I2689" s="2" t="s">
        <v>974</v>
      </c>
      <c r="J2689" s="62">
        <v>2.2999999999999998</v>
      </c>
      <c r="K2689" s="55">
        <f t="shared" si="442"/>
        <v>9.1999999999999993</v>
      </c>
      <c r="L2689" s="13">
        <f t="shared" si="443"/>
        <v>17.25</v>
      </c>
      <c r="M2689" s="56">
        <f t="shared" si="448"/>
        <v>69</v>
      </c>
      <c r="N2689" s="38" t="s">
        <v>2028</v>
      </c>
      <c r="O2689" s="48">
        <v>2.1999999999999999E-2</v>
      </c>
      <c r="P2689" s="48">
        <f t="shared" si="447"/>
        <v>8.7999999999999995E-2</v>
      </c>
      <c r="Q2689" s="40"/>
      <c r="R2689" s="102">
        <f>Q2689*1.025</f>
        <v>0</v>
      </c>
      <c r="S2689" s="120" t="s">
        <v>3381</v>
      </c>
      <c r="T2689" s="40"/>
      <c r="U2689" s="37"/>
      <c r="W2689" s="400"/>
    </row>
    <row r="2690" spans="1:27" s="131" customFormat="1" ht="18" customHeight="1" x14ac:dyDescent="0.25">
      <c r="A2690" s="134">
        <v>191185</v>
      </c>
      <c r="B2690" s="140">
        <v>63807975</v>
      </c>
      <c r="C2690" s="184">
        <v>4</v>
      </c>
      <c r="D2690" s="161"/>
      <c r="E2690" s="143" t="s">
        <v>1880</v>
      </c>
      <c r="F2690" s="124" t="s">
        <v>4736</v>
      </c>
      <c r="G2690" s="168">
        <f t="shared" si="450"/>
        <v>2.76</v>
      </c>
      <c r="H2690" s="162">
        <f t="shared" si="441"/>
        <v>11.04</v>
      </c>
      <c r="I2690" s="185" t="s">
        <v>974</v>
      </c>
      <c r="J2690" s="186">
        <v>2.2999999999999998</v>
      </c>
      <c r="K2690" s="162">
        <f t="shared" si="442"/>
        <v>9.1999999999999993</v>
      </c>
      <c r="L2690" s="170">
        <f t="shared" si="443"/>
        <v>17.25</v>
      </c>
      <c r="M2690" s="167">
        <f t="shared" si="448"/>
        <v>69</v>
      </c>
      <c r="N2690" s="122" t="s">
        <v>2028</v>
      </c>
      <c r="O2690" s="130">
        <v>2.1999999999999999E-2</v>
      </c>
      <c r="P2690" s="130">
        <f t="shared" si="447"/>
        <v>8.7999999999999995E-2</v>
      </c>
      <c r="Q2690" s="139"/>
      <c r="R2690" s="139"/>
      <c r="S2690" s="139"/>
      <c r="T2690" s="139"/>
      <c r="U2690" s="37"/>
      <c r="V2690" s="37"/>
      <c r="W2690" s="400"/>
      <c r="Z2690" s="139"/>
    </row>
    <row r="2691" spans="1:27" s="131" customFormat="1" ht="18" customHeight="1" x14ac:dyDescent="0.25">
      <c r="A2691" s="6">
        <v>179498</v>
      </c>
      <c r="B2691" s="51">
        <v>63807976</v>
      </c>
      <c r="C2691" s="18">
        <v>4</v>
      </c>
      <c r="D2691" s="39"/>
      <c r="E2691" s="24" t="s">
        <v>1877</v>
      </c>
      <c r="F2691" s="20" t="s">
        <v>4737</v>
      </c>
      <c r="G2691" s="70">
        <f t="shared" si="450"/>
        <v>4.68</v>
      </c>
      <c r="H2691" s="55">
        <f t="shared" si="441"/>
        <v>18.72</v>
      </c>
      <c r="I2691" s="2" t="s">
        <v>974</v>
      </c>
      <c r="J2691" s="62">
        <v>3.9</v>
      </c>
      <c r="K2691" s="55">
        <f t="shared" si="442"/>
        <v>15.6</v>
      </c>
      <c r="L2691" s="13">
        <f t="shared" si="443"/>
        <v>29.25</v>
      </c>
      <c r="M2691" s="56">
        <f t="shared" si="448"/>
        <v>117</v>
      </c>
      <c r="N2691" s="38"/>
      <c r="O2691" s="48">
        <v>3.6999999999999998E-2</v>
      </c>
      <c r="P2691" s="48">
        <f t="shared" si="447"/>
        <v>0.14799999999999999</v>
      </c>
      <c r="Q2691" s="104"/>
      <c r="R2691" s="102">
        <f>Q2691*1.025</f>
        <v>0</v>
      </c>
      <c r="S2691" s="120" t="s">
        <v>3382</v>
      </c>
      <c r="T2691" s="40"/>
      <c r="U2691" s="37"/>
      <c r="V2691" s="139"/>
      <c r="W2691" s="37"/>
    </row>
    <row r="2692" spans="1:27" s="131" customFormat="1" ht="18" customHeight="1" x14ac:dyDescent="0.25">
      <c r="A2692" s="6">
        <v>191185</v>
      </c>
      <c r="B2692" s="51">
        <v>63807976</v>
      </c>
      <c r="C2692" s="18">
        <v>4</v>
      </c>
      <c r="D2692" s="39"/>
      <c r="E2692" s="24" t="s">
        <v>1877</v>
      </c>
      <c r="F2692" s="20" t="s">
        <v>4737</v>
      </c>
      <c r="G2692" s="110">
        <f t="shared" si="450"/>
        <v>4.68</v>
      </c>
      <c r="H2692" s="55">
        <f t="shared" si="441"/>
        <v>18.72</v>
      </c>
      <c r="I2692" s="2" t="s">
        <v>974</v>
      </c>
      <c r="J2692" s="62">
        <v>3.9</v>
      </c>
      <c r="K2692" s="55">
        <f t="shared" si="442"/>
        <v>15.6</v>
      </c>
      <c r="L2692" s="13">
        <f t="shared" si="443"/>
        <v>29.25</v>
      </c>
      <c r="M2692" s="56">
        <f t="shared" si="448"/>
        <v>117</v>
      </c>
      <c r="N2692" s="38" t="s">
        <v>2028</v>
      </c>
      <c r="O2692" s="48">
        <v>3.6999999999999998E-2</v>
      </c>
      <c r="P2692" s="48">
        <f t="shared" si="447"/>
        <v>0.14799999999999999</v>
      </c>
      <c r="Q2692" s="37"/>
      <c r="R2692" s="102">
        <f>Q2692*1.025</f>
        <v>0</v>
      </c>
      <c r="S2692" s="120" t="s">
        <v>3382</v>
      </c>
      <c r="T2692" s="40"/>
      <c r="U2692" s="37"/>
      <c r="V2692" s="37"/>
      <c r="W2692" s="40"/>
    </row>
    <row r="2693" spans="1:27" s="131" customFormat="1" ht="18" customHeight="1" x14ac:dyDescent="0.25">
      <c r="A2693" s="134">
        <v>191185</v>
      </c>
      <c r="B2693" s="140">
        <v>63807976</v>
      </c>
      <c r="C2693" s="184">
        <v>4</v>
      </c>
      <c r="D2693" s="161"/>
      <c r="E2693" s="143" t="s">
        <v>1877</v>
      </c>
      <c r="F2693" s="124" t="s">
        <v>4737</v>
      </c>
      <c r="G2693" s="168">
        <f t="shared" si="450"/>
        <v>4.68</v>
      </c>
      <c r="H2693" s="162">
        <f t="shared" si="441"/>
        <v>18.72</v>
      </c>
      <c r="I2693" s="185" t="s">
        <v>974</v>
      </c>
      <c r="J2693" s="186">
        <v>3.9</v>
      </c>
      <c r="K2693" s="162">
        <f t="shared" si="442"/>
        <v>15.6</v>
      </c>
      <c r="L2693" s="170">
        <f t="shared" si="443"/>
        <v>29.25</v>
      </c>
      <c r="M2693" s="167">
        <f t="shared" si="448"/>
        <v>117</v>
      </c>
      <c r="N2693" s="122" t="s">
        <v>2028</v>
      </c>
      <c r="O2693" s="130">
        <v>3.6999999999999998E-2</v>
      </c>
      <c r="P2693" s="130">
        <f t="shared" si="447"/>
        <v>0.14799999999999999</v>
      </c>
      <c r="U2693" s="37"/>
      <c r="V2693" s="40"/>
      <c r="W2693" s="37"/>
    </row>
    <row r="2694" spans="1:27" s="131" customFormat="1" ht="18" customHeight="1" x14ac:dyDescent="0.25">
      <c r="A2694" s="6">
        <v>179498</v>
      </c>
      <c r="B2694" s="51">
        <v>63807977</v>
      </c>
      <c r="C2694" s="6">
        <v>4</v>
      </c>
      <c r="D2694" s="39"/>
      <c r="E2694" s="24" t="s">
        <v>1878</v>
      </c>
      <c r="F2694" s="8" t="s">
        <v>1879</v>
      </c>
      <c r="G2694" s="70">
        <f t="shared" si="450"/>
        <v>5.3999999999999995</v>
      </c>
      <c r="H2694" s="55">
        <f t="shared" si="441"/>
        <v>21.599999999999998</v>
      </c>
      <c r="I2694" s="15" t="s">
        <v>974</v>
      </c>
      <c r="J2694" s="55">
        <v>4.5</v>
      </c>
      <c r="K2694" s="55">
        <f t="shared" si="442"/>
        <v>18</v>
      </c>
      <c r="L2694" s="56">
        <f t="shared" si="443"/>
        <v>33.75</v>
      </c>
      <c r="M2694" s="56">
        <f t="shared" si="448"/>
        <v>135</v>
      </c>
      <c r="N2694" s="38"/>
      <c r="O2694" s="48">
        <v>8.9999999999999993E-3</v>
      </c>
      <c r="P2694" s="48">
        <f t="shared" si="447"/>
        <v>3.5999999999999997E-2</v>
      </c>
      <c r="Q2694" s="104"/>
      <c r="R2694" s="102">
        <f>Q2694*1.025</f>
        <v>0</v>
      </c>
      <c r="S2694" s="120" t="s">
        <v>3383</v>
      </c>
      <c r="T2694" s="37"/>
      <c r="U2694" s="37"/>
      <c r="V2694" s="37"/>
    </row>
    <row r="2695" spans="1:27" s="139" customFormat="1" ht="21" customHeight="1" x14ac:dyDescent="0.25">
      <c r="A2695" s="6">
        <v>191185</v>
      </c>
      <c r="B2695" s="51">
        <v>63807977</v>
      </c>
      <c r="C2695" s="6">
        <v>4</v>
      </c>
      <c r="D2695" s="39"/>
      <c r="E2695" s="24" t="s">
        <v>1878</v>
      </c>
      <c r="F2695" s="8" t="s">
        <v>1879</v>
      </c>
      <c r="G2695" s="110">
        <f t="shared" si="450"/>
        <v>5.3999999999999995</v>
      </c>
      <c r="H2695" s="55">
        <f t="shared" si="441"/>
        <v>21.599999999999998</v>
      </c>
      <c r="I2695" s="15" t="s">
        <v>974</v>
      </c>
      <c r="J2695" s="55">
        <v>4.5</v>
      </c>
      <c r="K2695" s="55">
        <f t="shared" si="442"/>
        <v>18</v>
      </c>
      <c r="L2695" s="56">
        <f t="shared" si="443"/>
        <v>33.75</v>
      </c>
      <c r="M2695" s="56">
        <f t="shared" si="448"/>
        <v>135</v>
      </c>
      <c r="N2695" s="38" t="s">
        <v>2028</v>
      </c>
      <c r="O2695" s="48">
        <v>8.9999999999999993E-3</v>
      </c>
      <c r="P2695" s="48">
        <f t="shared" si="447"/>
        <v>3.5999999999999997E-2</v>
      </c>
      <c r="Q2695" s="40"/>
      <c r="R2695" s="102">
        <f>Q2695*1.025</f>
        <v>0</v>
      </c>
      <c r="S2695" s="120" t="s">
        <v>3383</v>
      </c>
      <c r="T2695" s="40"/>
      <c r="U2695" s="37"/>
      <c r="V2695" s="37"/>
      <c r="W2695" s="131"/>
      <c r="X2695" s="131"/>
      <c r="Z2695" s="131"/>
    </row>
    <row r="2696" spans="1:27" s="131" customFormat="1" ht="20.100000000000001" customHeight="1" x14ac:dyDescent="0.25">
      <c r="A2696" s="134">
        <v>191185</v>
      </c>
      <c r="B2696" s="140">
        <v>63807977</v>
      </c>
      <c r="C2696" s="134">
        <v>4</v>
      </c>
      <c r="D2696" s="161"/>
      <c r="E2696" s="143" t="s">
        <v>1878</v>
      </c>
      <c r="F2696" s="132" t="s">
        <v>1879</v>
      </c>
      <c r="G2696" s="168">
        <f t="shared" si="450"/>
        <v>5.3999999999999995</v>
      </c>
      <c r="H2696" s="162">
        <f t="shared" si="441"/>
        <v>21.599999999999998</v>
      </c>
      <c r="I2696" s="166" t="s">
        <v>974</v>
      </c>
      <c r="J2696" s="162">
        <v>4.5</v>
      </c>
      <c r="K2696" s="162">
        <f t="shared" si="442"/>
        <v>18</v>
      </c>
      <c r="L2696" s="167">
        <f t="shared" si="443"/>
        <v>33.75</v>
      </c>
      <c r="M2696" s="167">
        <f t="shared" si="448"/>
        <v>135</v>
      </c>
      <c r="N2696" s="122" t="s">
        <v>2028</v>
      </c>
      <c r="O2696" s="130">
        <v>8.9999999999999993E-3</v>
      </c>
      <c r="P2696" s="130">
        <f t="shared" si="447"/>
        <v>3.5999999999999997E-2</v>
      </c>
      <c r="Q2696" s="139"/>
      <c r="R2696" s="139"/>
      <c r="S2696" s="139"/>
      <c r="T2696" s="139"/>
      <c r="V2696" s="37"/>
    </row>
    <row r="2697" spans="1:27" s="131" customFormat="1" ht="20.100000000000001" customHeight="1" x14ac:dyDescent="0.25">
      <c r="A2697" s="197">
        <v>197005</v>
      </c>
      <c r="B2697" s="134">
        <v>63807980</v>
      </c>
      <c r="C2697" s="134">
        <v>2</v>
      </c>
      <c r="D2697" s="161"/>
      <c r="E2697" s="123" t="s">
        <v>3466</v>
      </c>
      <c r="F2697" s="124" t="s">
        <v>3467</v>
      </c>
      <c r="G2697" s="189">
        <f t="shared" si="450"/>
        <v>36</v>
      </c>
      <c r="H2697" s="162">
        <f t="shared" si="441"/>
        <v>72</v>
      </c>
      <c r="I2697" s="219" t="s">
        <v>974</v>
      </c>
      <c r="J2697" s="220">
        <v>30</v>
      </c>
      <c r="K2697" s="220">
        <f t="shared" si="442"/>
        <v>60</v>
      </c>
      <c r="L2697" s="221">
        <f t="shared" si="443"/>
        <v>225</v>
      </c>
      <c r="M2697" s="221">
        <f t="shared" si="448"/>
        <v>450</v>
      </c>
      <c r="N2697" s="209" t="s">
        <v>2028</v>
      </c>
      <c r="O2697" s="130">
        <v>2.3580000000000001</v>
      </c>
      <c r="P2697" s="130">
        <f t="shared" si="447"/>
        <v>4.7160000000000002</v>
      </c>
      <c r="Q2697" s="104"/>
      <c r="R2697" s="40"/>
      <c r="S2697" s="120" t="s">
        <v>3490</v>
      </c>
      <c r="T2697" s="40"/>
      <c r="U2697" s="139"/>
      <c r="V2697" s="37"/>
    </row>
    <row r="2698" spans="1:27" s="139" customFormat="1" ht="20.100000000000001" customHeight="1" x14ac:dyDescent="0.25">
      <c r="A2698" s="6">
        <v>181869</v>
      </c>
      <c r="B2698" s="51">
        <v>63808006</v>
      </c>
      <c r="C2698" s="21">
        <v>1</v>
      </c>
      <c r="D2698" s="39"/>
      <c r="E2698" s="20" t="s">
        <v>3583</v>
      </c>
      <c r="F2698" s="22" t="s">
        <v>1914</v>
      </c>
      <c r="G2698" s="73">
        <f t="shared" si="450"/>
        <v>932.4</v>
      </c>
      <c r="H2698" s="71">
        <f t="shared" si="441"/>
        <v>932.4</v>
      </c>
      <c r="I2698" s="15" t="s">
        <v>299</v>
      </c>
      <c r="J2698" s="12">
        <v>777</v>
      </c>
      <c r="K2698" s="55">
        <f t="shared" si="442"/>
        <v>777</v>
      </c>
      <c r="L2698" s="13">
        <f t="shared" si="443"/>
        <v>5827.5</v>
      </c>
      <c r="M2698" s="57">
        <f t="shared" si="448"/>
        <v>5827.5</v>
      </c>
      <c r="N2698" s="38"/>
      <c r="O2698" s="48">
        <v>157</v>
      </c>
      <c r="P2698" s="48">
        <f t="shared" si="447"/>
        <v>157</v>
      </c>
      <c r="Q2698" s="104"/>
      <c r="R2698" s="102">
        <f>Q2698*1.025</f>
        <v>0</v>
      </c>
      <c r="S2698" s="120" t="s">
        <v>2183</v>
      </c>
      <c r="T2698" s="37"/>
      <c r="U2698" s="37"/>
      <c r="X2698" s="131"/>
      <c r="Y2698" s="131"/>
      <c r="Z2698" s="131"/>
      <c r="AA2698" s="131"/>
    </row>
    <row r="2699" spans="1:27" s="139" customFormat="1" ht="20.100000000000001" customHeight="1" x14ac:dyDescent="0.25">
      <c r="A2699" s="6">
        <v>177730</v>
      </c>
      <c r="B2699" s="6">
        <v>63808013</v>
      </c>
      <c r="C2699" s="6">
        <v>1</v>
      </c>
      <c r="D2699" s="38"/>
      <c r="E2699" s="30">
        <v>63808013</v>
      </c>
      <c r="F2699" s="20" t="s">
        <v>1850</v>
      </c>
      <c r="G2699" s="76">
        <f t="shared" si="450"/>
        <v>58.8</v>
      </c>
      <c r="H2699" s="53">
        <f t="shared" si="441"/>
        <v>58.8</v>
      </c>
      <c r="I2699" s="15" t="s">
        <v>974</v>
      </c>
      <c r="J2699" s="55">
        <v>49</v>
      </c>
      <c r="K2699" s="55">
        <f t="shared" si="442"/>
        <v>49</v>
      </c>
      <c r="L2699" s="56">
        <f t="shared" si="443"/>
        <v>367.5</v>
      </c>
      <c r="M2699" s="57">
        <f t="shared" si="448"/>
        <v>367.5</v>
      </c>
      <c r="N2699" s="38"/>
      <c r="O2699" s="48"/>
      <c r="P2699" s="48">
        <f t="shared" si="447"/>
        <v>0</v>
      </c>
      <c r="Q2699" s="104"/>
      <c r="R2699" s="102">
        <f>Q2699*1.025</f>
        <v>0</v>
      </c>
      <c r="S2699" s="120" t="s">
        <v>2142</v>
      </c>
      <c r="T2699" s="37"/>
      <c r="V2699" s="37"/>
      <c r="W2699" s="131"/>
      <c r="X2699" s="131"/>
      <c r="Y2699" s="131"/>
      <c r="Z2699" s="131"/>
      <c r="AA2699" s="131"/>
    </row>
    <row r="2700" spans="1:27" s="131" customFormat="1" ht="20.100000000000001" customHeight="1" x14ac:dyDescent="0.25">
      <c r="A2700" s="333">
        <v>185859</v>
      </c>
      <c r="B2700" s="140">
        <v>63808014</v>
      </c>
      <c r="C2700" s="141">
        <v>2</v>
      </c>
      <c r="D2700" s="161"/>
      <c r="E2700" s="124" t="s">
        <v>4048</v>
      </c>
      <c r="F2700" s="343" t="s">
        <v>4416</v>
      </c>
      <c r="G2700" s="344">
        <f t="shared" si="450"/>
        <v>252</v>
      </c>
      <c r="H2700" s="344">
        <f t="shared" si="441"/>
        <v>504</v>
      </c>
      <c r="I2700" s="134" t="s">
        <v>0</v>
      </c>
      <c r="J2700" s="345">
        <v>210</v>
      </c>
      <c r="K2700" s="310">
        <f t="shared" si="442"/>
        <v>420</v>
      </c>
      <c r="L2700" s="170">
        <f t="shared" si="443"/>
        <v>1575</v>
      </c>
      <c r="M2700" s="346">
        <f t="shared" si="448"/>
        <v>3150</v>
      </c>
      <c r="N2700" s="122"/>
      <c r="O2700" s="130">
        <v>27</v>
      </c>
      <c r="P2700" s="130">
        <f t="shared" si="447"/>
        <v>54</v>
      </c>
      <c r="Q2700" s="139"/>
      <c r="R2700" s="139"/>
      <c r="S2700" s="246" t="s">
        <v>4419</v>
      </c>
      <c r="T2700" s="139"/>
      <c r="U2700" s="139"/>
      <c r="X2700" s="139"/>
      <c r="Y2700" s="139"/>
    </row>
    <row r="2701" spans="1:27" s="131" customFormat="1" ht="18" customHeight="1" x14ac:dyDescent="0.25">
      <c r="A2701" s="280">
        <v>306369</v>
      </c>
      <c r="B2701" s="140">
        <v>63808014</v>
      </c>
      <c r="C2701" s="141">
        <v>2</v>
      </c>
      <c r="D2701" s="122">
        <v>1396666</v>
      </c>
      <c r="E2701" s="124" t="s">
        <v>4048</v>
      </c>
      <c r="F2701" s="343" t="s">
        <v>4416</v>
      </c>
      <c r="G2701" s="254">
        <f>J2701*1.12</f>
        <v>252.00000000000003</v>
      </c>
      <c r="H2701" s="254">
        <f t="shared" si="441"/>
        <v>504.00000000000006</v>
      </c>
      <c r="I2701" s="134" t="s">
        <v>0</v>
      </c>
      <c r="J2701" s="532">
        <v>225</v>
      </c>
      <c r="K2701" s="310">
        <f t="shared" si="442"/>
        <v>450</v>
      </c>
      <c r="L2701" s="170">
        <f t="shared" si="443"/>
        <v>1687.5</v>
      </c>
      <c r="M2701" s="346">
        <f t="shared" si="448"/>
        <v>3375</v>
      </c>
      <c r="N2701" s="122"/>
      <c r="O2701" s="130">
        <v>27</v>
      </c>
      <c r="P2701" s="130">
        <f t="shared" si="447"/>
        <v>54</v>
      </c>
      <c r="Q2701" s="475">
        <v>225</v>
      </c>
      <c r="R2701" s="336">
        <v>210</v>
      </c>
      <c r="S2701" s="475" t="s">
        <v>4700</v>
      </c>
      <c r="U2701" s="37"/>
      <c r="V2701" s="37"/>
    </row>
    <row r="2702" spans="1:27" s="131" customFormat="1" ht="18" customHeight="1" x14ac:dyDescent="0.25">
      <c r="A2702" s="333">
        <v>185859</v>
      </c>
      <c r="B2702" s="140">
        <v>63808018</v>
      </c>
      <c r="C2702" s="147">
        <v>2</v>
      </c>
      <c r="D2702" s="161"/>
      <c r="E2702" s="143" t="s">
        <v>3840</v>
      </c>
      <c r="F2702" s="142" t="s">
        <v>4545</v>
      </c>
      <c r="G2702" s="349">
        <f>J2702*1.2</f>
        <v>252</v>
      </c>
      <c r="H2702" s="349">
        <f t="shared" si="441"/>
        <v>504</v>
      </c>
      <c r="I2702" s="140" t="s">
        <v>0</v>
      </c>
      <c r="J2702" s="158">
        <v>210</v>
      </c>
      <c r="K2702" s="310">
        <f t="shared" si="442"/>
        <v>420</v>
      </c>
      <c r="L2702" s="170">
        <f t="shared" si="443"/>
        <v>1575</v>
      </c>
      <c r="M2702" s="346">
        <f t="shared" si="448"/>
        <v>3150</v>
      </c>
      <c r="N2702" s="122"/>
      <c r="O2702" s="130">
        <v>36.213000000000001</v>
      </c>
      <c r="P2702" s="130">
        <f t="shared" si="447"/>
        <v>72.426000000000002</v>
      </c>
      <c r="Q2702" s="139"/>
      <c r="R2702" s="139"/>
      <c r="S2702" s="139"/>
      <c r="T2702" s="139"/>
      <c r="U2702" s="139"/>
      <c r="V2702" s="40"/>
    </row>
    <row r="2703" spans="1:27" s="131" customFormat="1" ht="18" customHeight="1" x14ac:dyDescent="0.25">
      <c r="A2703" s="333">
        <v>185859</v>
      </c>
      <c r="B2703" s="140">
        <v>63808019</v>
      </c>
      <c r="C2703" s="147">
        <v>2</v>
      </c>
      <c r="D2703" s="161"/>
      <c r="E2703" s="143" t="s">
        <v>3840</v>
      </c>
      <c r="F2703" s="142" t="s">
        <v>4559</v>
      </c>
      <c r="G2703" s="349">
        <f>J2703*1.2</f>
        <v>252</v>
      </c>
      <c r="H2703" s="349">
        <f t="shared" si="441"/>
        <v>504</v>
      </c>
      <c r="I2703" s="140" t="s">
        <v>0</v>
      </c>
      <c r="J2703" s="158">
        <v>210</v>
      </c>
      <c r="K2703" s="310">
        <f t="shared" si="442"/>
        <v>420</v>
      </c>
      <c r="L2703" s="170">
        <f t="shared" si="443"/>
        <v>1575</v>
      </c>
      <c r="M2703" s="346">
        <f t="shared" si="448"/>
        <v>3150</v>
      </c>
      <c r="N2703" s="122"/>
      <c r="O2703" s="130">
        <v>36.213000000000001</v>
      </c>
      <c r="P2703" s="130">
        <f t="shared" si="447"/>
        <v>72.426000000000002</v>
      </c>
      <c r="Q2703" s="139"/>
      <c r="R2703" s="139"/>
      <c r="S2703" s="139"/>
      <c r="T2703" s="139"/>
      <c r="U2703" s="139"/>
      <c r="V2703" s="37"/>
      <c r="W2703" s="139"/>
    </row>
    <row r="2704" spans="1:27" s="131" customFormat="1" ht="18" customHeight="1" x14ac:dyDescent="0.25">
      <c r="A2704" s="333">
        <v>185859</v>
      </c>
      <c r="B2704" s="140">
        <v>63808021</v>
      </c>
      <c r="C2704" s="147">
        <v>2</v>
      </c>
      <c r="D2704" s="161"/>
      <c r="E2704" s="143" t="s">
        <v>3841</v>
      </c>
      <c r="F2704" s="142" t="s">
        <v>4917</v>
      </c>
      <c r="G2704" s="349">
        <f>J2704*1.2</f>
        <v>126</v>
      </c>
      <c r="H2704" s="349">
        <f t="shared" si="441"/>
        <v>252</v>
      </c>
      <c r="I2704" s="140" t="s">
        <v>0</v>
      </c>
      <c r="J2704" s="158">
        <v>105</v>
      </c>
      <c r="K2704" s="310">
        <f t="shared" si="442"/>
        <v>210</v>
      </c>
      <c r="L2704" s="170">
        <f t="shared" si="443"/>
        <v>787.5</v>
      </c>
      <c r="M2704" s="346">
        <f t="shared" si="448"/>
        <v>1575</v>
      </c>
      <c r="N2704" s="122"/>
      <c r="O2704" s="130">
        <v>17.065999999999999</v>
      </c>
      <c r="P2704" s="130">
        <f t="shared" si="447"/>
        <v>34.131999999999998</v>
      </c>
      <c r="Q2704" s="139"/>
      <c r="R2704" s="139"/>
      <c r="S2704" s="139"/>
      <c r="T2704" s="139"/>
      <c r="U2704" s="139"/>
      <c r="V2704" s="37"/>
    </row>
    <row r="2705" spans="1:27" s="131" customFormat="1" ht="18" customHeight="1" x14ac:dyDescent="0.25">
      <c r="A2705" s="6">
        <v>178327</v>
      </c>
      <c r="B2705" s="6">
        <v>63808024</v>
      </c>
      <c r="C2705" s="6">
        <v>1</v>
      </c>
      <c r="D2705" s="38"/>
      <c r="E2705" s="30" t="s">
        <v>1875</v>
      </c>
      <c r="F2705" s="20" t="s">
        <v>1876</v>
      </c>
      <c r="G2705" s="53">
        <f>J2705*1.15+O2705*1.9</f>
        <v>156.19999999999999</v>
      </c>
      <c r="H2705" s="55">
        <f t="shared" si="441"/>
        <v>156.19999999999999</v>
      </c>
      <c r="I2705" s="94" t="s">
        <v>152</v>
      </c>
      <c r="J2705" s="97">
        <v>78</v>
      </c>
      <c r="K2705" s="97">
        <f t="shared" si="442"/>
        <v>78</v>
      </c>
      <c r="L2705" s="93">
        <f t="shared" si="443"/>
        <v>585</v>
      </c>
      <c r="M2705" s="101">
        <f t="shared" si="448"/>
        <v>585</v>
      </c>
      <c r="N2705" s="91" t="s">
        <v>1973</v>
      </c>
      <c r="O2705" s="48">
        <v>35</v>
      </c>
      <c r="P2705" s="48">
        <f t="shared" si="447"/>
        <v>35</v>
      </c>
      <c r="Q2705" s="103"/>
      <c r="R2705" s="102">
        <f>Q2705*1.025</f>
        <v>0</v>
      </c>
      <c r="S2705" s="120" t="s">
        <v>3181</v>
      </c>
      <c r="T2705" s="40"/>
      <c r="U2705" s="37"/>
      <c r="V2705" s="37"/>
    </row>
    <row r="2706" spans="1:27" s="131" customFormat="1" ht="18" customHeight="1" x14ac:dyDescent="0.25">
      <c r="A2706" s="6">
        <v>182941</v>
      </c>
      <c r="B2706" s="6">
        <v>63808024</v>
      </c>
      <c r="C2706" s="6">
        <v>1</v>
      </c>
      <c r="D2706" s="38"/>
      <c r="E2706" s="30" t="s">
        <v>3584</v>
      </c>
      <c r="F2706" s="20" t="s">
        <v>1876</v>
      </c>
      <c r="G2706" s="53">
        <f>J2706*1.15+O2706*1.9</f>
        <v>156.19999999999999</v>
      </c>
      <c r="H2706" s="55">
        <f t="shared" si="441"/>
        <v>156.19999999999999</v>
      </c>
      <c r="I2706" s="94" t="s">
        <v>152</v>
      </c>
      <c r="J2706" s="97">
        <v>78</v>
      </c>
      <c r="K2706" s="97">
        <f t="shared" si="442"/>
        <v>78</v>
      </c>
      <c r="L2706" s="93">
        <f t="shared" si="443"/>
        <v>585</v>
      </c>
      <c r="M2706" s="101">
        <f t="shared" si="448"/>
        <v>585</v>
      </c>
      <c r="N2706" s="91" t="s">
        <v>1973</v>
      </c>
      <c r="O2706" s="48">
        <v>35</v>
      </c>
      <c r="P2706" s="48">
        <f t="shared" si="447"/>
        <v>35</v>
      </c>
      <c r="Q2706" s="104"/>
      <c r="R2706" s="102">
        <f>Q2706*1.025</f>
        <v>0</v>
      </c>
      <c r="S2706" s="120" t="s">
        <v>3182</v>
      </c>
      <c r="T2706" s="37"/>
      <c r="U2706" s="37"/>
      <c r="V2706" s="37"/>
    </row>
    <row r="2707" spans="1:27" s="131" customFormat="1" ht="17.25" customHeight="1" x14ac:dyDescent="0.25">
      <c r="A2707" s="121">
        <v>182941</v>
      </c>
      <c r="B2707" s="134">
        <v>63808024</v>
      </c>
      <c r="C2707" s="134">
        <v>1</v>
      </c>
      <c r="D2707" s="122"/>
      <c r="E2707" s="123" t="s">
        <v>3584</v>
      </c>
      <c r="F2707" s="124" t="s">
        <v>1876</v>
      </c>
      <c r="G2707" s="125">
        <f>J2707*1.15+O2707*1.9</f>
        <v>156.19999999999999</v>
      </c>
      <c r="H2707" s="135">
        <f t="shared" ref="H2707:H2770" si="451">C2707*G2707</f>
        <v>156.19999999999999</v>
      </c>
      <c r="I2707" s="136" t="s">
        <v>152</v>
      </c>
      <c r="J2707" s="152">
        <v>78</v>
      </c>
      <c r="K2707" s="152">
        <f t="shared" ref="K2707:K2770" si="452">C2707*J2707</f>
        <v>78</v>
      </c>
      <c r="L2707" s="138">
        <f t="shared" ref="L2707:L2770" si="453">J2707*7.5</f>
        <v>585</v>
      </c>
      <c r="M2707" s="153">
        <f t="shared" si="448"/>
        <v>585</v>
      </c>
      <c r="N2707" s="129" t="s">
        <v>1973</v>
      </c>
      <c r="O2707" s="130">
        <v>35</v>
      </c>
      <c r="P2707" s="130">
        <f t="shared" si="447"/>
        <v>35</v>
      </c>
      <c r="U2707" s="37"/>
    </row>
    <row r="2708" spans="1:27" s="139" customFormat="1" ht="17.25" customHeight="1" x14ac:dyDescent="0.25">
      <c r="A2708" s="6">
        <v>178327</v>
      </c>
      <c r="B2708" s="6">
        <v>63808039</v>
      </c>
      <c r="C2708" s="6">
        <v>1</v>
      </c>
      <c r="D2708" s="38"/>
      <c r="E2708" s="30" t="s">
        <v>1874</v>
      </c>
      <c r="F2708" s="20" t="s">
        <v>4594</v>
      </c>
      <c r="G2708" s="76">
        <f>J2708*1.2</f>
        <v>220.79999999999998</v>
      </c>
      <c r="H2708" s="55">
        <f t="shared" si="451"/>
        <v>220.79999999999998</v>
      </c>
      <c r="I2708" s="15" t="s">
        <v>152</v>
      </c>
      <c r="J2708" s="55">
        <v>184</v>
      </c>
      <c r="K2708" s="55">
        <f t="shared" si="452"/>
        <v>184</v>
      </c>
      <c r="L2708" s="56">
        <f t="shared" si="453"/>
        <v>1380</v>
      </c>
      <c r="M2708" s="56">
        <f t="shared" si="448"/>
        <v>1380</v>
      </c>
      <c r="N2708" s="32"/>
      <c r="O2708" s="48">
        <v>53</v>
      </c>
      <c r="P2708" s="48">
        <f t="shared" si="447"/>
        <v>53</v>
      </c>
      <c r="Q2708" s="103"/>
      <c r="R2708" s="102">
        <f>Q2708*1.025</f>
        <v>0</v>
      </c>
      <c r="S2708" s="120" t="s">
        <v>3102</v>
      </c>
      <c r="T2708" s="37"/>
      <c r="U2708" s="37"/>
      <c r="W2708" s="131"/>
      <c r="X2708" s="131"/>
    </row>
    <row r="2709" spans="1:27" s="139" customFormat="1" ht="18" customHeight="1" x14ac:dyDescent="0.25">
      <c r="A2709" s="6">
        <v>182941</v>
      </c>
      <c r="B2709" s="6">
        <v>63808039</v>
      </c>
      <c r="C2709" s="6">
        <v>1</v>
      </c>
      <c r="D2709" s="38"/>
      <c r="E2709" s="30" t="s">
        <v>3585</v>
      </c>
      <c r="F2709" s="20" t="s">
        <v>4594</v>
      </c>
      <c r="G2709" s="76">
        <f>J2709*1.2</f>
        <v>220.79999999999998</v>
      </c>
      <c r="H2709" s="55">
        <f t="shared" si="451"/>
        <v>220.79999999999998</v>
      </c>
      <c r="I2709" s="15" t="s">
        <v>152</v>
      </c>
      <c r="J2709" s="55">
        <v>184</v>
      </c>
      <c r="K2709" s="55">
        <f t="shared" si="452"/>
        <v>184</v>
      </c>
      <c r="L2709" s="56">
        <f t="shared" si="453"/>
        <v>1380</v>
      </c>
      <c r="M2709" s="56">
        <f t="shared" si="448"/>
        <v>1380</v>
      </c>
      <c r="N2709" s="32" t="s">
        <v>1917</v>
      </c>
      <c r="O2709" s="48">
        <v>53</v>
      </c>
      <c r="P2709" s="48">
        <f t="shared" si="447"/>
        <v>53</v>
      </c>
      <c r="Q2709" s="104"/>
      <c r="R2709" s="102">
        <f>Q2709*1.025</f>
        <v>0</v>
      </c>
      <c r="S2709" s="120" t="s">
        <v>3103</v>
      </c>
      <c r="T2709" s="37"/>
      <c r="U2709" s="37"/>
      <c r="V2709" s="230"/>
      <c r="W2709" s="131"/>
      <c r="X2709" s="131"/>
      <c r="Y2709" s="131"/>
      <c r="AA2709" s="131"/>
    </row>
    <row r="2710" spans="1:27" s="131" customFormat="1" ht="18" customHeight="1" x14ac:dyDescent="0.25">
      <c r="A2710" s="121">
        <v>182941</v>
      </c>
      <c r="B2710" s="134">
        <v>63808039</v>
      </c>
      <c r="C2710" s="134">
        <v>1</v>
      </c>
      <c r="D2710" s="122"/>
      <c r="E2710" s="123" t="s">
        <v>3585</v>
      </c>
      <c r="F2710" s="20" t="s">
        <v>4594</v>
      </c>
      <c r="G2710" s="151">
        <f>J2710*1.2</f>
        <v>220.79999999999998</v>
      </c>
      <c r="H2710" s="135">
        <f t="shared" si="451"/>
        <v>220.79999999999998</v>
      </c>
      <c r="I2710" s="134" t="s">
        <v>152</v>
      </c>
      <c r="J2710" s="155">
        <v>184</v>
      </c>
      <c r="K2710" s="155">
        <f t="shared" si="452"/>
        <v>184</v>
      </c>
      <c r="L2710" s="159">
        <f t="shared" si="453"/>
        <v>1380</v>
      </c>
      <c r="M2710" s="159">
        <f t="shared" si="448"/>
        <v>1380</v>
      </c>
      <c r="N2710" s="157" t="s">
        <v>1917</v>
      </c>
      <c r="O2710" s="130">
        <v>53</v>
      </c>
      <c r="P2710" s="130">
        <f t="shared" si="447"/>
        <v>53</v>
      </c>
      <c r="U2710" s="230"/>
      <c r="V2710" s="37"/>
    </row>
    <row r="2711" spans="1:27" s="131" customFormat="1" ht="18" customHeight="1" x14ac:dyDescent="0.25">
      <c r="A2711" s="134">
        <v>289067</v>
      </c>
      <c r="B2711" s="134">
        <v>63808039</v>
      </c>
      <c r="C2711" s="134">
        <v>2</v>
      </c>
      <c r="D2711" s="161">
        <v>1374600</v>
      </c>
      <c r="E2711" s="123" t="s">
        <v>3585</v>
      </c>
      <c r="F2711" s="20" t="s">
        <v>4594</v>
      </c>
      <c r="G2711" s="484">
        <f>J2711*1.1621</f>
        <v>220.79899999999998</v>
      </c>
      <c r="H2711" s="330">
        <f t="shared" si="451"/>
        <v>441.59799999999996</v>
      </c>
      <c r="I2711" s="134" t="s">
        <v>152</v>
      </c>
      <c r="J2711" s="477">
        <v>190</v>
      </c>
      <c r="K2711" s="477">
        <f t="shared" si="452"/>
        <v>380</v>
      </c>
      <c r="L2711" s="486">
        <f t="shared" si="453"/>
        <v>1425</v>
      </c>
      <c r="M2711" s="486">
        <f t="shared" si="448"/>
        <v>2850</v>
      </c>
      <c r="N2711" s="174" t="s">
        <v>1917</v>
      </c>
      <c r="O2711" s="130">
        <v>53</v>
      </c>
      <c r="P2711" s="130">
        <f t="shared" si="447"/>
        <v>106</v>
      </c>
      <c r="Q2711" s="447"/>
      <c r="R2711" s="451"/>
      <c r="S2711" s="447" t="s">
        <v>4578</v>
      </c>
      <c r="T2711" s="480"/>
      <c r="U2711" s="480"/>
      <c r="V2711" s="37"/>
    </row>
    <row r="2712" spans="1:27" s="131" customFormat="1" ht="18.95" customHeight="1" x14ac:dyDescent="0.25">
      <c r="A2712" s="197">
        <v>289067</v>
      </c>
      <c r="B2712" s="134">
        <v>63808039</v>
      </c>
      <c r="C2712" s="134">
        <v>2</v>
      </c>
      <c r="D2712" s="161">
        <v>1374600</v>
      </c>
      <c r="E2712" s="123" t="s">
        <v>3585</v>
      </c>
      <c r="F2712" s="20" t="s">
        <v>4594</v>
      </c>
      <c r="G2712" s="484">
        <f>J2712*1.1621</f>
        <v>220.79899999999998</v>
      </c>
      <c r="H2712" s="330">
        <f t="shared" si="451"/>
        <v>441.59799999999996</v>
      </c>
      <c r="I2712" s="134" t="s">
        <v>152</v>
      </c>
      <c r="J2712" s="477">
        <v>190</v>
      </c>
      <c r="K2712" s="477">
        <f t="shared" si="452"/>
        <v>380</v>
      </c>
      <c r="L2712" s="486">
        <f t="shared" si="453"/>
        <v>1425</v>
      </c>
      <c r="M2712" s="486">
        <f t="shared" si="448"/>
        <v>2850</v>
      </c>
      <c r="N2712" s="174" t="s">
        <v>1917</v>
      </c>
      <c r="O2712" s="130">
        <v>53</v>
      </c>
      <c r="P2712" s="130">
        <f t="shared" si="447"/>
        <v>106</v>
      </c>
      <c r="Q2712" s="447"/>
      <c r="R2712" s="447"/>
      <c r="S2712" s="489"/>
      <c r="T2712" s="480"/>
      <c r="U2712" s="480"/>
      <c r="V2712" s="37"/>
      <c r="X2712" s="139"/>
    </row>
    <row r="2713" spans="1:27" s="131" customFormat="1" ht="18.95" customHeight="1" x14ac:dyDescent="0.25">
      <c r="A2713" s="6">
        <v>178298</v>
      </c>
      <c r="B2713" s="51">
        <v>63808077</v>
      </c>
      <c r="C2713" s="27">
        <v>1</v>
      </c>
      <c r="D2713" s="46"/>
      <c r="E2713" s="20" t="s">
        <v>1872</v>
      </c>
      <c r="F2713" s="14" t="s">
        <v>1873</v>
      </c>
      <c r="G2713" s="73">
        <f>J2713*1.2</f>
        <v>66</v>
      </c>
      <c r="H2713" s="71">
        <f t="shared" si="451"/>
        <v>66</v>
      </c>
      <c r="I2713" s="45" t="s">
        <v>974</v>
      </c>
      <c r="J2713" s="3">
        <v>55</v>
      </c>
      <c r="K2713" s="55">
        <f t="shared" si="452"/>
        <v>55</v>
      </c>
      <c r="L2713" s="13">
        <f t="shared" si="453"/>
        <v>412.5</v>
      </c>
      <c r="M2713" s="57">
        <f t="shared" si="448"/>
        <v>412.5</v>
      </c>
      <c r="N2713" s="38"/>
      <c r="O2713" s="48">
        <v>22.8</v>
      </c>
      <c r="P2713" s="48">
        <f t="shared" si="447"/>
        <v>22.8</v>
      </c>
      <c r="Q2713" s="104"/>
      <c r="R2713" s="102">
        <f>Q2713*1.025</f>
        <v>0</v>
      </c>
      <c r="S2713" s="37"/>
      <c r="T2713" s="37"/>
      <c r="U2713" s="139"/>
      <c r="V2713" s="37"/>
      <c r="W2713" s="139"/>
      <c r="Y2713" s="139"/>
    </row>
    <row r="2714" spans="1:27" s="131" customFormat="1" ht="18.95" customHeight="1" x14ac:dyDescent="0.25">
      <c r="A2714" s="6">
        <v>179498</v>
      </c>
      <c r="B2714" s="6">
        <v>63808084</v>
      </c>
      <c r="C2714" s="6">
        <v>2</v>
      </c>
      <c r="D2714" s="39"/>
      <c r="E2714" s="30" t="s">
        <v>1882</v>
      </c>
      <c r="F2714" s="8" t="s">
        <v>4790</v>
      </c>
      <c r="G2714" s="55">
        <f>J2714*1.15</f>
        <v>43.699999999999996</v>
      </c>
      <c r="H2714" s="55">
        <f t="shared" si="451"/>
        <v>87.399999999999991</v>
      </c>
      <c r="I2714" s="15" t="s">
        <v>152</v>
      </c>
      <c r="J2714" s="55">
        <v>38</v>
      </c>
      <c r="K2714" s="55">
        <f t="shared" si="452"/>
        <v>76</v>
      </c>
      <c r="L2714" s="56">
        <f t="shared" si="453"/>
        <v>285</v>
      </c>
      <c r="M2714" s="56">
        <f t="shared" si="448"/>
        <v>570</v>
      </c>
      <c r="N2714" s="38"/>
      <c r="O2714" s="48">
        <v>6.59</v>
      </c>
      <c r="P2714" s="48">
        <f t="shared" si="447"/>
        <v>13.18</v>
      </c>
      <c r="Q2714" s="104"/>
      <c r="R2714" s="102">
        <f>Q2714*1.025</f>
        <v>0</v>
      </c>
      <c r="S2714" s="120" t="s">
        <v>3001</v>
      </c>
      <c r="T2714" s="37"/>
    </row>
    <row r="2715" spans="1:27" s="131" customFormat="1" ht="18.95" customHeight="1" x14ac:dyDescent="0.25">
      <c r="A2715" s="134">
        <v>231840</v>
      </c>
      <c r="B2715" s="134">
        <v>63808247</v>
      </c>
      <c r="C2715" s="134">
        <v>2</v>
      </c>
      <c r="D2715" s="161"/>
      <c r="E2715" s="123">
        <v>63808247</v>
      </c>
      <c r="F2715" s="124" t="s">
        <v>3913</v>
      </c>
      <c r="G2715" s="168">
        <f>J2715*1.2</f>
        <v>163.19999999999999</v>
      </c>
      <c r="H2715" s="125">
        <f t="shared" si="451"/>
        <v>326.39999999999998</v>
      </c>
      <c r="I2715" s="166" t="s">
        <v>152</v>
      </c>
      <c r="J2715" s="162">
        <v>136</v>
      </c>
      <c r="K2715" s="162">
        <f t="shared" si="452"/>
        <v>272</v>
      </c>
      <c r="L2715" s="167">
        <f t="shared" si="453"/>
        <v>1020</v>
      </c>
      <c r="M2715" s="167">
        <f t="shared" si="448"/>
        <v>2040</v>
      </c>
      <c r="N2715" s="122" t="s">
        <v>1917</v>
      </c>
      <c r="O2715" s="130">
        <v>27</v>
      </c>
      <c r="P2715" s="130">
        <f t="shared" si="447"/>
        <v>54</v>
      </c>
      <c r="Q2715" s="139"/>
      <c r="V2715" s="37"/>
    </row>
    <row r="2716" spans="1:27" s="131" customFormat="1" ht="18.95" customHeight="1" x14ac:dyDescent="0.25">
      <c r="A2716" s="6">
        <v>186141</v>
      </c>
      <c r="B2716" s="6">
        <v>63808445</v>
      </c>
      <c r="C2716" s="6">
        <v>1</v>
      </c>
      <c r="D2716" s="39"/>
      <c r="E2716" s="30" t="s">
        <v>3502</v>
      </c>
      <c r="F2716" s="20" t="s">
        <v>3972</v>
      </c>
      <c r="G2716" s="53">
        <f>J2716*1.15</f>
        <v>2685.25</v>
      </c>
      <c r="H2716" s="53">
        <f t="shared" si="451"/>
        <v>2685.25</v>
      </c>
      <c r="I2716" s="15" t="s">
        <v>0</v>
      </c>
      <c r="J2716" s="55">
        <v>2335</v>
      </c>
      <c r="K2716" s="55">
        <f t="shared" si="452"/>
        <v>2335</v>
      </c>
      <c r="L2716" s="56">
        <f t="shared" si="453"/>
        <v>17512.5</v>
      </c>
      <c r="M2716" s="56">
        <f t="shared" si="448"/>
        <v>17512.5</v>
      </c>
      <c r="N2716" s="6" t="s">
        <v>1917</v>
      </c>
      <c r="O2716" s="48">
        <v>330</v>
      </c>
      <c r="P2716" s="48">
        <f t="shared" si="447"/>
        <v>330</v>
      </c>
      <c r="Q2716" s="104"/>
      <c r="R2716" s="102">
        <f t="shared" ref="R2716:R2724" si="454">Q2716*1.025</f>
        <v>0</v>
      </c>
      <c r="S2716" s="120" t="s">
        <v>2693</v>
      </c>
      <c r="T2716" s="37"/>
      <c r="U2716" s="37"/>
      <c r="V2716" s="37"/>
    </row>
    <row r="2717" spans="1:27" s="139" customFormat="1" ht="18.95" customHeight="1" x14ac:dyDescent="0.25">
      <c r="A2717" s="9">
        <v>183112</v>
      </c>
      <c r="B2717" s="9">
        <v>63808447</v>
      </c>
      <c r="C2717" s="9">
        <v>3</v>
      </c>
      <c r="D2717" s="39"/>
      <c r="E2717" s="30" t="s">
        <v>1986</v>
      </c>
      <c r="F2717" s="20" t="s">
        <v>1987</v>
      </c>
      <c r="G2717" s="76">
        <f t="shared" ref="G2717:G2723" si="455">J2717*1.2</f>
        <v>45</v>
      </c>
      <c r="H2717" s="55">
        <f t="shared" si="451"/>
        <v>135</v>
      </c>
      <c r="I2717" s="15" t="s">
        <v>152</v>
      </c>
      <c r="J2717" s="55">
        <v>37.5</v>
      </c>
      <c r="K2717" s="55">
        <f t="shared" si="452"/>
        <v>112.5</v>
      </c>
      <c r="L2717" s="56">
        <f t="shared" si="453"/>
        <v>281.25</v>
      </c>
      <c r="M2717" s="56">
        <f t="shared" si="448"/>
        <v>843.75</v>
      </c>
      <c r="N2717" s="38"/>
      <c r="O2717" s="48">
        <v>1.85</v>
      </c>
      <c r="P2717" s="48">
        <f t="shared" si="447"/>
        <v>5.5500000000000007</v>
      </c>
      <c r="Q2717" s="103"/>
      <c r="R2717" s="102">
        <f t="shared" si="454"/>
        <v>0</v>
      </c>
      <c r="S2717" s="120" t="s">
        <v>2774</v>
      </c>
      <c r="T2717" s="37"/>
      <c r="U2717" s="37"/>
      <c r="V2717" s="37"/>
      <c r="W2717" s="131"/>
      <c r="X2717" s="131"/>
      <c r="Y2717" s="131"/>
    </row>
    <row r="2718" spans="1:27" s="131" customFormat="1" ht="18" customHeight="1" x14ac:dyDescent="0.25">
      <c r="A2718" s="9">
        <v>183112</v>
      </c>
      <c r="B2718" s="9">
        <v>63808448</v>
      </c>
      <c r="C2718" s="9">
        <v>3</v>
      </c>
      <c r="D2718" s="39"/>
      <c r="E2718" s="30" t="s">
        <v>1988</v>
      </c>
      <c r="F2718" s="20" t="s">
        <v>1987</v>
      </c>
      <c r="G2718" s="76">
        <f t="shared" si="455"/>
        <v>45</v>
      </c>
      <c r="H2718" s="55">
        <f t="shared" si="451"/>
        <v>135</v>
      </c>
      <c r="I2718" s="15" t="s">
        <v>152</v>
      </c>
      <c r="J2718" s="55">
        <v>37.5</v>
      </c>
      <c r="K2718" s="55">
        <f t="shared" si="452"/>
        <v>112.5</v>
      </c>
      <c r="L2718" s="56">
        <f t="shared" si="453"/>
        <v>281.25</v>
      </c>
      <c r="M2718" s="56">
        <f t="shared" si="448"/>
        <v>843.75</v>
      </c>
      <c r="N2718" s="38"/>
      <c r="O2718" s="48">
        <v>1.85</v>
      </c>
      <c r="P2718" s="48">
        <f t="shared" si="447"/>
        <v>5.5500000000000007</v>
      </c>
      <c r="Q2718" s="104"/>
      <c r="R2718" s="102">
        <f t="shared" si="454"/>
        <v>0</v>
      </c>
      <c r="S2718" s="120" t="s">
        <v>2775</v>
      </c>
      <c r="T2718" s="37"/>
      <c r="U2718" s="37"/>
      <c r="V2718" s="37"/>
    </row>
    <row r="2719" spans="1:27" s="131" customFormat="1" ht="18" customHeight="1" x14ac:dyDescent="0.25">
      <c r="A2719" s="9">
        <v>183112</v>
      </c>
      <c r="B2719" s="9">
        <v>63808449</v>
      </c>
      <c r="C2719" s="9">
        <v>2</v>
      </c>
      <c r="D2719" s="39"/>
      <c r="E2719" s="30" t="s">
        <v>1989</v>
      </c>
      <c r="F2719" s="20" t="s">
        <v>1990</v>
      </c>
      <c r="G2719" s="76">
        <f t="shared" si="455"/>
        <v>44.4</v>
      </c>
      <c r="H2719" s="55">
        <f t="shared" si="451"/>
        <v>88.8</v>
      </c>
      <c r="I2719" s="15" t="s">
        <v>152</v>
      </c>
      <c r="J2719" s="55">
        <v>37</v>
      </c>
      <c r="K2719" s="55">
        <f t="shared" si="452"/>
        <v>74</v>
      </c>
      <c r="L2719" s="56">
        <f t="shared" si="453"/>
        <v>277.5</v>
      </c>
      <c r="M2719" s="56">
        <f t="shared" si="448"/>
        <v>555</v>
      </c>
      <c r="N2719" s="38"/>
      <c r="O2719" s="48">
        <v>1.4350000000000001</v>
      </c>
      <c r="P2719" s="48">
        <f t="shared" si="447"/>
        <v>2.87</v>
      </c>
      <c r="Q2719" s="104"/>
      <c r="R2719" s="102">
        <f t="shared" si="454"/>
        <v>0</v>
      </c>
      <c r="S2719" s="120" t="s">
        <v>2776</v>
      </c>
      <c r="T2719" s="37"/>
      <c r="U2719" s="139"/>
      <c r="V2719" s="37"/>
    </row>
    <row r="2720" spans="1:27" s="131" customFormat="1" ht="18" customHeight="1" x14ac:dyDescent="0.25">
      <c r="A2720" s="9">
        <v>183112</v>
      </c>
      <c r="B2720" s="6">
        <v>63808450</v>
      </c>
      <c r="C2720" s="6">
        <v>2</v>
      </c>
      <c r="D2720" s="39"/>
      <c r="E2720" s="30" t="s">
        <v>1991</v>
      </c>
      <c r="F2720" s="20" t="s">
        <v>1990</v>
      </c>
      <c r="G2720" s="76">
        <f t="shared" si="455"/>
        <v>44.4</v>
      </c>
      <c r="H2720" s="55">
        <f t="shared" si="451"/>
        <v>88.8</v>
      </c>
      <c r="I2720" s="15" t="s">
        <v>152</v>
      </c>
      <c r="J2720" s="55">
        <v>37</v>
      </c>
      <c r="K2720" s="55">
        <f t="shared" si="452"/>
        <v>74</v>
      </c>
      <c r="L2720" s="56">
        <f t="shared" si="453"/>
        <v>277.5</v>
      </c>
      <c r="M2720" s="56">
        <f t="shared" si="448"/>
        <v>555</v>
      </c>
      <c r="N2720" s="38"/>
      <c r="O2720" s="48">
        <v>1.4350000000000001</v>
      </c>
      <c r="P2720" s="48">
        <f t="shared" si="447"/>
        <v>2.87</v>
      </c>
      <c r="Q2720" s="104"/>
      <c r="R2720" s="102">
        <f t="shared" si="454"/>
        <v>0</v>
      </c>
      <c r="S2720" s="120" t="s">
        <v>2777</v>
      </c>
      <c r="T2720" s="37"/>
      <c r="U2720" s="139"/>
      <c r="V2720" s="37"/>
    </row>
    <row r="2721" spans="1:26" s="131" customFormat="1" ht="18" customHeight="1" x14ac:dyDescent="0.25">
      <c r="A2721" s="9">
        <v>183112</v>
      </c>
      <c r="B2721" s="9">
        <v>63808451</v>
      </c>
      <c r="C2721" s="9">
        <v>4</v>
      </c>
      <c r="D2721" s="39"/>
      <c r="E2721" s="30" t="s">
        <v>1992</v>
      </c>
      <c r="F2721" s="20" t="s">
        <v>1993</v>
      </c>
      <c r="G2721" s="76">
        <f t="shared" si="455"/>
        <v>50.4</v>
      </c>
      <c r="H2721" s="55">
        <f t="shared" si="451"/>
        <v>201.6</v>
      </c>
      <c r="I2721" s="15" t="s">
        <v>152</v>
      </c>
      <c r="J2721" s="55">
        <v>42</v>
      </c>
      <c r="K2721" s="55">
        <f t="shared" si="452"/>
        <v>168</v>
      </c>
      <c r="L2721" s="56">
        <f t="shared" si="453"/>
        <v>315</v>
      </c>
      <c r="M2721" s="56">
        <f t="shared" si="448"/>
        <v>1260</v>
      </c>
      <c r="N2721" s="38"/>
      <c r="O2721" s="48">
        <v>9.74</v>
      </c>
      <c r="P2721" s="48">
        <f t="shared" si="447"/>
        <v>38.96</v>
      </c>
      <c r="Q2721" s="103"/>
      <c r="R2721" s="102">
        <f t="shared" si="454"/>
        <v>0</v>
      </c>
      <c r="S2721" s="120" t="s">
        <v>2778</v>
      </c>
      <c r="T2721" s="37"/>
      <c r="U2721" s="230"/>
      <c r="V2721" s="37"/>
    </row>
    <row r="2722" spans="1:26" s="131" customFormat="1" ht="18" customHeight="1" x14ac:dyDescent="0.25">
      <c r="A2722" s="9">
        <v>183112</v>
      </c>
      <c r="B2722" s="9">
        <v>63808452</v>
      </c>
      <c r="C2722" s="9">
        <v>4</v>
      </c>
      <c r="D2722" s="39"/>
      <c r="E2722" s="30" t="s">
        <v>1994</v>
      </c>
      <c r="F2722" s="20" t="s">
        <v>1995</v>
      </c>
      <c r="G2722" s="76">
        <f t="shared" si="455"/>
        <v>54</v>
      </c>
      <c r="H2722" s="55">
        <f t="shared" si="451"/>
        <v>216</v>
      </c>
      <c r="I2722" s="15" t="s">
        <v>152</v>
      </c>
      <c r="J2722" s="55">
        <v>45</v>
      </c>
      <c r="K2722" s="55">
        <f t="shared" si="452"/>
        <v>180</v>
      </c>
      <c r="L2722" s="56">
        <f t="shared" si="453"/>
        <v>337.5</v>
      </c>
      <c r="M2722" s="56">
        <f t="shared" si="448"/>
        <v>1350</v>
      </c>
      <c r="N2722" s="38"/>
      <c r="O2722" s="48">
        <v>12.4</v>
      </c>
      <c r="P2722" s="48">
        <f t="shared" si="447"/>
        <v>49.6</v>
      </c>
      <c r="Q2722" s="104"/>
      <c r="R2722" s="102">
        <f t="shared" si="454"/>
        <v>0</v>
      </c>
      <c r="S2722" s="120" t="s">
        <v>2779</v>
      </c>
      <c r="T2722" s="37"/>
      <c r="U2722" s="37"/>
      <c r="V2722" s="139"/>
    </row>
    <row r="2723" spans="1:26" s="131" customFormat="1" ht="18" customHeight="1" x14ac:dyDescent="0.25">
      <c r="A2723" s="9">
        <v>183112</v>
      </c>
      <c r="B2723" s="9">
        <v>63808453</v>
      </c>
      <c r="C2723" s="9">
        <v>6</v>
      </c>
      <c r="D2723" s="39"/>
      <c r="E2723" s="30" t="s">
        <v>1996</v>
      </c>
      <c r="F2723" s="20" t="s">
        <v>1997</v>
      </c>
      <c r="G2723" s="76">
        <f t="shared" si="455"/>
        <v>19.2</v>
      </c>
      <c r="H2723" s="55">
        <f t="shared" si="451"/>
        <v>115.19999999999999</v>
      </c>
      <c r="I2723" s="15" t="s">
        <v>974</v>
      </c>
      <c r="J2723" s="55">
        <v>16</v>
      </c>
      <c r="K2723" s="55">
        <f t="shared" si="452"/>
        <v>96</v>
      </c>
      <c r="L2723" s="56">
        <f t="shared" si="453"/>
        <v>120</v>
      </c>
      <c r="M2723" s="56">
        <f t="shared" si="448"/>
        <v>720</v>
      </c>
      <c r="N2723" s="38"/>
      <c r="O2723" s="48">
        <v>1.25</v>
      </c>
      <c r="P2723" s="48">
        <f t="shared" si="447"/>
        <v>7.5</v>
      </c>
      <c r="Q2723" s="103"/>
      <c r="R2723" s="102">
        <f t="shared" si="454"/>
        <v>0</v>
      </c>
      <c r="S2723" s="120" t="s">
        <v>2780</v>
      </c>
      <c r="T2723" s="37"/>
      <c r="U2723" s="37"/>
      <c r="V2723" s="40"/>
    </row>
    <row r="2724" spans="1:26" s="131" customFormat="1" ht="18.95" customHeight="1" x14ac:dyDescent="0.25">
      <c r="A2724" s="6">
        <v>186253</v>
      </c>
      <c r="B2724" s="6">
        <v>63809030</v>
      </c>
      <c r="C2724" s="6">
        <v>13</v>
      </c>
      <c r="D2724" s="39"/>
      <c r="E2724" s="30">
        <v>63809030</v>
      </c>
      <c r="F2724" s="20" t="s">
        <v>2016</v>
      </c>
      <c r="G2724" s="76">
        <f t="shared" ref="G2724:G2736" si="456">J2724*1.2565+O2724*1.9</f>
        <v>20.801450000000003</v>
      </c>
      <c r="H2724" s="53">
        <f t="shared" si="451"/>
        <v>270.41885000000002</v>
      </c>
      <c r="I2724" s="94" t="s">
        <v>974</v>
      </c>
      <c r="J2724" s="298">
        <v>15.3</v>
      </c>
      <c r="K2724" s="97">
        <f t="shared" si="452"/>
        <v>198.9</v>
      </c>
      <c r="L2724" s="93">
        <f t="shared" si="453"/>
        <v>114.75</v>
      </c>
      <c r="M2724" s="93">
        <f t="shared" si="448"/>
        <v>1491.75</v>
      </c>
      <c r="N2724" s="91" t="s">
        <v>1973</v>
      </c>
      <c r="O2724" s="48">
        <v>0.83</v>
      </c>
      <c r="P2724" s="48">
        <f t="shared" si="447"/>
        <v>10.79</v>
      </c>
      <c r="Q2724" s="104"/>
      <c r="R2724" s="102">
        <f t="shared" si="454"/>
        <v>0</v>
      </c>
      <c r="S2724" s="120" t="s">
        <v>2143</v>
      </c>
      <c r="T2724" s="40"/>
      <c r="U2724" s="139"/>
      <c r="V2724" s="37"/>
    </row>
    <row r="2725" spans="1:26" s="131" customFormat="1" ht="18.95" customHeight="1" x14ac:dyDescent="0.25">
      <c r="A2725" s="134">
        <v>191151</v>
      </c>
      <c r="B2725" s="134">
        <v>63809030</v>
      </c>
      <c r="C2725" s="134">
        <v>1</v>
      </c>
      <c r="D2725" s="161"/>
      <c r="E2725" s="123">
        <v>63809030</v>
      </c>
      <c r="F2725" s="124" t="s">
        <v>2016</v>
      </c>
      <c r="G2725" s="189">
        <f t="shared" si="456"/>
        <v>20.801450000000003</v>
      </c>
      <c r="H2725" s="187">
        <f t="shared" si="451"/>
        <v>20.801450000000003</v>
      </c>
      <c r="I2725" s="163" t="s">
        <v>152</v>
      </c>
      <c r="J2725" s="190">
        <v>15.3</v>
      </c>
      <c r="K2725" s="164">
        <f t="shared" si="452"/>
        <v>15.3</v>
      </c>
      <c r="L2725" s="165">
        <f t="shared" si="453"/>
        <v>114.75</v>
      </c>
      <c r="M2725" s="165">
        <f t="shared" si="448"/>
        <v>114.75</v>
      </c>
      <c r="N2725" s="129" t="s">
        <v>1973</v>
      </c>
      <c r="O2725" s="130">
        <v>0.83</v>
      </c>
      <c r="P2725" s="130">
        <f t="shared" si="447"/>
        <v>0.83</v>
      </c>
      <c r="S2725" s="139"/>
      <c r="T2725" s="139"/>
      <c r="U2725" s="37"/>
    </row>
    <row r="2726" spans="1:26" s="131" customFormat="1" ht="18.95" customHeight="1" x14ac:dyDescent="0.25">
      <c r="A2726" s="197">
        <v>196461</v>
      </c>
      <c r="B2726" s="134">
        <v>63809030</v>
      </c>
      <c r="C2726" s="134">
        <v>1</v>
      </c>
      <c r="D2726" s="161"/>
      <c r="E2726" s="123" t="s">
        <v>3610</v>
      </c>
      <c r="F2726" s="124" t="s">
        <v>2016</v>
      </c>
      <c r="G2726" s="189">
        <f t="shared" si="456"/>
        <v>20.801450000000003</v>
      </c>
      <c r="H2726" s="125">
        <f t="shared" si="451"/>
        <v>20.801450000000003</v>
      </c>
      <c r="I2726" s="163" t="s">
        <v>152</v>
      </c>
      <c r="J2726" s="190">
        <v>15.3</v>
      </c>
      <c r="K2726" s="164">
        <f t="shared" si="452"/>
        <v>15.3</v>
      </c>
      <c r="L2726" s="165">
        <f t="shared" si="453"/>
        <v>114.75</v>
      </c>
      <c r="M2726" s="165">
        <f t="shared" si="448"/>
        <v>114.75</v>
      </c>
      <c r="N2726" s="129" t="s">
        <v>1973</v>
      </c>
      <c r="O2726" s="130">
        <v>0.83</v>
      </c>
      <c r="P2726" s="130">
        <f t="shared" ref="P2726:P2789" si="457">O2726*C2726</f>
        <v>0.83</v>
      </c>
      <c r="R2726" s="139"/>
      <c r="S2726" s="139"/>
      <c r="T2726" s="139"/>
      <c r="U2726" s="37"/>
      <c r="V2726" s="37"/>
      <c r="W2726" s="139"/>
    </row>
    <row r="2727" spans="1:26" s="139" customFormat="1" ht="18.95" customHeight="1" x14ac:dyDescent="0.25">
      <c r="A2727" s="197">
        <v>204046</v>
      </c>
      <c r="B2727" s="134">
        <v>63809030</v>
      </c>
      <c r="C2727" s="134">
        <v>3</v>
      </c>
      <c r="D2727" s="134"/>
      <c r="E2727" s="123" t="s">
        <v>3610</v>
      </c>
      <c r="F2727" s="124" t="s">
        <v>2016</v>
      </c>
      <c r="G2727" s="189">
        <f t="shared" si="456"/>
        <v>20.801450000000003</v>
      </c>
      <c r="H2727" s="125">
        <f t="shared" si="451"/>
        <v>62.404350000000008</v>
      </c>
      <c r="I2727" s="294" t="s">
        <v>974</v>
      </c>
      <c r="J2727" s="190">
        <v>15.3</v>
      </c>
      <c r="K2727" s="164">
        <f t="shared" si="452"/>
        <v>45.900000000000006</v>
      </c>
      <c r="L2727" s="165">
        <f t="shared" si="453"/>
        <v>114.75</v>
      </c>
      <c r="M2727" s="165">
        <f t="shared" si="448"/>
        <v>344.25</v>
      </c>
      <c r="N2727" s="129" t="s">
        <v>1973</v>
      </c>
      <c r="O2727" s="130">
        <v>0.83</v>
      </c>
      <c r="P2727" s="130">
        <f t="shared" si="457"/>
        <v>2.4899999999999998</v>
      </c>
      <c r="Q2727" s="131"/>
      <c r="U2727" s="37"/>
      <c r="V2727" s="37"/>
      <c r="W2727" s="131"/>
      <c r="X2727" s="131"/>
      <c r="Y2727" s="131"/>
    </row>
    <row r="2728" spans="1:26" s="131" customFormat="1" ht="18" customHeight="1" x14ac:dyDescent="0.25">
      <c r="A2728" s="280">
        <v>211166</v>
      </c>
      <c r="B2728" s="134">
        <v>63809030</v>
      </c>
      <c r="C2728" s="134">
        <v>1</v>
      </c>
      <c r="D2728" s="161"/>
      <c r="E2728" s="123" t="s">
        <v>3610</v>
      </c>
      <c r="F2728" s="124" t="s">
        <v>2016</v>
      </c>
      <c r="G2728" s="189">
        <f t="shared" si="456"/>
        <v>20.801450000000003</v>
      </c>
      <c r="H2728" s="187">
        <f t="shared" si="451"/>
        <v>20.801450000000003</v>
      </c>
      <c r="I2728" s="163" t="s">
        <v>152</v>
      </c>
      <c r="J2728" s="190">
        <v>15.3</v>
      </c>
      <c r="K2728" s="164">
        <f t="shared" si="452"/>
        <v>15.3</v>
      </c>
      <c r="L2728" s="165">
        <f t="shared" si="453"/>
        <v>114.75</v>
      </c>
      <c r="M2728" s="165">
        <f t="shared" si="448"/>
        <v>114.75</v>
      </c>
      <c r="N2728" s="129" t="s">
        <v>1973</v>
      </c>
      <c r="O2728" s="130">
        <v>0.83</v>
      </c>
      <c r="P2728" s="130">
        <f t="shared" si="457"/>
        <v>0.83</v>
      </c>
      <c r="Q2728" s="188"/>
      <c r="R2728" s="194"/>
      <c r="S2728" s="246"/>
      <c r="T2728" s="139"/>
      <c r="U2728" s="37"/>
      <c r="V2728" s="37"/>
    </row>
    <row r="2729" spans="1:26" s="131" customFormat="1" ht="20.100000000000001" customHeight="1" x14ac:dyDescent="0.25">
      <c r="A2729" s="280">
        <v>211166</v>
      </c>
      <c r="B2729" s="134">
        <v>63809030</v>
      </c>
      <c r="C2729" s="134">
        <v>1</v>
      </c>
      <c r="D2729" s="161"/>
      <c r="E2729" s="123" t="s">
        <v>3610</v>
      </c>
      <c r="F2729" s="124" t="s">
        <v>2016</v>
      </c>
      <c r="G2729" s="189">
        <f t="shared" si="456"/>
        <v>20.801450000000003</v>
      </c>
      <c r="H2729" s="187">
        <f t="shared" si="451"/>
        <v>20.801450000000003</v>
      </c>
      <c r="I2729" s="163" t="s">
        <v>152</v>
      </c>
      <c r="J2729" s="190">
        <v>15.3</v>
      </c>
      <c r="K2729" s="164">
        <f t="shared" si="452"/>
        <v>15.3</v>
      </c>
      <c r="L2729" s="165">
        <f t="shared" si="453"/>
        <v>114.75</v>
      </c>
      <c r="M2729" s="165">
        <f t="shared" si="448"/>
        <v>114.75</v>
      </c>
      <c r="N2729" s="129" t="s">
        <v>1973</v>
      </c>
      <c r="O2729" s="130">
        <v>0.83</v>
      </c>
      <c r="P2729" s="130">
        <f t="shared" si="457"/>
        <v>0.83</v>
      </c>
      <c r="Q2729" s="188"/>
      <c r="R2729" s="194"/>
      <c r="S2729" s="139"/>
      <c r="T2729" s="139"/>
      <c r="U2729" s="139"/>
      <c r="V2729" s="37"/>
    </row>
    <row r="2730" spans="1:26" s="139" customFormat="1" ht="20.100000000000001" customHeight="1" x14ac:dyDescent="0.25">
      <c r="A2730" s="197">
        <v>211168</v>
      </c>
      <c r="B2730" s="134">
        <v>63809030</v>
      </c>
      <c r="C2730" s="134">
        <v>1</v>
      </c>
      <c r="D2730" s="161"/>
      <c r="E2730" s="123" t="s">
        <v>3610</v>
      </c>
      <c r="F2730" s="124" t="s">
        <v>2016</v>
      </c>
      <c r="G2730" s="189">
        <f t="shared" si="456"/>
        <v>20.801450000000003</v>
      </c>
      <c r="H2730" s="187">
        <f t="shared" si="451"/>
        <v>20.801450000000003</v>
      </c>
      <c r="I2730" s="163" t="s">
        <v>152</v>
      </c>
      <c r="J2730" s="190">
        <v>15.3</v>
      </c>
      <c r="K2730" s="164">
        <f t="shared" si="452"/>
        <v>15.3</v>
      </c>
      <c r="L2730" s="165">
        <f t="shared" si="453"/>
        <v>114.75</v>
      </c>
      <c r="M2730" s="165">
        <f t="shared" si="448"/>
        <v>114.75</v>
      </c>
      <c r="N2730" s="129" t="s">
        <v>1973</v>
      </c>
      <c r="O2730" s="130">
        <v>0.83</v>
      </c>
      <c r="P2730" s="130">
        <f t="shared" si="457"/>
        <v>0.83</v>
      </c>
      <c r="Q2730" s="188"/>
      <c r="R2730" s="194"/>
      <c r="S2730" s="246"/>
      <c r="U2730" s="37"/>
      <c r="V2730" s="40"/>
      <c r="W2730" s="131"/>
    </row>
    <row r="2731" spans="1:26" s="139" customFormat="1" ht="20.100000000000001" customHeight="1" x14ac:dyDescent="0.25">
      <c r="A2731" s="197">
        <v>211168</v>
      </c>
      <c r="B2731" s="134">
        <v>63809030</v>
      </c>
      <c r="C2731" s="134">
        <v>1</v>
      </c>
      <c r="D2731" s="161"/>
      <c r="E2731" s="123" t="s">
        <v>3610</v>
      </c>
      <c r="F2731" s="124" t="s">
        <v>2016</v>
      </c>
      <c r="G2731" s="189">
        <f t="shared" si="456"/>
        <v>20.801450000000003</v>
      </c>
      <c r="H2731" s="187">
        <f t="shared" si="451"/>
        <v>20.801450000000003</v>
      </c>
      <c r="I2731" s="163" t="s">
        <v>152</v>
      </c>
      <c r="J2731" s="190">
        <v>15.3</v>
      </c>
      <c r="K2731" s="164">
        <f t="shared" si="452"/>
        <v>15.3</v>
      </c>
      <c r="L2731" s="165">
        <f t="shared" si="453"/>
        <v>114.75</v>
      </c>
      <c r="M2731" s="165">
        <f t="shared" si="448"/>
        <v>114.75</v>
      </c>
      <c r="N2731" s="129" t="s">
        <v>1973</v>
      </c>
      <c r="O2731" s="130">
        <v>0.83</v>
      </c>
      <c r="P2731" s="130">
        <f t="shared" si="457"/>
        <v>0.83</v>
      </c>
      <c r="Q2731" s="188"/>
      <c r="R2731" s="194"/>
      <c r="U2731" s="37"/>
      <c r="V2731" s="37"/>
      <c r="W2731" s="131"/>
    </row>
    <row r="2732" spans="1:26" s="131" customFormat="1" ht="20.100000000000001" customHeight="1" x14ac:dyDescent="0.25">
      <c r="A2732" s="134">
        <v>228344</v>
      </c>
      <c r="B2732" s="134">
        <v>63809030</v>
      </c>
      <c r="C2732" s="134">
        <v>5</v>
      </c>
      <c r="D2732" s="161"/>
      <c r="E2732" s="123" t="s">
        <v>3610</v>
      </c>
      <c r="F2732" s="124" t="s">
        <v>2016</v>
      </c>
      <c r="G2732" s="189">
        <f t="shared" si="456"/>
        <v>20.801450000000003</v>
      </c>
      <c r="H2732" s="125">
        <f t="shared" si="451"/>
        <v>104.00725000000001</v>
      </c>
      <c r="I2732" s="126" t="s">
        <v>974</v>
      </c>
      <c r="J2732" s="352">
        <v>15.3</v>
      </c>
      <c r="K2732" s="164">
        <f t="shared" si="452"/>
        <v>76.5</v>
      </c>
      <c r="L2732" s="165">
        <f t="shared" si="453"/>
        <v>114.75</v>
      </c>
      <c r="M2732" s="165">
        <f t="shared" si="448"/>
        <v>573.75</v>
      </c>
      <c r="N2732" s="129" t="s">
        <v>1973</v>
      </c>
      <c r="O2732" s="130">
        <v>0.83</v>
      </c>
      <c r="P2732" s="130">
        <f t="shared" si="457"/>
        <v>4.1499999999999995</v>
      </c>
      <c r="Q2732" s="104"/>
      <c r="R2732" s="40"/>
      <c r="S2732" s="37"/>
      <c r="T2732" s="37"/>
      <c r="U2732" s="37"/>
      <c r="V2732" s="37"/>
    </row>
    <row r="2733" spans="1:26" s="131" customFormat="1" ht="20.100000000000001" customHeight="1" x14ac:dyDescent="0.25">
      <c r="A2733" s="134">
        <v>228344</v>
      </c>
      <c r="B2733" s="134">
        <v>63809030</v>
      </c>
      <c r="C2733" s="134">
        <v>2</v>
      </c>
      <c r="D2733" s="161"/>
      <c r="E2733" s="123" t="s">
        <v>3610</v>
      </c>
      <c r="F2733" s="124" t="s">
        <v>2016</v>
      </c>
      <c r="G2733" s="189">
        <f t="shared" si="456"/>
        <v>20.801450000000003</v>
      </c>
      <c r="H2733" s="125">
        <f t="shared" si="451"/>
        <v>41.602900000000005</v>
      </c>
      <c r="I2733" s="126" t="s">
        <v>974</v>
      </c>
      <c r="J2733" s="352">
        <v>15.3</v>
      </c>
      <c r="K2733" s="164">
        <f t="shared" si="452"/>
        <v>30.6</v>
      </c>
      <c r="L2733" s="165">
        <f t="shared" si="453"/>
        <v>114.75</v>
      </c>
      <c r="M2733" s="165">
        <f t="shared" ref="M2733:M2796" si="458">C2733*L2733</f>
        <v>229.5</v>
      </c>
      <c r="N2733" s="129" t="s">
        <v>1973</v>
      </c>
      <c r="O2733" s="130">
        <v>0.83</v>
      </c>
      <c r="P2733" s="130">
        <f t="shared" si="457"/>
        <v>1.66</v>
      </c>
      <c r="Q2733" s="104"/>
      <c r="R2733" s="40"/>
      <c r="S2733" s="37"/>
      <c r="T2733" s="37"/>
      <c r="U2733" s="37"/>
      <c r="Z2733" s="139"/>
    </row>
    <row r="2734" spans="1:26" s="139" customFormat="1" ht="20.100000000000001" customHeight="1" x14ac:dyDescent="0.25">
      <c r="A2734" s="134">
        <v>228344</v>
      </c>
      <c r="B2734" s="134">
        <v>63809030</v>
      </c>
      <c r="C2734" s="134">
        <v>4</v>
      </c>
      <c r="D2734" s="161"/>
      <c r="E2734" s="123" t="s">
        <v>3610</v>
      </c>
      <c r="F2734" s="124" t="s">
        <v>2016</v>
      </c>
      <c r="G2734" s="189">
        <f t="shared" si="456"/>
        <v>20.801450000000003</v>
      </c>
      <c r="H2734" s="125">
        <f t="shared" si="451"/>
        <v>83.205800000000011</v>
      </c>
      <c r="I2734" s="126" t="s">
        <v>974</v>
      </c>
      <c r="J2734" s="352">
        <v>15.3</v>
      </c>
      <c r="K2734" s="164">
        <f t="shared" si="452"/>
        <v>61.2</v>
      </c>
      <c r="L2734" s="165">
        <f t="shared" si="453"/>
        <v>114.75</v>
      </c>
      <c r="M2734" s="165">
        <f t="shared" si="458"/>
        <v>459</v>
      </c>
      <c r="N2734" s="129" t="s">
        <v>1973</v>
      </c>
      <c r="O2734" s="130">
        <v>0.83</v>
      </c>
      <c r="P2734" s="130">
        <f t="shared" si="457"/>
        <v>3.32</v>
      </c>
      <c r="Q2734" s="104"/>
      <c r="R2734" s="40"/>
      <c r="S2734" s="37"/>
      <c r="T2734" s="37"/>
      <c r="U2734" s="37"/>
      <c r="W2734" s="131"/>
    </row>
    <row r="2735" spans="1:26" s="131" customFormat="1" ht="20.100000000000001" customHeight="1" x14ac:dyDescent="0.25">
      <c r="A2735" s="134">
        <v>231840</v>
      </c>
      <c r="B2735" s="134">
        <v>63809030</v>
      </c>
      <c r="C2735" s="134">
        <v>1</v>
      </c>
      <c r="D2735" s="161"/>
      <c r="E2735" s="123" t="s">
        <v>3610</v>
      </c>
      <c r="F2735" s="124" t="s">
        <v>2016</v>
      </c>
      <c r="G2735" s="125">
        <f t="shared" si="456"/>
        <v>20.801450000000003</v>
      </c>
      <c r="H2735" s="125">
        <f t="shared" si="451"/>
        <v>20.801450000000003</v>
      </c>
      <c r="I2735" s="126" t="s">
        <v>974</v>
      </c>
      <c r="J2735" s="352">
        <v>15.3</v>
      </c>
      <c r="K2735" s="164">
        <f t="shared" si="452"/>
        <v>15.3</v>
      </c>
      <c r="L2735" s="165">
        <f t="shared" si="453"/>
        <v>114.75</v>
      </c>
      <c r="M2735" s="165">
        <f t="shared" si="458"/>
        <v>114.75</v>
      </c>
      <c r="N2735" s="129" t="s">
        <v>1973</v>
      </c>
      <c r="O2735" s="130">
        <v>0.83</v>
      </c>
      <c r="P2735" s="130">
        <f t="shared" si="457"/>
        <v>0.83</v>
      </c>
      <c r="Q2735" s="104"/>
      <c r="R2735" s="40"/>
      <c r="S2735" s="37"/>
      <c r="T2735" s="37"/>
      <c r="U2735" s="37"/>
      <c r="V2735" s="37"/>
    </row>
    <row r="2736" spans="1:26" s="131" customFormat="1" ht="20.100000000000001" customHeight="1" x14ac:dyDescent="0.25">
      <c r="A2736" s="197">
        <v>258831</v>
      </c>
      <c r="B2736" s="134">
        <v>63809030</v>
      </c>
      <c r="C2736" s="134">
        <v>2</v>
      </c>
      <c r="D2736" s="161"/>
      <c r="E2736" s="123" t="s">
        <v>3610</v>
      </c>
      <c r="F2736" s="124" t="s">
        <v>2016</v>
      </c>
      <c r="G2736" s="125">
        <f t="shared" si="456"/>
        <v>20.801450000000003</v>
      </c>
      <c r="H2736" s="125">
        <f t="shared" si="451"/>
        <v>41.602900000000005</v>
      </c>
      <c r="I2736" s="126" t="s">
        <v>974</v>
      </c>
      <c r="J2736" s="352">
        <v>15.3</v>
      </c>
      <c r="K2736" s="164">
        <f t="shared" si="452"/>
        <v>30.6</v>
      </c>
      <c r="L2736" s="165">
        <f t="shared" si="453"/>
        <v>114.75</v>
      </c>
      <c r="M2736" s="165">
        <f t="shared" si="458"/>
        <v>229.5</v>
      </c>
      <c r="N2736" s="129" t="s">
        <v>1973</v>
      </c>
      <c r="O2736" s="130">
        <v>0.83</v>
      </c>
      <c r="P2736" s="130">
        <f t="shared" si="457"/>
        <v>1.66</v>
      </c>
      <c r="Q2736" s="188"/>
      <c r="S2736" s="139"/>
      <c r="U2736" s="37"/>
      <c r="V2736" s="37"/>
    </row>
    <row r="2737" spans="1:23" s="139" customFormat="1" ht="18" customHeight="1" x14ac:dyDescent="0.25">
      <c r="A2737" s="6">
        <v>186253</v>
      </c>
      <c r="B2737" s="51">
        <v>63809032</v>
      </c>
      <c r="C2737" s="21">
        <v>13</v>
      </c>
      <c r="D2737" s="39"/>
      <c r="E2737" s="30">
        <v>63809032</v>
      </c>
      <c r="F2737" s="20" t="s">
        <v>2017</v>
      </c>
      <c r="G2737" s="76">
        <f t="shared" ref="G2737:G2749" si="459">J2737*1.265+O2737*1.9</f>
        <v>19.862499999999997</v>
      </c>
      <c r="H2737" s="71">
        <f t="shared" si="451"/>
        <v>258.21249999999998</v>
      </c>
      <c r="I2737" s="94" t="s">
        <v>974</v>
      </c>
      <c r="J2737" s="298">
        <v>14.5</v>
      </c>
      <c r="K2737" s="97">
        <f t="shared" si="452"/>
        <v>188.5</v>
      </c>
      <c r="L2737" s="98">
        <f t="shared" si="453"/>
        <v>108.75</v>
      </c>
      <c r="M2737" s="101">
        <f t="shared" si="458"/>
        <v>1413.75</v>
      </c>
      <c r="N2737" s="91" t="s">
        <v>1973</v>
      </c>
      <c r="O2737" s="130">
        <v>0.8</v>
      </c>
      <c r="P2737" s="48">
        <f t="shared" si="457"/>
        <v>10.4</v>
      </c>
      <c r="Q2737" s="104"/>
      <c r="R2737" s="102">
        <f>Q2737*1.025</f>
        <v>0</v>
      </c>
      <c r="S2737" s="120" t="s">
        <v>2144</v>
      </c>
      <c r="T2737" s="37"/>
      <c r="U2737" s="131"/>
      <c r="V2737" s="37"/>
      <c r="W2737" s="131"/>
    </row>
    <row r="2738" spans="1:23" s="139" customFormat="1" ht="18" customHeight="1" x14ac:dyDescent="0.25">
      <c r="A2738" s="134">
        <v>191151</v>
      </c>
      <c r="B2738" s="140">
        <v>63809032</v>
      </c>
      <c r="C2738" s="141">
        <v>1</v>
      </c>
      <c r="D2738" s="161"/>
      <c r="E2738" s="123">
        <v>63809032</v>
      </c>
      <c r="F2738" s="124" t="s">
        <v>2017</v>
      </c>
      <c r="G2738" s="189">
        <f t="shared" si="459"/>
        <v>19.862499999999997</v>
      </c>
      <c r="H2738" s="191">
        <f t="shared" si="451"/>
        <v>19.862499999999997</v>
      </c>
      <c r="I2738" s="163" t="s">
        <v>152</v>
      </c>
      <c r="J2738" s="190">
        <v>14.5</v>
      </c>
      <c r="K2738" s="164">
        <f t="shared" si="452"/>
        <v>14.5</v>
      </c>
      <c r="L2738" s="177">
        <f t="shared" si="453"/>
        <v>108.75</v>
      </c>
      <c r="M2738" s="192">
        <f t="shared" si="458"/>
        <v>108.75</v>
      </c>
      <c r="N2738" s="129" t="s">
        <v>1973</v>
      </c>
      <c r="O2738" s="130">
        <v>0.8</v>
      </c>
      <c r="P2738" s="130">
        <f t="shared" si="457"/>
        <v>0.8</v>
      </c>
      <c r="Q2738" s="188"/>
      <c r="V2738" s="37"/>
      <c r="W2738" s="131"/>
    </row>
    <row r="2739" spans="1:23" s="131" customFormat="1" ht="18" customHeight="1" x14ac:dyDescent="0.25">
      <c r="A2739" s="197">
        <v>196461</v>
      </c>
      <c r="B2739" s="140">
        <v>63809032</v>
      </c>
      <c r="C2739" s="141">
        <v>1</v>
      </c>
      <c r="D2739" s="161"/>
      <c r="E2739" s="123" t="s">
        <v>3611</v>
      </c>
      <c r="F2739" s="124" t="s">
        <v>2017</v>
      </c>
      <c r="G2739" s="189">
        <f t="shared" si="459"/>
        <v>19.862499999999997</v>
      </c>
      <c r="H2739" s="254">
        <f t="shared" si="451"/>
        <v>19.862499999999997</v>
      </c>
      <c r="I2739" s="163" t="s">
        <v>152</v>
      </c>
      <c r="J2739" s="190">
        <v>14.5</v>
      </c>
      <c r="K2739" s="164">
        <f t="shared" si="452"/>
        <v>14.5</v>
      </c>
      <c r="L2739" s="177">
        <f t="shared" si="453"/>
        <v>108.75</v>
      </c>
      <c r="M2739" s="192">
        <f t="shared" si="458"/>
        <v>108.75</v>
      </c>
      <c r="N2739" s="129" t="s">
        <v>1973</v>
      </c>
      <c r="O2739" s="130">
        <v>0.8</v>
      </c>
      <c r="P2739" s="130">
        <f t="shared" si="457"/>
        <v>0.8</v>
      </c>
      <c r="Q2739" s="188"/>
      <c r="R2739" s="139"/>
      <c r="S2739" s="139"/>
      <c r="T2739" s="139"/>
      <c r="U2739" s="139"/>
      <c r="V2739" s="139"/>
    </row>
    <row r="2740" spans="1:23" s="131" customFormat="1" ht="18" customHeight="1" x14ac:dyDescent="0.25">
      <c r="A2740" s="197">
        <v>204046</v>
      </c>
      <c r="B2740" s="140">
        <v>63809032</v>
      </c>
      <c r="C2740" s="141">
        <v>3</v>
      </c>
      <c r="D2740" s="134"/>
      <c r="E2740" s="123" t="s">
        <v>3611</v>
      </c>
      <c r="F2740" s="124" t="s">
        <v>2017</v>
      </c>
      <c r="G2740" s="189">
        <f t="shared" si="459"/>
        <v>19.862499999999997</v>
      </c>
      <c r="H2740" s="254">
        <f t="shared" si="451"/>
        <v>59.587499999999991</v>
      </c>
      <c r="I2740" s="294" t="s">
        <v>974</v>
      </c>
      <c r="J2740" s="190">
        <v>14.5</v>
      </c>
      <c r="K2740" s="164">
        <f t="shared" si="452"/>
        <v>43.5</v>
      </c>
      <c r="L2740" s="177">
        <f t="shared" si="453"/>
        <v>108.75</v>
      </c>
      <c r="M2740" s="192">
        <f t="shared" si="458"/>
        <v>326.25</v>
      </c>
      <c r="N2740" s="129" t="s">
        <v>1973</v>
      </c>
      <c r="O2740" s="130">
        <v>0.8</v>
      </c>
      <c r="P2740" s="130">
        <f t="shared" si="457"/>
        <v>2.4000000000000004</v>
      </c>
      <c r="Q2740" s="188"/>
      <c r="R2740" s="139"/>
      <c r="S2740" s="139"/>
      <c r="T2740" s="139"/>
      <c r="U2740" s="37"/>
      <c r="V2740" s="37"/>
    </row>
    <row r="2741" spans="1:23" s="139" customFormat="1" ht="18" customHeight="1" x14ac:dyDescent="0.25">
      <c r="A2741" s="280">
        <v>211166</v>
      </c>
      <c r="B2741" s="140">
        <v>63809032</v>
      </c>
      <c r="C2741" s="141">
        <v>1</v>
      </c>
      <c r="D2741" s="161"/>
      <c r="E2741" s="123" t="s">
        <v>3611</v>
      </c>
      <c r="F2741" s="124" t="s">
        <v>2017</v>
      </c>
      <c r="G2741" s="189">
        <f t="shared" si="459"/>
        <v>19.862499999999997</v>
      </c>
      <c r="H2741" s="191">
        <f t="shared" si="451"/>
        <v>19.862499999999997</v>
      </c>
      <c r="I2741" s="163" t="s">
        <v>152</v>
      </c>
      <c r="J2741" s="190">
        <v>14.5</v>
      </c>
      <c r="K2741" s="164">
        <f t="shared" si="452"/>
        <v>14.5</v>
      </c>
      <c r="L2741" s="177">
        <f t="shared" si="453"/>
        <v>108.75</v>
      </c>
      <c r="M2741" s="192">
        <f t="shared" si="458"/>
        <v>108.75</v>
      </c>
      <c r="N2741" s="129" t="s">
        <v>1973</v>
      </c>
      <c r="O2741" s="130">
        <v>0.8</v>
      </c>
      <c r="P2741" s="130">
        <f t="shared" si="457"/>
        <v>0.8</v>
      </c>
      <c r="Q2741" s="188"/>
      <c r="R2741" s="194"/>
      <c r="U2741" s="37"/>
      <c r="V2741" s="37"/>
      <c r="W2741" s="131"/>
    </row>
    <row r="2742" spans="1:23" s="131" customFormat="1" ht="18" customHeight="1" x14ac:dyDescent="0.25">
      <c r="A2742" s="280">
        <v>211166</v>
      </c>
      <c r="B2742" s="140">
        <v>63809032</v>
      </c>
      <c r="C2742" s="141">
        <v>1</v>
      </c>
      <c r="D2742" s="161"/>
      <c r="E2742" s="123" t="s">
        <v>3611</v>
      </c>
      <c r="F2742" s="124" t="s">
        <v>2017</v>
      </c>
      <c r="G2742" s="189">
        <f t="shared" si="459"/>
        <v>19.862499999999997</v>
      </c>
      <c r="H2742" s="191">
        <f t="shared" si="451"/>
        <v>19.862499999999997</v>
      </c>
      <c r="I2742" s="163" t="s">
        <v>152</v>
      </c>
      <c r="J2742" s="190">
        <v>14.5</v>
      </c>
      <c r="K2742" s="164">
        <f t="shared" si="452"/>
        <v>14.5</v>
      </c>
      <c r="L2742" s="177">
        <f t="shared" si="453"/>
        <v>108.75</v>
      </c>
      <c r="M2742" s="192">
        <f t="shared" si="458"/>
        <v>108.75</v>
      </c>
      <c r="N2742" s="129" t="s">
        <v>1973</v>
      </c>
      <c r="O2742" s="130">
        <v>0.8</v>
      </c>
      <c r="P2742" s="130">
        <f t="shared" si="457"/>
        <v>0.8</v>
      </c>
      <c r="Q2742" s="188"/>
      <c r="R2742" s="194"/>
      <c r="S2742" s="139"/>
      <c r="T2742" s="139"/>
      <c r="U2742" s="37"/>
      <c r="V2742" s="37"/>
    </row>
    <row r="2743" spans="1:23" s="139" customFormat="1" ht="18" customHeight="1" x14ac:dyDescent="0.25">
      <c r="A2743" s="197">
        <v>211168</v>
      </c>
      <c r="B2743" s="140">
        <v>63809032</v>
      </c>
      <c r="C2743" s="141">
        <v>1</v>
      </c>
      <c r="D2743" s="161"/>
      <c r="E2743" s="123" t="s">
        <v>3611</v>
      </c>
      <c r="F2743" s="124" t="s">
        <v>2017</v>
      </c>
      <c r="G2743" s="189">
        <f t="shared" si="459"/>
        <v>19.862499999999997</v>
      </c>
      <c r="H2743" s="191">
        <f t="shared" si="451"/>
        <v>19.862499999999997</v>
      </c>
      <c r="I2743" s="163" t="s">
        <v>152</v>
      </c>
      <c r="J2743" s="190">
        <v>14.5</v>
      </c>
      <c r="K2743" s="164">
        <f t="shared" si="452"/>
        <v>14.5</v>
      </c>
      <c r="L2743" s="177">
        <f t="shared" si="453"/>
        <v>108.75</v>
      </c>
      <c r="M2743" s="192">
        <f t="shared" si="458"/>
        <v>108.75</v>
      </c>
      <c r="N2743" s="129" t="s">
        <v>1973</v>
      </c>
      <c r="O2743" s="130">
        <v>0.8</v>
      </c>
      <c r="P2743" s="130">
        <f t="shared" si="457"/>
        <v>0.8</v>
      </c>
      <c r="Q2743" s="188"/>
      <c r="R2743" s="194"/>
      <c r="U2743" s="37"/>
      <c r="V2743" s="37"/>
      <c r="W2743" s="131"/>
    </row>
    <row r="2744" spans="1:23" s="139" customFormat="1" ht="18" customHeight="1" x14ac:dyDescent="0.25">
      <c r="A2744" s="197">
        <v>211168</v>
      </c>
      <c r="B2744" s="140">
        <v>63809032</v>
      </c>
      <c r="C2744" s="141">
        <v>1</v>
      </c>
      <c r="D2744" s="161"/>
      <c r="E2744" s="123" t="s">
        <v>3611</v>
      </c>
      <c r="F2744" s="124" t="s">
        <v>2017</v>
      </c>
      <c r="G2744" s="189">
        <f t="shared" si="459"/>
        <v>19.862499999999997</v>
      </c>
      <c r="H2744" s="191">
        <f t="shared" si="451"/>
        <v>19.862499999999997</v>
      </c>
      <c r="I2744" s="163" t="s">
        <v>152</v>
      </c>
      <c r="J2744" s="190">
        <v>14.5</v>
      </c>
      <c r="K2744" s="164">
        <f t="shared" si="452"/>
        <v>14.5</v>
      </c>
      <c r="L2744" s="177">
        <f t="shared" si="453"/>
        <v>108.75</v>
      </c>
      <c r="M2744" s="192">
        <f t="shared" si="458"/>
        <v>108.75</v>
      </c>
      <c r="N2744" s="129" t="s">
        <v>1973</v>
      </c>
      <c r="O2744" s="130">
        <v>0.8</v>
      </c>
      <c r="P2744" s="130">
        <f t="shared" si="457"/>
        <v>0.8</v>
      </c>
      <c r="Q2744" s="188"/>
      <c r="R2744" s="194"/>
      <c r="U2744" s="37"/>
      <c r="V2744" s="230"/>
      <c r="W2744" s="131"/>
    </row>
    <row r="2745" spans="1:23" s="131" customFormat="1" ht="18" customHeight="1" x14ac:dyDescent="0.25">
      <c r="A2745" s="134">
        <v>228344</v>
      </c>
      <c r="B2745" s="140">
        <v>63809032</v>
      </c>
      <c r="C2745" s="141">
        <v>5</v>
      </c>
      <c r="D2745" s="161"/>
      <c r="E2745" s="123" t="s">
        <v>3611</v>
      </c>
      <c r="F2745" s="124" t="s">
        <v>2017</v>
      </c>
      <c r="G2745" s="189">
        <f t="shared" si="459"/>
        <v>19.862499999999997</v>
      </c>
      <c r="H2745" s="254">
        <f t="shared" si="451"/>
        <v>99.312499999999986</v>
      </c>
      <c r="I2745" s="126" t="s">
        <v>974</v>
      </c>
      <c r="J2745" s="352">
        <v>14.5</v>
      </c>
      <c r="K2745" s="164">
        <f t="shared" si="452"/>
        <v>72.5</v>
      </c>
      <c r="L2745" s="353">
        <f t="shared" si="453"/>
        <v>108.75</v>
      </c>
      <c r="M2745" s="192">
        <f t="shared" si="458"/>
        <v>543.75</v>
      </c>
      <c r="N2745" s="129" t="s">
        <v>1973</v>
      </c>
      <c r="O2745" s="130">
        <v>0.8</v>
      </c>
      <c r="P2745" s="130">
        <f t="shared" si="457"/>
        <v>4</v>
      </c>
      <c r="Q2745" s="104"/>
      <c r="R2745" s="40"/>
      <c r="S2745" s="37"/>
      <c r="T2745" s="37"/>
      <c r="U2745" s="37"/>
      <c r="V2745" s="37"/>
    </row>
    <row r="2746" spans="1:23" s="139" customFormat="1" ht="18" customHeight="1" x14ac:dyDescent="0.25">
      <c r="A2746" s="134">
        <v>228344</v>
      </c>
      <c r="B2746" s="140">
        <v>63809032</v>
      </c>
      <c r="C2746" s="141">
        <v>2</v>
      </c>
      <c r="D2746" s="161"/>
      <c r="E2746" s="123" t="s">
        <v>3611</v>
      </c>
      <c r="F2746" s="124" t="s">
        <v>2017</v>
      </c>
      <c r="G2746" s="189">
        <f t="shared" si="459"/>
        <v>19.862499999999997</v>
      </c>
      <c r="H2746" s="254">
        <f t="shared" si="451"/>
        <v>39.724999999999994</v>
      </c>
      <c r="I2746" s="126" t="s">
        <v>974</v>
      </c>
      <c r="J2746" s="352">
        <v>14.5</v>
      </c>
      <c r="K2746" s="164">
        <f t="shared" si="452"/>
        <v>29</v>
      </c>
      <c r="L2746" s="353">
        <f t="shared" si="453"/>
        <v>108.75</v>
      </c>
      <c r="M2746" s="192">
        <f t="shared" si="458"/>
        <v>217.5</v>
      </c>
      <c r="N2746" s="129" t="s">
        <v>1973</v>
      </c>
      <c r="O2746" s="130">
        <v>0.8</v>
      </c>
      <c r="P2746" s="130">
        <f t="shared" si="457"/>
        <v>1.6</v>
      </c>
      <c r="Q2746" s="104"/>
      <c r="R2746" s="40"/>
      <c r="S2746" s="37"/>
      <c r="T2746" s="37"/>
      <c r="U2746" s="37"/>
      <c r="W2746" s="131"/>
    </row>
    <row r="2747" spans="1:23" s="131" customFormat="1" ht="18" customHeight="1" x14ac:dyDescent="0.25">
      <c r="A2747" s="134">
        <v>228344</v>
      </c>
      <c r="B2747" s="140">
        <v>63809032</v>
      </c>
      <c r="C2747" s="141">
        <v>4</v>
      </c>
      <c r="D2747" s="161"/>
      <c r="E2747" s="123" t="s">
        <v>3611</v>
      </c>
      <c r="F2747" s="124" t="s">
        <v>2017</v>
      </c>
      <c r="G2747" s="189">
        <f t="shared" si="459"/>
        <v>19.862499999999997</v>
      </c>
      <c r="H2747" s="254">
        <f t="shared" si="451"/>
        <v>79.449999999999989</v>
      </c>
      <c r="I2747" s="126" t="s">
        <v>974</v>
      </c>
      <c r="J2747" s="352">
        <v>14.5</v>
      </c>
      <c r="K2747" s="164">
        <f t="shared" si="452"/>
        <v>58</v>
      </c>
      <c r="L2747" s="353">
        <f t="shared" si="453"/>
        <v>108.75</v>
      </c>
      <c r="M2747" s="192">
        <f t="shared" si="458"/>
        <v>435</v>
      </c>
      <c r="N2747" s="129" t="s">
        <v>1973</v>
      </c>
      <c r="O2747" s="130">
        <v>0.8</v>
      </c>
      <c r="P2747" s="130">
        <f t="shared" si="457"/>
        <v>3.2</v>
      </c>
      <c r="Q2747" s="104"/>
      <c r="R2747" s="40"/>
      <c r="S2747" s="37"/>
      <c r="T2747" s="37"/>
      <c r="U2747" s="37"/>
      <c r="V2747" s="40"/>
      <c r="W2747" s="139"/>
    </row>
    <row r="2748" spans="1:23" s="131" customFormat="1" ht="18" customHeight="1" x14ac:dyDescent="0.25">
      <c r="A2748" s="134">
        <v>231840</v>
      </c>
      <c r="B2748" s="140">
        <v>63809032</v>
      </c>
      <c r="C2748" s="141">
        <v>1</v>
      </c>
      <c r="D2748" s="161"/>
      <c r="E2748" s="123" t="s">
        <v>3611</v>
      </c>
      <c r="F2748" s="124" t="s">
        <v>2017</v>
      </c>
      <c r="G2748" s="125">
        <f t="shared" si="459"/>
        <v>19.862499999999997</v>
      </c>
      <c r="H2748" s="254">
        <f t="shared" si="451"/>
        <v>19.862499999999997</v>
      </c>
      <c r="I2748" s="126" t="s">
        <v>974</v>
      </c>
      <c r="J2748" s="352">
        <v>14.5</v>
      </c>
      <c r="K2748" s="164">
        <f t="shared" si="452"/>
        <v>14.5</v>
      </c>
      <c r="L2748" s="353">
        <f t="shared" si="453"/>
        <v>108.75</v>
      </c>
      <c r="M2748" s="192">
        <f t="shared" si="458"/>
        <v>108.75</v>
      </c>
      <c r="N2748" s="129" t="s">
        <v>1973</v>
      </c>
      <c r="O2748" s="130">
        <v>0.8</v>
      </c>
      <c r="P2748" s="130">
        <f t="shared" si="457"/>
        <v>0.8</v>
      </c>
      <c r="Q2748" s="104"/>
      <c r="R2748" s="40"/>
      <c r="S2748" s="37"/>
      <c r="T2748" s="37"/>
      <c r="U2748" s="37"/>
      <c r="V2748" s="230"/>
    </row>
    <row r="2749" spans="1:23" s="131" customFormat="1" ht="18" customHeight="1" x14ac:dyDescent="0.25">
      <c r="A2749" s="197">
        <v>258831</v>
      </c>
      <c r="B2749" s="140">
        <v>63809032</v>
      </c>
      <c r="C2749" s="141">
        <v>2</v>
      </c>
      <c r="D2749" s="161"/>
      <c r="E2749" s="123" t="s">
        <v>3611</v>
      </c>
      <c r="F2749" s="124" t="s">
        <v>2017</v>
      </c>
      <c r="G2749" s="125">
        <f t="shared" si="459"/>
        <v>19.862499999999997</v>
      </c>
      <c r="H2749" s="254">
        <f t="shared" si="451"/>
        <v>39.724999999999994</v>
      </c>
      <c r="I2749" s="126" t="s">
        <v>974</v>
      </c>
      <c r="J2749" s="352">
        <v>14.5</v>
      </c>
      <c r="K2749" s="164">
        <f t="shared" si="452"/>
        <v>29</v>
      </c>
      <c r="L2749" s="353">
        <f t="shared" si="453"/>
        <v>108.75</v>
      </c>
      <c r="M2749" s="192">
        <f t="shared" si="458"/>
        <v>217.5</v>
      </c>
      <c r="N2749" s="129" t="s">
        <v>1973</v>
      </c>
      <c r="O2749" s="130">
        <v>0.8</v>
      </c>
      <c r="P2749" s="130">
        <f t="shared" si="457"/>
        <v>1.6</v>
      </c>
      <c r="Q2749" s="188"/>
      <c r="T2749" s="139"/>
      <c r="U2749" s="40"/>
      <c r="V2749" s="37"/>
    </row>
    <row r="2750" spans="1:23" s="131" customFormat="1" ht="18" customHeight="1" x14ac:dyDescent="0.25">
      <c r="A2750" s="197">
        <v>245973</v>
      </c>
      <c r="B2750" s="121">
        <v>63809062</v>
      </c>
      <c r="C2750" s="121">
        <v>2</v>
      </c>
      <c r="D2750" s="161"/>
      <c r="E2750" s="123">
        <v>63809062</v>
      </c>
      <c r="F2750" s="124" t="s">
        <v>4193</v>
      </c>
      <c r="G2750" s="168">
        <f>J2750*1.2</f>
        <v>182.4</v>
      </c>
      <c r="H2750" s="125">
        <f t="shared" si="451"/>
        <v>364.8</v>
      </c>
      <c r="I2750" s="280" t="s">
        <v>152</v>
      </c>
      <c r="J2750" s="427">
        <v>152</v>
      </c>
      <c r="K2750" s="125">
        <f t="shared" si="452"/>
        <v>304</v>
      </c>
      <c r="L2750" s="156">
        <f t="shared" si="453"/>
        <v>1140</v>
      </c>
      <c r="M2750" s="156">
        <f t="shared" si="458"/>
        <v>2280</v>
      </c>
      <c r="N2750" s="122" t="s">
        <v>1917</v>
      </c>
      <c r="O2750" s="130">
        <v>35.200000000000003</v>
      </c>
      <c r="P2750" s="130">
        <f t="shared" si="457"/>
        <v>70.400000000000006</v>
      </c>
      <c r="Q2750" s="188"/>
      <c r="R2750" s="139"/>
      <c r="V2750" s="37"/>
      <c r="W2750" s="139"/>
    </row>
    <row r="2751" spans="1:23" s="131" customFormat="1" ht="18" customHeight="1" x14ac:dyDescent="0.25">
      <c r="A2751" s="197">
        <v>245973</v>
      </c>
      <c r="B2751" s="121">
        <v>63809062</v>
      </c>
      <c r="C2751" s="121">
        <v>2</v>
      </c>
      <c r="D2751" s="161"/>
      <c r="E2751" s="123">
        <v>63809062</v>
      </c>
      <c r="F2751" s="124" t="s">
        <v>4193</v>
      </c>
      <c r="G2751" s="168">
        <f>J2751*1.2</f>
        <v>182.4</v>
      </c>
      <c r="H2751" s="125">
        <f t="shared" si="451"/>
        <v>364.8</v>
      </c>
      <c r="I2751" s="280" t="s">
        <v>152</v>
      </c>
      <c r="J2751" s="427">
        <v>152</v>
      </c>
      <c r="K2751" s="125">
        <f t="shared" si="452"/>
        <v>304</v>
      </c>
      <c r="L2751" s="156">
        <f t="shared" si="453"/>
        <v>1140</v>
      </c>
      <c r="M2751" s="156">
        <f t="shared" si="458"/>
        <v>2280</v>
      </c>
      <c r="N2751" s="122" t="s">
        <v>1917</v>
      </c>
      <c r="O2751" s="130">
        <v>35.200000000000003</v>
      </c>
      <c r="P2751" s="130">
        <f t="shared" si="457"/>
        <v>70.400000000000006</v>
      </c>
      <c r="Q2751" s="188"/>
      <c r="R2751" s="139"/>
      <c r="V2751" s="37"/>
    </row>
    <row r="2752" spans="1:23" s="131" customFormat="1" ht="18" customHeight="1" x14ac:dyDescent="0.25">
      <c r="A2752" s="134">
        <v>600005909</v>
      </c>
      <c r="B2752" s="134">
        <v>63809083</v>
      </c>
      <c r="C2752" s="134">
        <v>4</v>
      </c>
      <c r="D2752" s="161"/>
      <c r="E2752" s="123">
        <v>63809083</v>
      </c>
      <c r="F2752" s="124" t="s">
        <v>3772</v>
      </c>
      <c r="G2752" s="135">
        <f>J2752*1.2</f>
        <v>14.399999999999999</v>
      </c>
      <c r="H2752" s="160">
        <f t="shared" si="451"/>
        <v>57.599999999999994</v>
      </c>
      <c r="I2752" s="121" t="s">
        <v>3773</v>
      </c>
      <c r="J2752" s="160">
        <v>12</v>
      </c>
      <c r="K2752" s="160">
        <f t="shared" si="452"/>
        <v>48</v>
      </c>
      <c r="L2752" s="159">
        <f t="shared" si="453"/>
        <v>90</v>
      </c>
      <c r="M2752" s="159">
        <f t="shared" si="458"/>
        <v>360</v>
      </c>
      <c r="N2752" s="122" t="s">
        <v>1973</v>
      </c>
      <c r="O2752" s="130">
        <v>0.20499999999999999</v>
      </c>
      <c r="P2752" s="130">
        <f t="shared" si="457"/>
        <v>0.82</v>
      </c>
      <c r="Q2752" s="139"/>
      <c r="R2752" s="139"/>
      <c r="S2752" s="139"/>
      <c r="T2752" s="139"/>
      <c r="U2752" s="37"/>
      <c r="W2752" s="139"/>
    </row>
    <row r="2753" spans="1:23" s="139" customFormat="1" ht="18" customHeight="1" x14ac:dyDescent="0.25">
      <c r="A2753" s="204">
        <v>193825</v>
      </c>
      <c r="B2753" s="204">
        <v>63809109</v>
      </c>
      <c r="C2753" s="197">
        <v>1</v>
      </c>
      <c r="D2753" s="208"/>
      <c r="E2753" s="236">
        <v>63809109</v>
      </c>
      <c r="F2753" s="210" t="s">
        <v>2664</v>
      </c>
      <c r="G2753" s="151">
        <f>J2753*1.2</f>
        <v>750</v>
      </c>
      <c r="H2753" s="211">
        <f t="shared" si="451"/>
        <v>750</v>
      </c>
      <c r="I2753" s="212" t="s">
        <v>0</v>
      </c>
      <c r="J2753" s="213">
        <v>625</v>
      </c>
      <c r="K2753" s="214">
        <f t="shared" si="452"/>
        <v>625</v>
      </c>
      <c r="L2753" s="215">
        <f t="shared" si="453"/>
        <v>4687.5</v>
      </c>
      <c r="M2753" s="216">
        <f>L2753*C2753</f>
        <v>4687.5</v>
      </c>
      <c r="N2753" s="205" t="s">
        <v>1917</v>
      </c>
      <c r="O2753" s="197">
        <v>74</v>
      </c>
      <c r="P2753" s="207">
        <f t="shared" si="457"/>
        <v>74</v>
      </c>
      <c r="Q2753" s="217"/>
      <c r="R2753" s="217"/>
      <c r="S2753" s="217"/>
      <c r="T2753" s="217"/>
      <c r="V2753" s="37"/>
      <c r="W2753" s="131"/>
    </row>
    <row r="2754" spans="1:23" s="139" customFormat="1" ht="18" customHeight="1" x14ac:dyDescent="0.25">
      <c r="A2754" s="6">
        <v>188571</v>
      </c>
      <c r="B2754" s="6">
        <v>63809118</v>
      </c>
      <c r="C2754" s="6">
        <v>1</v>
      </c>
      <c r="D2754" s="39"/>
      <c r="E2754" s="30">
        <v>4000470216</v>
      </c>
      <c r="F2754" s="20" t="s">
        <v>4825</v>
      </c>
      <c r="G2754" s="107">
        <f>J2754*1.15+O2754*1.9</f>
        <v>80.377299999999991</v>
      </c>
      <c r="H2754" s="107">
        <f t="shared" si="451"/>
        <v>80.377299999999991</v>
      </c>
      <c r="I2754" s="7" t="s">
        <v>152</v>
      </c>
      <c r="J2754" s="108">
        <v>45</v>
      </c>
      <c r="K2754" s="108">
        <f t="shared" si="452"/>
        <v>45</v>
      </c>
      <c r="L2754" s="109">
        <f t="shared" si="453"/>
        <v>337.5</v>
      </c>
      <c r="M2754" s="109">
        <f t="shared" ref="M2754:M2770" si="460">C2754*L2754</f>
        <v>337.5</v>
      </c>
      <c r="N2754" s="91" t="s">
        <v>2067</v>
      </c>
      <c r="O2754" s="48">
        <v>15.067</v>
      </c>
      <c r="P2754" s="48">
        <f t="shared" si="457"/>
        <v>15.067</v>
      </c>
      <c r="Q2754" s="104"/>
      <c r="R2754" s="102">
        <f>Q2754*1.025</f>
        <v>0</v>
      </c>
      <c r="S2754" s="120" t="s">
        <v>2145</v>
      </c>
      <c r="T2754" s="37"/>
      <c r="U2754" s="37"/>
      <c r="V2754" s="37"/>
    </row>
    <row r="2755" spans="1:23" s="139" customFormat="1" ht="18" customHeight="1" x14ac:dyDescent="0.25">
      <c r="A2755" s="6">
        <v>188442</v>
      </c>
      <c r="B2755" s="6">
        <v>63809135</v>
      </c>
      <c r="C2755" s="6">
        <v>6</v>
      </c>
      <c r="D2755" s="39"/>
      <c r="E2755" s="30">
        <v>63809135</v>
      </c>
      <c r="F2755" s="8" t="s">
        <v>2069</v>
      </c>
      <c r="G2755" s="116">
        <f t="shared" ref="G2755:G2760" si="461">J2755*1.2</f>
        <v>23.387999999999998</v>
      </c>
      <c r="H2755" s="113">
        <f t="shared" si="451"/>
        <v>140.32799999999997</v>
      </c>
      <c r="I2755" s="9" t="s">
        <v>974</v>
      </c>
      <c r="J2755" s="114">
        <v>19.489999999999998</v>
      </c>
      <c r="K2755" s="114">
        <f t="shared" si="452"/>
        <v>116.94</v>
      </c>
      <c r="L2755" s="115">
        <f t="shared" si="453"/>
        <v>146.17499999999998</v>
      </c>
      <c r="M2755" s="115">
        <f t="shared" si="460"/>
        <v>877.05</v>
      </c>
      <c r="N2755" s="38" t="s">
        <v>2028</v>
      </c>
      <c r="O2755" s="48">
        <v>0.51200000000000001</v>
      </c>
      <c r="P2755" s="48">
        <f t="shared" si="457"/>
        <v>3.0720000000000001</v>
      </c>
      <c r="Q2755" s="104"/>
      <c r="R2755" s="102">
        <f>Q2755*1.025</f>
        <v>0</v>
      </c>
      <c r="S2755" s="120" t="s">
        <v>2146</v>
      </c>
      <c r="T2755" s="37"/>
      <c r="U2755" s="37"/>
      <c r="V2755" s="37"/>
    </row>
    <row r="2756" spans="1:23" s="139" customFormat="1" ht="18" customHeight="1" x14ac:dyDescent="0.25">
      <c r="A2756" s="197">
        <v>211625</v>
      </c>
      <c r="B2756" s="134">
        <v>63809135</v>
      </c>
      <c r="C2756" s="134">
        <v>4</v>
      </c>
      <c r="D2756" s="161"/>
      <c r="E2756" s="123">
        <v>63809135</v>
      </c>
      <c r="F2756" s="132" t="s">
        <v>2069</v>
      </c>
      <c r="G2756" s="151">
        <f t="shared" si="461"/>
        <v>23.387999999999998</v>
      </c>
      <c r="H2756" s="135">
        <f t="shared" si="451"/>
        <v>93.551999999999992</v>
      </c>
      <c r="I2756" s="121" t="s">
        <v>974</v>
      </c>
      <c r="J2756" s="160">
        <v>19.489999999999998</v>
      </c>
      <c r="K2756" s="160">
        <f t="shared" si="452"/>
        <v>77.959999999999994</v>
      </c>
      <c r="L2756" s="159">
        <f t="shared" si="453"/>
        <v>146.17499999999998</v>
      </c>
      <c r="M2756" s="159">
        <f t="shared" si="460"/>
        <v>584.69999999999993</v>
      </c>
      <c r="N2756" s="122" t="s">
        <v>2028</v>
      </c>
      <c r="O2756" s="130">
        <v>0.51200000000000001</v>
      </c>
      <c r="P2756" s="130">
        <f t="shared" si="457"/>
        <v>2.048</v>
      </c>
      <c r="V2756" s="37"/>
      <c r="W2756" s="131"/>
    </row>
    <row r="2757" spans="1:23" s="131" customFormat="1" ht="18" customHeight="1" x14ac:dyDescent="0.25">
      <c r="A2757" s="197">
        <v>211625</v>
      </c>
      <c r="B2757" s="134">
        <v>63809135</v>
      </c>
      <c r="C2757" s="134">
        <v>2</v>
      </c>
      <c r="D2757" s="161"/>
      <c r="E2757" s="123">
        <v>63809135</v>
      </c>
      <c r="F2757" s="132" t="s">
        <v>2069</v>
      </c>
      <c r="G2757" s="151">
        <f t="shared" si="461"/>
        <v>23.387999999999998</v>
      </c>
      <c r="H2757" s="135">
        <f t="shared" si="451"/>
        <v>46.775999999999996</v>
      </c>
      <c r="I2757" s="121" t="s">
        <v>974</v>
      </c>
      <c r="J2757" s="160">
        <v>19.489999999999998</v>
      </c>
      <c r="K2757" s="160">
        <f t="shared" si="452"/>
        <v>38.979999999999997</v>
      </c>
      <c r="L2757" s="159">
        <f t="shared" si="453"/>
        <v>146.17499999999998</v>
      </c>
      <c r="M2757" s="159">
        <f t="shared" si="460"/>
        <v>292.34999999999997</v>
      </c>
      <c r="N2757" s="122" t="s">
        <v>2028</v>
      </c>
      <c r="O2757" s="130">
        <v>0.51200000000000001</v>
      </c>
      <c r="P2757" s="130">
        <f t="shared" si="457"/>
        <v>1.024</v>
      </c>
      <c r="Q2757" s="139"/>
      <c r="R2757" s="139"/>
      <c r="S2757" s="139"/>
      <c r="T2757" s="139"/>
      <c r="U2757" s="202"/>
      <c r="V2757" s="37"/>
    </row>
    <row r="2758" spans="1:23" s="139" customFormat="1" ht="18" customHeight="1" x14ac:dyDescent="0.25">
      <c r="A2758" s="134">
        <v>228344</v>
      </c>
      <c r="B2758" s="134">
        <v>63809135</v>
      </c>
      <c r="C2758" s="134">
        <v>2</v>
      </c>
      <c r="D2758" s="161"/>
      <c r="E2758" s="123">
        <v>63809135</v>
      </c>
      <c r="F2758" s="132" t="s">
        <v>2069</v>
      </c>
      <c r="G2758" s="151">
        <f t="shared" si="461"/>
        <v>23.387999999999998</v>
      </c>
      <c r="H2758" s="135">
        <f t="shared" si="451"/>
        <v>46.775999999999996</v>
      </c>
      <c r="I2758" s="121" t="s">
        <v>974</v>
      </c>
      <c r="J2758" s="160">
        <v>19.489999999999998</v>
      </c>
      <c r="K2758" s="160">
        <f t="shared" si="452"/>
        <v>38.979999999999997</v>
      </c>
      <c r="L2758" s="159">
        <f t="shared" si="453"/>
        <v>146.17499999999998</v>
      </c>
      <c r="M2758" s="159">
        <f t="shared" si="460"/>
        <v>292.34999999999997</v>
      </c>
      <c r="N2758" s="122" t="s">
        <v>2028</v>
      </c>
      <c r="O2758" s="130">
        <v>0.51200000000000001</v>
      </c>
      <c r="P2758" s="130">
        <f t="shared" si="457"/>
        <v>1.024</v>
      </c>
      <c r="Q2758" s="104"/>
      <c r="R2758" s="40"/>
      <c r="S2758" s="37"/>
      <c r="T2758" s="37"/>
      <c r="U2758" s="37"/>
      <c r="V2758" s="40"/>
    </row>
    <row r="2759" spans="1:23" s="139" customFormat="1" ht="18" customHeight="1" x14ac:dyDescent="0.25">
      <c r="A2759" s="134">
        <v>228344</v>
      </c>
      <c r="B2759" s="134">
        <v>63809135</v>
      </c>
      <c r="C2759" s="134">
        <v>4</v>
      </c>
      <c r="D2759" s="161"/>
      <c r="E2759" s="123">
        <v>63809135</v>
      </c>
      <c r="F2759" s="132" t="s">
        <v>2069</v>
      </c>
      <c r="G2759" s="151">
        <f t="shared" si="461"/>
        <v>23.387999999999998</v>
      </c>
      <c r="H2759" s="135">
        <f t="shared" si="451"/>
        <v>93.551999999999992</v>
      </c>
      <c r="I2759" s="121" t="s">
        <v>974</v>
      </c>
      <c r="J2759" s="160">
        <v>19.489999999999998</v>
      </c>
      <c r="K2759" s="160">
        <f t="shared" si="452"/>
        <v>77.959999999999994</v>
      </c>
      <c r="L2759" s="159">
        <f t="shared" si="453"/>
        <v>146.17499999999998</v>
      </c>
      <c r="M2759" s="159">
        <f t="shared" si="460"/>
        <v>584.69999999999993</v>
      </c>
      <c r="N2759" s="122" t="s">
        <v>2028</v>
      </c>
      <c r="O2759" s="130">
        <v>0.51200000000000001</v>
      </c>
      <c r="P2759" s="130">
        <f t="shared" si="457"/>
        <v>2.048</v>
      </c>
      <c r="Q2759" s="104"/>
      <c r="R2759" s="40"/>
      <c r="S2759" s="37"/>
      <c r="T2759" s="37"/>
      <c r="U2759" s="37"/>
      <c r="V2759" s="40"/>
      <c r="W2759" s="131"/>
    </row>
    <row r="2760" spans="1:23" s="139" customFormat="1" ht="18" customHeight="1" x14ac:dyDescent="0.25">
      <c r="A2760" s="197">
        <v>258831</v>
      </c>
      <c r="B2760" s="134">
        <v>63809135</v>
      </c>
      <c r="C2760" s="134">
        <v>2</v>
      </c>
      <c r="D2760" s="161"/>
      <c r="E2760" s="123">
        <v>63809135</v>
      </c>
      <c r="F2760" s="132" t="s">
        <v>2069</v>
      </c>
      <c r="G2760" s="151">
        <f t="shared" si="461"/>
        <v>23.387999999999998</v>
      </c>
      <c r="H2760" s="135">
        <f t="shared" si="451"/>
        <v>46.775999999999996</v>
      </c>
      <c r="I2760" s="121" t="s">
        <v>974</v>
      </c>
      <c r="J2760" s="162">
        <v>19.489999999999998</v>
      </c>
      <c r="K2760" s="160">
        <f t="shared" si="452"/>
        <v>38.979999999999997</v>
      </c>
      <c r="L2760" s="159">
        <f t="shared" si="453"/>
        <v>146.17499999999998</v>
      </c>
      <c r="M2760" s="159">
        <f t="shared" si="460"/>
        <v>292.34999999999997</v>
      </c>
      <c r="N2760" s="122" t="s">
        <v>2028</v>
      </c>
      <c r="O2760" s="130">
        <v>0.51200000000000001</v>
      </c>
      <c r="P2760" s="130">
        <f t="shared" si="457"/>
        <v>1.024</v>
      </c>
      <c r="Q2760" s="188"/>
      <c r="R2760" s="131"/>
      <c r="S2760" s="131"/>
      <c r="T2760" s="131"/>
      <c r="U2760" s="37"/>
      <c r="V2760" s="37"/>
    </row>
    <row r="2761" spans="1:23" s="131" customFormat="1" ht="18" customHeight="1" x14ac:dyDescent="0.25">
      <c r="A2761" s="204">
        <v>193825</v>
      </c>
      <c r="B2761" s="197">
        <v>63809148</v>
      </c>
      <c r="C2761" s="197">
        <v>1</v>
      </c>
      <c r="D2761" s="208"/>
      <c r="E2761" s="236">
        <v>63809148</v>
      </c>
      <c r="F2761" s="210" t="s">
        <v>3941</v>
      </c>
      <c r="G2761" s="151">
        <f>J2761*1.2+O2761*2.45</f>
        <v>76.099000000000004</v>
      </c>
      <c r="H2761" s="218">
        <f t="shared" si="451"/>
        <v>76.099000000000004</v>
      </c>
      <c r="I2761" s="163" t="s">
        <v>152</v>
      </c>
      <c r="J2761" s="240">
        <v>45</v>
      </c>
      <c r="K2761" s="164">
        <f t="shared" si="452"/>
        <v>45</v>
      </c>
      <c r="L2761" s="165">
        <f t="shared" si="453"/>
        <v>337.5</v>
      </c>
      <c r="M2761" s="165">
        <f t="shared" si="460"/>
        <v>337.5</v>
      </c>
      <c r="N2761" s="129" t="s">
        <v>1973</v>
      </c>
      <c r="O2761" s="207">
        <v>9.02</v>
      </c>
      <c r="P2761" s="207">
        <f t="shared" si="457"/>
        <v>9.02</v>
      </c>
      <c r="Q2761" s="217"/>
      <c r="R2761" s="217"/>
      <c r="S2761" s="217"/>
      <c r="T2761" s="217"/>
      <c r="V2761" s="37"/>
      <c r="W2761" s="139"/>
    </row>
    <row r="2762" spans="1:23" s="131" customFormat="1" ht="18" customHeight="1" x14ac:dyDescent="0.25">
      <c r="A2762" s="134">
        <v>600005909</v>
      </c>
      <c r="B2762" s="134">
        <v>63809159</v>
      </c>
      <c r="C2762" s="134">
        <v>4</v>
      </c>
      <c r="D2762" s="161"/>
      <c r="E2762" s="123">
        <v>63809159</v>
      </c>
      <c r="F2762" s="124" t="s">
        <v>4735</v>
      </c>
      <c r="G2762" s="135">
        <f>J2762*1.2</f>
        <v>9.6</v>
      </c>
      <c r="H2762" s="160">
        <f t="shared" si="451"/>
        <v>38.4</v>
      </c>
      <c r="I2762" s="121" t="s">
        <v>3773</v>
      </c>
      <c r="J2762" s="160">
        <v>8</v>
      </c>
      <c r="K2762" s="160">
        <f t="shared" si="452"/>
        <v>32</v>
      </c>
      <c r="L2762" s="159">
        <f t="shared" si="453"/>
        <v>60</v>
      </c>
      <c r="M2762" s="159">
        <f t="shared" si="460"/>
        <v>240</v>
      </c>
      <c r="N2762" s="122" t="s">
        <v>3775</v>
      </c>
      <c r="O2762" s="130">
        <v>0.06</v>
      </c>
      <c r="P2762" s="130">
        <f t="shared" si="457"/>
        <v>0.24</v>
      </c>
      <c r="Q2762" s="139"/>
      <c r="R2762" s="139"/>
      <c r="S2762" s="139"/>
      <c r="T2762" s="139"/>
      <c r="U2762" s="37"/>
      <c r="V2762" s="37"/>
    </row>
    <row r="2763" spans="1:23" s="139" customFormat="1" ht="18" customHeight="1" x14ac:dyDescent="0.25">
      <c r="A2763" s="134">
        <v>600005909</v>
      </c>
      <c r="B2763" s="134">
        <v>63809165</v>
      </c>
      <c r="C2763" s="134">
        <v>4</v>
      </c>
      <c r="D2763" s="161"/>
      <c r="E2763" s="123">
        <v>63809165</v>
      </c>
      <c r="F2763" s="124" t="s">
        <v>3774</v>
      </c>
      <c r="G2763" s="135">
        <f>J2763*1.2</f>
        <v>13.2</v>
      </c>
      <c r="H2763" s="160">
        <f t="shared" si="451"/>
        <v>52.8</v>
      </c>
      <c r="I2763" s="121" t="s">
        <v>3773</v>
      </c>
      <c r="J2763" s="160">
        <v>11</v>
      </c>
      <c r="K2763" s="160">
        <f t="shared" si="452"/>
        <v>44</v>
      </c>
      <c r="L2763" s="159">
        <f t="shared" si="453"/>
        <v>82.5</v>
      </c>
      <c r="M2763" s="159">
        <f t="shared" si="460"/>
        <v>330</v>
      </c>
      <c r="N2763" s="122" t="s">
        <v>2028</v>
      </c>
      <c r="O2763" s="130">
        <v>0.307</v>
      </c>
      <c r="P2763" s="130">
        <f t="shared" si="457"/>
        <v>1.228</v>
      </c>
      <c r="U2763" s="37"/>
      <c r="V2763" s="37"/>
    </row>
    <row r="2764" spans="1:23" s="131" customFormat="1" ht="18" customHeight="1" x14ac:dyDescent="0.25">
      <c r="A2764" s="204">
        <v>193825</v>
      </c>
      <c r="B2764" s="222">
        <v>63809172</v>
      </c>
      <c r="C2764" s="223">
        <v>2</v>
      </c>
      <c r="D2764" s="208"/>
      <c r="E2764" s="232">
        <v>63809172</v>
      </c>
      <c r="F2764" s="224" t="s">
        <v>2665</v>
      </c>
      <c r="G2764" s="239">
        <f>J2764*1.2</f>
        <v>44.04</v>
      </c>
      <c r="H2764" s="220">
        <f t="shared" si="451"/>
        <v>88.08</v>
      </c>
      <c r="I2764" s="219" t="s">
        <v>974</v>
      </c>
      <c r="J2764" s="220">
        <v>36.700000000000003</v>
      </c>
      <c r="K2764" s="220">
        <f t="shared" si="452"/>
        <v>73.400000000000006</v>
      </c>
      <c r="L2764" s="226">
        <f t="shared" si="453"/>
        <v>275.25</v>
      </c>
      <c r="M2764" s="221">
        <f t="shared" si="460"/>
        <v>550.5</v>
      </c>
      <c r="N2764" s="206" t="s">
        <v>2028</v>
      </c>
      <c r="O2764" s="207">
        <v>1.23</v>
      </c>
      <c r="P2764" s="207">
        <f t="shared" si="457"/>
        <v>2.46</v>
      </c>
      <c r="Q2764" s="227"/>
      <c r="R2764" s="228">
        <f>Q2764*1.025</f>
        <v>0</v>
      </c>
      <c r="S2764" s="229"/>
      <c r="T2764" s="230"/>
      <c r="U2764" s="139"/>
      <c r="V2764" s="139"/>
    </row>
    <row r="2765" spans="1:23" s="131" customFormat="1" ht="18" customHeight="1" x14ac:dyDescent="0.25">
      <c r="A2765" s="178">
        <v>314535</v>
      </c>
      <c r="B2765" s="140">
        <v>63809172</v>
      </c>
      <c r="C2765" s="147">
        <v>2</v>
      </c>
      <c r="D2765" s="122">
        <v>1403624</v>
      </c>
      <c r="E2765" s="257">
        <v>63809172</v>
      </c>
      <c r="F2765" s="143" t="s">
        <v>2665</v>
      </c>
      <c r="G2765" s="191">
        <f>J2765*1</f>
        <v>44.04</v>
      </c>
      <c r="H2765" s="187">
        <f t="shared" si="451"/>
        <v>88.08</v>
      </c>
      <c r="I2765" s="166" t="s">
        <v>974</v>
      </c>
      <c r="J2765" s="481">
        <v>44.04</v>
      </c>
      <c r="K2765" s="162">
        <f t="shared" si="452"/>
        <v>88.08</v>
      </c>
      <c r="L2765" s="170">
        <f t="shared" si="453"/>
        <v>330.3</v>
      </c>
      <c r="M2765" s="167">
        <f t="shared" si="460"/>
        <v>660.6</v>
      </c>
      <c r="N2765" s="122" t="s">
        <v>2028</v>
      </c>
      <c r="O2765" s="306">
        <v>1.23</v>
      </c>
      <c r="P2765" s="306">
        <f t="shared" si="457"/>
        <v>2.46</v>
      </c>
      <c r="Q2765" s="188"/>
      <c r="R2765" s="139"/>
      <c r="T2765" s="37"/>
      <c r="U2765" s="37"/>
      <c r="V2765" s="139"/>
    </row>
    <row r="2766" spans="1:23" s="131" customFormat="1" ht="18" customHeight="1" x14ac:dyDescent="0.25">
      <c r="A2766" s="204">
        <v>193825</v>
      </c>
      <c r="B2766" s="222">
        <v>63809173</v>
      </c>
      <c r="C2766" s="231">
        <v>2</v>
      </c>
      <c r="D2766" s="208"/>
      <c r="E2766" s="259">
        <v>63809173</v>
      </c>
      <c r="F2766" s="224" t="s">
        <v>2666</v>
      </c>
      <c r="G2766" s="239">
        <f>J2766*1.2</f>
        <v>44.04</v>
      </c>
      <c r="H2766" s="220">
        <f t="shared" si="451"/>
        <v>88.08</v>
      </c>
      <c r="I2766" s="219" t="s">
        <v>974</v>
      </c>
      <c r="J2766" s="220">
        <v>36.700000000000003</v>
      </c>
      <c r="K2766" s="220">
        <f t="shared" si="452"/>
        <v>73.400000000000006</v>
      </c>
      <c r="L2766" s="226">
        <f t="shared" si="453"/>
        <v>275.25</v>
      </c>
      <c r="M2766" s="221">
        <f t="shared" si="460"/>
        <v>550.5</v>
      </c>
      <c r="N2766" s="206" t="s">
        <v>2028</v>
      </c>
      <c r="O2766" s="207">
        <v>1.23</v>
      </c>
      <c r="P2766" s="207">
        <f t="shared" si="457"/>
        <v>2.46</v>
      </c>
      <c r="Q2766" s="227"/>
      <c r="R2766" s="228">
        <f>Q2766*1.025</f>
        <v>0</v>
      </c>
      <c r="S2766" s="229"/>
      <c r="T2766" s="230"/>
      <c r="U2766" s="37"/>
      <c r="V2766" s="139"/>
    </row>
    <row r="2767" spans="1:23" s="131" customFormat="1" ht="18" customHeight="1" x14ac:dyDescent="0.25">
      <c r="A2767" s="178">
        <v>314535</v>
      </c>
      <c r="B2767" s="140">
        <v>63809173</v>
      </c>
      <c r="C2767" s="141">
        <v>2</v>
      </c>
      <c r="D2767" s="122">
        <v>1403624</v>
      </c>
      <c r="E2767" s="426">
        <v>63809173</v>
      </c>
      <c r="F2767" s="143" t="s">
        <v>2666</v>
      </c>
      <c r="G2767" s="191">
        <f>J2767*1</f>
        <v>44.04</v>
      </c>
      <c r="H2767" s="187">
        <f t="shared" si="451"/>
        <v>88.08</v>
      </c>
      <c r="I2767" s="166" t="s">
        <v>974</v>
      </c>
      <c r="J2767" s="481">
        <v>44.04</v>
      </c>
      <c r="K2767" s="162">
        <f t="shared" si="452"/>
        <v>88.08</v>
      </c>
      <c r="L2767" s="170">
        <f t="shared" si="453"/>
        <v>330.3</v>
      </c>
      <c r="M2767" s="167">
        <f t="shared" si="460"/>
        <v>660.6</v>
      </c>
      <c r="N2767" s="122" t="s">
        <v>2028</v>
      </c>
      <c r="O2767" s="306">
        <v>1.23</v>
      </c>
      <c r="P2767" s="306">
        <f t="shared" si="457"/>
        <v>2.46</v>
      </c>
      <c r="Q2767" s="188"/>
      <c r="T2767" s="37"/>
      <c r="U2767" s="37"/>
      <c r="V2767" s="139"/>
    </row>
    <row r="2768" spans="1:23" s="131" customFormat="1" ht="18" customHeight="1" x14ac:dyDescent="0.25">
      <c r="A2768" s="204">
        <v>193825</v>
      </c>
      <c r="B2768" s="222">
        <v>63809174</v>
      </c>
      <c r="C2768" s="231">
        <v>1</v>
      </c>
      <c r="D2768" s="208"/>
      <c r="E2768" s="236">
        <v>63809174</v>
      </c>
      <c r="F2768" s="224" t="s">
        <v>3940</v>
      </c>
      <c r="G2768" s="151">
        <f t="shared" ref="G2768:G2776" si="462">J2768*1.2+O2768*2.45</f>
        <v>54.887</v>
      </c>
      <c r="H2768" s="220">
        <f t="shared" si="451"/>
        <v>54.887</v>
      </c>
      <c r="I2768" s="243" t="s">
        <v>152</v>
      </c>
      <c r="J2768" s="240">
        <v>35</v>
      </c>
      <c r="K2768" s="164">
        <f t="shared" si="452"/>
        <v>35</v>
      </c>
      <c r="L2768" s="177">
        <f t="shared" si="453"/>
        <v>262.5</v>
      </c>
      <c r="M2768" s="165">
        <f t="shared" si="460"/>
        <v>262.5</v>
      </c>
      <c r="N2768" s="129" t="s">
        <v>1973</v>
      </c>
      <c r="O2768" s="207">
        <v>5.26</v>
      </c>
      <c r="P2768" s="207">
        <f t="shared" si="457"/>
        <v>5.26</v>
      </c>
      <c r="Q2768" s="227"/>
      <c r="R2768" s="228">
        <f>Q2768*1.025</f>
        <v>0</v>
      </c>
      <c r="S2768" s="229"/>
      <c r="T2768" s="230"/>
      <c r="U2768" s="37"/>
      <c r="V2768" s="37"/>
    </row>
    <row r="2769" spans="1:24" s="131" customFormat="1" ht="18" customHeight="1" x14ac:dyDescent="0.25">
      <c r="A2769" s="204">
        <v>193825</v>
      </c>
      <c r="B2769" s="204">
        <v>63809178</v>
      </c>
      <c r="C2769" s="197">
        <v>1</v>
      </c>
      <c r="D2769" s="208"/>
      <c r="E2769" s="232">
        <v>63809178</v>
      </c>
      <c r="F2769" s="210" t="s">
        <v>2667</v>
      </c>
      <c r="G2769" s="151">
        <f t="shared" si="462"/>
        <v>13.342249999999998</v>
      </c>
      <c r="H2769" s="218">
        <f t="shared" si="451"/>
        <v>13.342249999999998</v>
      </c>
      <c r="I2769" s="163" t="s">
        <v>974</v>
      </c>
      <c r="J2769" s="164">
        <v>10.7</v>
      </c>
      <c r="K2769" s="164">
        <f t="shared" si="452"/>
        <v>10.7</v>
      </c>
      <c r="L2769" s="165">
        <f t="shared" si="453"/>
        <v>80.25</v>
      </c>
      <c r="M2769" s="165">
        <f t="shared" si="460"/>
        <v>80.25</v>
      </c>
      <c r="N2769" s="129" t="s">
        <v>1973</v>
      </c>
      <c r="O2769" s="197">
        <v>0.20499999999999999</v>
      </c>
      <c r="P2769" s="207">
        <f t="shared" si="457"/>
        <v>0.20499999999999999</v>
      </c>
      <c r="Q2769" s="227"/>
      <c r="R2769" s="228">
        <f>Q2769*1.025</f>
        <v>0</v>
      </c>
      <c r="S2769" s="229"/>
      <c r="T2769" s="230"/>
      <c r="U2769" s="37"/>
      <c r="V2769" s="37"/>
    </row>
    <row r="2770" spans="1:24" s="131" customFormat="1" ht="18" customHeight="1" x14ac:dyDescent="0.25">
      <c r="A2770" s="178">
        <v>314535</v>
      </c>
      <c r="B2770" s="178">
        <v>63809178</v>
      </c>
      <c r="C2770" s="134">
        <v>1</v>
      </c>
      <c r="D2770" s="122">
        <v>1403624</v>
      </c>
      <c r="E2770" s="257">
        <v>63809178</v>
      </c>
      <c r="F2770" s="124" t="s">
        <v>2667</v>
      </c>
      <c r="G2770" s="564">
        <f t="shared" si="462"/>
        <v>13.342249999999998</v>
      </c>
      <c r="H2770" s="187">
        <f t="shared" si="451"/>
        <v>13.342249999999998</v>
      </c>
      <c r="I2770" s="163" t="s">
        <v>974</v>
      </c>
      <c r="J2770" s="164">
        <v>10.7</v>
      </c>
      <c r="K2770" s="164">
        <f t="shared" si="452"/>
        <v>10.7</v>
      </c>
      <c r="L2770" s="165">
        <f t="shared" si="453"/>
        <v>80.25</v>
      </c>
      <c r="M2770" s="165">
        <f t="shared" si="460"/>
        <v>80.25</v>
      </c>
      <c r="N2770" s="129" t="s">
        <v>1973</v>
      </c>
      <c r="O2770" s="565">
        <v>0.20499999999999999</v>
      </c>
      <c r="P2770" s="306">
        <f t="shared" si="457"/>
        <v>0.20499999999999999</v>
      </c>
      <c r="Q2770" s="188"/>
      <c r="T2770" s="37"/>
      <c r="U2770" s="40"/>
      <c r="V2770" s="37"/>
      <c r="W2770" s="139"/>
    </row>
    <row r="2771" spans="1:24" s="131" customFormat="1" x14ac:dyDescent="0.25">
      <c r="A2771" s="204">
        <v>193825</v>
      </c>
      <c r="B2771" s="204">
        <v>63809179</v>
      </c>
      <c r="C2771" s="197">
        <v>1</v>
      </c>
      <c r="D2771" s="208"/>
      <c r="E2771" s="232">
        <v>63809179</v>
      </c>
      <c r="F2771" s="224" t="s">
        <v>3939</v>
      </c>
      <c r="G2771" s="151">
        <f t="shared" si="462"/>
        <v>34.702249999999992</v>
      </c>
      <c r="H2771" s="211">
        <f t="shared" ref="H2771:H2834" si="463">C2771*G2771</f>
        <v>34.702249999999992</v>
      </c>
      <c r="I2771" s="241" t="s">
        <v>974</v>
      </c>
      <c r="J2771" s="240">
        <v>28.5</v>
      </c>
      <c r="K2771" s="137">
        <f t="shared" ref="K2771:K2834" si="464">C2771*J2771</f>
        <v>28.5</v>
      </c>
      <c r="L2771" s="138">
        <f t="shared" ref="L2771:L2834" si="465">J2771*7.5</f>
        <v>213.75</v>
      </c>
      <c r="M2771" s="242">
        <f>L2771*C2771</f>
        <v>213.75</v>
      </c>
      <c r="N2771" s="244" t="s">
        <v>1973</v>
      </c>
      <c r="O2771" s="197">
        <v>0.20499999999999999</v>
      </c>
      <c r="P2771" s="207">
        <f t="shared" si="457"/>
        <v>0.20499999999999999</v>
      </c>
      <c r="Q2771" s="227"/>
      <c r="R2771" s="228"/>
      <c r="S2771" s="229"/>
      <c r="T2771" s="230"/>
      <c r="U2771" s="230"/>
      <c r="V2771" s="139"/>
      <c r="W2771" s="139"/>
    </row>
    <row r="2772" spans="1:24" s="131" customFormat="1" x14ac:dyDescent="0.25">
      <c r="A2772" s="178">
        <v>314535</v>
      </c>
      <c r="B2772" s="178">
        <v>63809179</v>
      </c>
      <c r="C2772" s="134">
        <v>1</v>
      </c>
      <c r="D2772" s="122">
        <v>1403624</v>
      </c>
      <c r="E2772" s="257">
        <v>63809179</v>
      </c>
      <c r="F2772" s="143" t="s">
        <v>3939</v>
      </c>
      <c r="G2772" s="564">
        <f t="shared" si="462"/>
        <v>34.702249999999992</v>
      </c>
      <c r="H2772" s="564">
        <f t="shared" si="463"/>
        <v>34.702249999999992</v>
      </c>
      <c r="I2772" s="241" t="s">
        <v>974</v>
      </c>
      <c r="J2772" s="164">
        <v>28.5</v>
      </c>
      <c r="K2772" s="164">
        <f t="shared" si="464"/>
        <v>28.5</v>
      </c>
      <c r="L2772" s="138">
        <f t="shared" si="465"/>
        <v>213.75</v>
      </c>
      <c r="M2772" s="242">
        <f>L2772*C2772</f>
        <v>213.75</v>
      </c>
      <c r="N2772" s="244" t="s">
        <v>1973</v>
      </c>
      <c r="O2772" s="565">
        <v>0.20499999999999999</v>
      </c>
      <c r="P2772" s="306">
        <f t="shared" si="457"/>
        <v>0.20499999999999999</v>
      </c>
      <c r="Q2772" s="188"/>
      <c r="T2772" s="37"/>
      <c r="U2772" s="40"/>
      <c r="V2772" s="37"/>
      <c r="W2772" s="139"/>
    </row>
    <row r="2773" spans="1:24" s="131" customFormat="1" ht="20.100000000000001" customHeight="1" x14ac:dyDescent="0.25">
      <c r="A2773" s="204">
        <v>193825</v>
      </c>
      <c r="B2773" s="222">
        <v>63809186</v>
      </c>
      <c r="C2773" s="223">
        <v>1</v>
      </c>
      <c r="D2773" s="208"/>
      <c r="E2773" s="232">
        <v>63809186</v>
      </c>
      <c r="F2773" s="224" t="s">
        <v>2668</v>
      </c>
      <c r="G2773" s="151">
        <f t="shared" si="462"/>
        <v>15.297349999999998</v>
      </c>
      <c r="H2773" s="220">
        <f t="shared" si="463"/>
        <v>15.297349999999998</v>
      </c>
      <c r="I2773" s="163" t="s">
        <v>974</v>
      </c>
      <c r="J2773" s="164">
        <v>10.7</v>
      </c>
      <c r="K2773" s="164">
        <f t="shared" si="464"/>
        <v>10.7</v>
      </c>
      <c r="L2773" s="177">
        <f t="shared" si="465"/>
        <v>80.25</v>
      </c>
      <c r="M2773" s="165">
        <f t="shared" ref="M2773:M2787" si="466">C2773*L2773</f>
        <v>80.25</v>
      </c>
      <c r="N2773" s="129" t="s">
        <v>1973</v>
      </c>
      <c r="O2773" s="207">
        <v>1.0029999999999999</v>
      </c>
      <c r="P2773" s="207">
        <f t="shared" si="457"/>
        <v>1.0029999999999999</v>
      </c>
      <c r="Q2773" s="217"/>
      <c r="R2773" s="217"/>
      <c r="S2773" s="217"/>
      <c r="T2773" s="217"/>
      <c r="U2773" s="139"/>
      <c r="V2773" s="37"/>
      <c r="W2773" s="139"/>
      <c r="X2773" s="139"/>
    </row>
    <row r="2774" spans="1:24" s="40" customFormat="1" ht="18" customHeight="1" x14ac:dyDescent="0.25">
      <c r="A2774" s="178">
        <v>314535</v>
      </c>
      <c r="B2774" s="140">
        <v>63809186</v>
      </c>
      <c r="C2774" s="147">
        <v>1</v>
      </c>
      <c r="D2774" s="122">
        <v>1403624</v>
      </c>
      <c r="E2774" s="257">
        <v>63809186</v>
      </c>
      <c r="F2774" s="143" t="s">
        <v>2668</v>
      </c>
      <c r="G2774" s="564">
        <f t="shared" si="462"/>
        <v>15.297349999999998</v>
      </c>
      <c r="H2774" s="187">
        <f t="shared" si="463"/>
        <v>15.297349999999998</v>
      </c>
      <c r="I2774" s="163" t="s">
        <v>974</v>
      </c>
      <c r="J2774" s="164">
        <v>10.7</v>
      </c>
      <c r="K2774" s="164">
        <f t="shared" si="464"/>
        <v>10.7</v>
      </c>
      <c r="L2774" s="177">
        <f t="shared" si="465"/>
        <v>80.25</v>
      </c>
      <c r="M2774" s="165">
        <f t="shared" si="466"/>
        <v>80.25</v>
      </c>
      <c r="N2774" s="129" t="s">
        <v>1973</v>
      </c>
      <c r="O2774" s="306">
        <v>1.0029999999999999</v>
      </c>
      <c r="P2774" s="306">
        <f t="shared" si="457"/>
        <v>1.0029999999999999</v>
      </c>
      <c r="Q2774" s="202"/>
      <c r="R2774" s="131"/>
      <c r="S2774" s="131"/>
      <c r="T2774" s="37"/>
      <c r="U2774" s="37"/>
      <c r="V2774" s="139"/>
      <c r="W2774" s="131"/>
    </row>
    <row r="2775" spans="1:24" ht="18" customHeight="1" x14ac:dyDescent="0.25">
      <c r="A2775" s="204">
        <v>193825</v>
      </c>
      <c r="B2775" s="222">
        <v>63809187</v>
      </c>
      <c r="C2775" s="231">
        <v>1</v>
      </c>
      <c r="D2775" s="208"/>
      <c r="E2775" s="259">
        <v>63809187</v>
      </c>
      <c r="F2775" s="224" t="s">
        <v>2669</v>
      </c>
      <c r="G2775" s="151">
        <f t="shared" si="462"/>
        <v>10.452349999999999</v>
      </c>
      <c r="H2775" s="220">
        <f t="shared" si="463"/>
        <v>10.452349999999999</v>
      </c>
      <c r="I2775" s="163" t="s">
        <v>974</v>
      </c>
      <c r="J2775" s="164">
        <v>8.5</v>
      </c>
      <c r="K2775" s="164">
        <f t="shared" si="464"/>
        <v>8.5</v>
      </c>
      <c r="L2775" s="177">
        <f t="shared" si="465"/>
        <v>63.75</v>
      </c>
      <c r="M2775" s="165">
        <f t="shared" si="466"/>
        <v>63.75</v>
      </c>
      <c r="N2775" s="129" t="s">
        <v>1973</v>
      </c>
      <c r="O2775" s="207">
        <v>0.10299999999999999</v>
      </c>
      <c r="P2775" s="207">
        <f t="shared" si="457"/>
        <v>0.10299999999999999</v>
      </c>
      <c r="Q2775" s="227"/>
      <c r="R2775" s="228">
        <f>Q2775*1.025</f>
        <v>0</v>
      </c>
      <c r="S2775" s="229"/>
      <c r="T2775" s="230"/>
      <c r="V2775" s="131"/>
      <c r="W2775" s="139"/>
    </row>
    <row r="2776" spans="1:24" s="40" customFormat="1" ht="18" customHeight="1" x14ac:dyDescent="0.25">
      <c r="A2776" s="178">
        <v>314535</v>
      </c>
      <c r="B2776" s="140">
        <v>63809187</v>
      </c>
      <c r="C2776" s="141">
        <v>1</v>
      </c>
      <c r="D2776" s="122">
        <v>1403624</v>
      </c>
      <c r="E2776" s="426">
        <v>63809187</v>
      </c>
      <c r="F2776" s="143" t="s">
        <v>2669</v>
      </c>
      <c r="G2776" s="564">
        <f t="shared" si="462"/>
        <v>10.452349999999999</v>
      </c>
      <c r="H2776" s="187">
        <f t="shared" si="463"/>
        <v>10.452349999999999</v>
      </c>
      <c r="I2776" s="163" t="s">
        <v>974</v>
      </c>
      <c r="J2776" s="164">
        <v>8.5</v>
      </c>
      <c r="K2776" s="164">
        <f t="shared" si="464"/>
        <v>8.5</v>
      </c>
      <c r="L2776" s="177">
        <f t="shared" si="465"/>
        <v>63.75</v>
      </c>
      <c r="M2776" s="165">
        <f t="shared" si="466"/>
        <v>63.75</v>
      </c>
      <c r="N2776" s="129" t="s">
        <v>1973</v>
      </c>
      <c r="O2776" s="306">
        <v>0.10299999999999999</v>
      </c>
      <c r="P2776" s="306">
        <f t="shared" si="457"/>
        <v>0.10299999999999999</v>
      </c>
      <c r="Q2776" s="188"/>
      <c r="R2776" s="131"/>
      <c r="S2776" s="131"/>
      <c r="T2776" s="37"/>
      <c r="V2776" s="139"/>
      <c r="W2776" s="139"/>
    </row>
    <row r="2777" spans="1:24" s="40" customFormat="1" ht="18" customHeight="1" x14ac:dyDescent="0.25">
      <c r="A2777" s="204">
        <v>193825</v>
      </c>
      <c r="B2777" s="222">
        <v>63809188</v>
      </c>
      <c r="C2777" s="231">
        <v>2</v>
      </c>
      <c r="D2777" s="208"/>
      <c r="E2777" s="259">
        <v>63809188</v>
      </c>
      <c r="F2777" s="224" t="s">
        <v>2670</v>
      </c>
      <c r="G2777" s="239">
        <f>J2777*1.2</f>
        <v>46.8</v>
      </c>
      <c r="H2777" s="220">
        <f t="shared" si="463"/>
        <v>93.6</v>
      </c>
      <c r="I2777" s="219" t="s">
        <v>974</v>
      </c>
      <c r="J2777" s="213">
        <v>39</v>
      </c>
      <c r="K2777" s="220">
        <f t="shared" si="464"/>
        <v>78</v>
      </c>
      <c r="L2777" s="226">
        <f t="shared" si="465"/>
        <v>292.5</v>
      </c>
      <c r="M2777" s="221">
        <f t="shared" si="466"/>
        <v>585</v>
      </c>
      <c r="N2777" s="206" t="s">
        <v>2028</v>
      </c>
      <c r="O2777" s="207">
        <v>1.7430000000000001</v>
      </c>
      <c r="P2777" s="207">
        <f t="shared" si="457"/>
        <v>3.4860000000000002</v>
      </c>
      <c r="Q2777" s="227"/>
      <c r="R2777" s="228">
        <f>Q2777*1.025</f>
        <v>0</v>
      </c>
      <c r="S2777" s="229"/>
      <c r="T2777" s="230"/>
      <c r="U2777" s="37"/>
      <c r="V2777" s="37"/>
      <c r="W2777" s="139"/>
    </row>
    <row r="2778" spans="1:24" s="40" customFormat="1" ht="18" customHeight="1" x14ac:dyDescent="0.25">
      <c r="A2778" s="178">
        <v>314535</v>
      </c>
      <c r="B2778" s="140">
        <v>63809188</v>
      </c>
      <c r="C2778" s="141">
        <v>2</v>
      </c>
      <c r="D2778" s="122">
        <v>1403622</v>
      </c>
      <c r="E2778" s="426">
        <v>63809188</v>
      </c>
      <c r="F2778" s="143" t="s">
        <v>2670</v>
      </c>
      <c r="G2778" s="191">
        <f>J2778*1</f>
        <v>46.8</v>
      </c>
      <c r="H2778" s="187">
        <f t="shared" si="463"/>
        <v>93.6</v>
      </c>
      <c r="I2778" s="166" t="s">
        <v>974</v>
      </c>
      <c r="J2778" s="481">
        <v>46.8</v>
      </c>
      <c r="K2778" s="162">
        <f t="shared" si="464"/>
        <v>93.6</v>
      </c>
      <c r="L2778" s="170">
        <f t="shared" si="465"/>
        <v>351</v>
      </c>
      <c r="M2778" s="167">
        <f t="shared" si="466"/>
        <v>702</v>
      </c>
      <c r="N2778" s="122" t="s">
        <v>2028</v>
      </c>
      <c r="O2778" s="306">
        <v>1.7430000000000001</v>
      </c>
      <c r="P2778" s="306">
        <f t="shared" si="457"/>
        <v>3.4860000000000002</v>
      </c>
      <c r="Q2778" s="188"/>
      <c r="R2778" s="131"/>
      <c r="S2778" s="131"/>
      <c r="T2778" s="37"/>
      <c r="V2778" s="37"/>
      <c r="W2778" s="131"/>
    </row>
    <row r="2779" spans="1:24" s="40" customFormat="1" ht="18" customHeight="1" x14ac:dyDescent="0.25">
      <c r="A2779" s="204">
        <v>193825</v>
      </c>
      <c r="B2779" s="222">
        <v>63809191</v>
      </c>
      <c r="C2779" s="223">
        <v>2</v>
      </c>
      <c r="D2779" s="208"/>
      <c r="E2779" s="232">
        <v>63809191</v>
      </c>
      <c r="F2779" s="224" t="s">
        <v>2671</v>
      </c>
      <c r="G2779" s="239">
        <f>J2779*1.2</f>
        <v>46.8</v>
      </c>
      <c r="H2779" s="220">
        <f t="shared" si="463"/>
        <v>93.6</v>
      </c>
      <c r="I2779" s="219" t="s">
        <v>974</v>
      </c>
      <c r="J2779" s="213">
        <v>39</v>
      </c>
      <c r="K2779" s="220">
        <f t="shared" si="464"/>
        <v>78</v>
      </c>
      <c r="L2779" s="226">
        <f t="shared" si="465"/>
        <v>292.5</v>
      </c>
      <c r="M2779" s="221">
        <f t="shared" si="466"/>
        <v>585</v>
      </c>
      <c r="N2779" s="206" t="s">
        <v>2028</v>
      </c>
      <c r="O2779" s="207">
        <v>1.7430000000000001</v>
      </c>
      <c r="P2779" s="207">
        <f t="shared" si="457"/>
        <v>3.4860000000000002</v>
      </c>
      <c r="Q2779" s="227"/>
      <c r="R2779" s="228">
        <f>Q2779*1.025</f>
        <v>0</v>
      </c>
      <c r="S2779" s="230"/>
      <c r="T2779" s="230"/>
      <c r="U2779" s="139"/>
      <c r="V2779" s="139"/>
      <c r="W2779" s="131"/>
    </row>
    <row r="2780" spans="1:24" s="40" customFormat="1" ht="18" customHeight="1" x14ac:dyDescent="0.25">
      <c r="A2780" s="178">
        <v>314535</v>
      </c>
      <c r="B2780" s="140">
        <v>63809191</v>
      </c>
      <c r="C2780" s="147">
        <v>2</v>
      </c>
      <c r="D2780" s="122">
        <v>1403621</v>
      </c>
      <c r="E2780" s="257">
        <v>63809191</v>
      </c>
      <c r="F2780" s="143" t="s">
        <v>2671</v>
      </c>
      <c r="G2780" s="191">
        <f>J2780*1</f>
        <v>46.8</v>
      </c>
      <c r="H2780" s="187">
        <f t="shared" si="463"/>
        <v>93.6</v>
      </c>
      <c r="I2780" s="166" t="s">
        <v>974</v>
      </c>
      <c r="J2780" s="481">
        <v>46.8</v>
      </c>
      <c r="K2780" s="162">
        <f t="shared" si="464"/>
        <v>93.6</v>
      </c>
      <c r="L2780" s="170">
        <f t="shared" si="465"/>
        <v>351</v>
      </c>
      <c r="M2780" s="167">
        <f t="shared" si="466"/>
        <v>702</v>
      </c>
      <c r="N2780" s="122" t="s">
        <v>2028</v>
      </c>
      <c r="O2780" s="306">
        <v>1.7430000000000001</v>
      </c>
      <c r="P2780" s="306">
        <f t="shared" si="457"/>
        <v>3.4860000000000002</v>
      </c>
      <c r="Q2780" s="188"/>
      <c r="R2780" s="131"/>
      <c r="S2780" s="131"/>
      <c r="T2780" s="37"/>
      <c r="U2780" s="37"/>
      <c r="V2780" s="37"/>
      <c r="W2780" s="139"/>
    </row>
    <row r="2781" spans="1:24" s="40" customFormat="1" ht="18" customHeight="1" x14ac:dyDescent="0.25">
      <c r="A2781" s="204">
        <v>193825</v>
      </c>
      <c r="B2781" s="222">
        <v>63809193</v>
      </c>
      <c r="C2781" s="231">
        <v>4</v>
      </c>
      <c r="D2781" s="208"/>
      <c r="E2781" s="236">
        <v>63809193</v>
      </c>
      <c r="F2781" s="224" t="s">
        <v>2672</v>
      </c>
      <c r="G2781" s="239">
        <f t="shared" ref="G2781:G2786" si="467">J2781*1.2+O2781*2.45</f>
        <v>38.457349999999998</v>
      </c>
      <c r="H2781" s="220">
        <f t="shared" si="463"/>
        <v>153.82939999999999</v>
      </c>
      <c r="I2781" s="163" t="s">
        <v>974</v>
      </c>
      <c r="J2781" s="240">
        <v>30</v>
      </c>
      <c r="K2781" s="164">
        <f t="shared" si="464"/>
        <v>120</v>
      </c>
      <c r="L2781" s="177">
        <f t="shared" si="465"/>
        <v>225</v>
      </c>
      <c r="M2781" s="165">
        <f t="shared" si="466"/>
        <v>900</v>
      </c>
      <c r="N2781" s="129" t="s">
        <v>1973</v>
      </c>
      <c r="O2781" s="207">
        <v>1.0029999999999999</v>
      </c>
      <c r="P2781" s="207">
        <f t="shared" si="457"/>
        <v>4.0119999999999996</v>
      </c>
      <c r="Q2781" s="217"/>
      <c r="R2781" s="217"/>
      <c r="S2781" s="217"/>
      <c r="T2781" s="217"/>
      <c r="U2781" s="37"/>
      <c r="W2781" s="131"/>
    </row>
    <row r="2782" spans="1:24" ht="18" customHeight="1" x14ac:dyDescent="0.25">
      <c r="A2782" s="197">
        <v>196961</v>
      </c>
      <c r="B2782" s="134">
        <v>63809206</v>
      </c>
      <c r="C2782" s="134">
        <v>4</v>
      </c>
      <c r="D2782" s="161"/>
      <c r="E2782" s="123" t="s">
        <v>3447</v>
      </c>
      <c r="F2782" s="124" t="s">
        <v>3448</v>
      </c>
      <c r="G2782" s="189">
        <f t="shared" si="467"/>
        <v>33.515749999999997</v>
      </c>
      <c r="H2782" s="125">
        <f t="shared" si="463"/>
        <v>134.06299999999999</v>
      </c>
      <c r="I2782" s="219" t="s">
        <v>974</v>
      </c>
      <c r="J2782" s="220">
        <v>25</v>
      </c>
      <c r="K2782" s="220">
        <f t="shared" si="464"/>
        <v>100</v>
      </c>
      <c r="L2782" s="221">
        <f t="shared" si="465"/>
        <v>187.5</v>
      </c>
      <c r="M2782" s="221">
        <f t="shared" si="466"/>
        <v>750</v>
      </c>
      <c r="N2782" s="129" t="s">
        <v>1973</v>
      </c>
      <c r="O2782" s="130">
        <v>1.4350000000000001</v>
      </c>
      <c r="P2782" s="130">
        <f t="shared" si="457"/>
        <v>5.74</v>
      </c>
      <c r="S2782" s="120" t="s">
        <v>3468</v>
      </c>
      <c r="T2782" s="40"/>
      <c r="V2782" s="40"/>
      <c r="W2782" s="131"/>
    </row>
    <row r="2783" spans="1:24" s="40" customFormat="1" ht="18" customHeight="1" x14ac:dyDescent="0.25">
      <c r="A2783" s="134">
        <v>230109</v>
      </c>
      <c r="B2783" s="134">
        <v>63809206</v>
      </c>
      <c r="C2783" s="134">
        <v>4</v>
      </c>
      <c r="D2783" s="122"/>
      <c r="E2783" s="123" t="s">
        <v>3447</v>
      </c>
      <c r="F2783" s="124" t="s">
        <v>3448</v>
      </c>
      <c r="G2783" s="189">
        <f t="shared" si="467"/>
        <v>33.515749999999997</v>
      </c>
      <c r="H2783" s="125">
        <f t="shared" si="463"/>
        <v>134.06299999999999</v>
      </c>
      <c r="I2783" s="163" t="s">
        <v>974</v>
      </c>
      <c r="J2783" s="164">
        <v>25</v>
      </c>
      <c r="K2783" s="164">
        <f t="shared" si="464"/>
        <v>100</v>
      </c>
      <c r="L2783" s="165">
        <f t="shared" si="465"/>
        <v>187.5</v>
      </c>
      <c r="M2783" s="165">
        <f t="shared" si="466"/>
        <v>750</v>
      </c>
      <c r="N2783" s="129" t="s">
        <v>1973</v>
      </c>
      <c r="O2783" s="130">
        <v>1.4350000000000001</v>
      </c>
      <c r="P2783" s="130">
        <f t="shared" si="457"/>
        <v>5.74</v>
      </c>
      <c r="Q2783" s="104"/>
      <c r="S2783" s="37"/>
      <c r="T2783" s="37"/>
      <c r="U2783" s="37"/>
      <c r="V2783" s="139"/>
      <c r="W2783" s="131"/>
    </row>
    <row r="2784" spans="1:24" ht="18" customHeight="1" x14ac:dyDescent="0.25">
      <c r="A2784" s="197">
        <v>196961</v>
      </c>
      <c r="B2784" s="134">
        <v>63809229</v>
      </c>
      <c r="C2784" s="134">
        <v>2</v>
      </c>
      <c r="D2784" s="161"/>
      <c r="E2784" s="123" t="s">
        <v>3449</v>
      </c>
      <c r="F2784" s="124" t="s">
        <v>3450</v>
      </c>
      <c r="G2784" s="189">
        <f t="shared" si="467"/>
        <v>40.661349999999999</v>
      </c>
      <c r="H2784" s="125">
        <f t="shared" si="463"/>
        <v>81.322699999999998</v>
      </c>
      <c r="I2784" s="219" t="s">
        <v>974</v>
      </c>
      <c r="J2784" s="220">
        <v>32</v>
      </c>
      <c r="K2784" s="220">
        <f t="shared" si="464"/>
        <v>64</v>
      </c>
      <c r="L2784" s="221">
        <f t="shared" si="465"/>
        <v>240</v>
      </c>
      <c r="M2784" s="221">
        <f t="shared" si="466"/>
        <v>480</v>
      </c>
      <c r="N2784" s="129" t="s">
        <v>1973</v>
      </c>
      <c r="O2784" s="130">
        <v>0.92300000000000004</v>
      </c>
      <c r="P2784" s="130">
        <f t="shared" si="457"/>
        <v>1.8460000000000001</v>
      </c>
      <c r="S2784" s="120" t="s">
        <v>3469</v>
      </c>
      <c r="T2784" s="40"/>
      <c r="W2784" s="131"/>
    </row>
    <row r="2785" spans="1:27" ht="18" customHeight="1" x14ac:dyDescent="0.25">
      <c r="A2785" s="134">
        <v>230109</v>
      </c>
      <c r="B2785" s="134">
        <v>63809229</v>
      </c>
      <c r="C2785" s="134">
        <v>2</v>
      </c>
      <c r="D2785" s="122"/>
      <c r="E2785" s="123" t="s">
        <v>3449</v>
      </c>
      <c r="F2785" s="124" t="s">
        <v>3450</v>
      </c>
      <c r="G2785" s="189">
        <f t="shared" si="467"/>
        <v>40.661349999999999</v>
      </c>
      <c r="H2785" s="125">
        <f t="shared" si="463"/>
        <v>81.322699999999998</v>
      </c>
      <c r="I2785" s="163" t="s">
        <v>974</v>
      </c>
      <c r="J2785" s="164">
        <v>32</v>
      </c>
      <c r="K2785" s="164">
        <f t="shared" si="464"/>
        <v>64</v>
      </c>
      <c r="L2785" s="165">
        <f t="shared" si="465"/>
        <v>240</v>
      </c>
      <c r="M2785" s="165">
        <f t="shared" si="466"/>
        <v>480</v>
      </c>
      <c r="N2785" s="129" t="s">
        <v>1973</v>
      </c>
      <c r="O2785" s="130">
        <v>0.92300000000000004</v>
      </c>
      <c r="P2785" s="130">
        <f t="shared" si="457"/>
        <v>1.8460000000000001</v>
      </c>
      <c r="V2785" s="131"/>
      <c r="W2785" s="131"/>
    </row>
    <row r="2786" spans="1:27" ht="18" customHeight="1" x14ac:dyDescent="0.25">
      <c r="A2786" s="333">
        <v>231613</v>
      </c>
      <c r="B2786" s="134">
        <v>63809229</v>
      </c>
      <c r="C2786" s="134">
        <v>1</v>
      </c>
      <c r="D2786" s="122"/>
      <c r="E2786" s="123" t="s">
        <v>4090</v>
      </c>
      <c r="F2786" s="124" t="s">
        <v>3450</v>
      </c>
      <c r="G2786" s="189">
        <f t="shared" si="467"/>
        <v>40.661349999999999</v>
      </c>
      <c r="H2786" s="125">
        <f t="shared" si="463"/>
        <v>40.661349999999999</v>
      </c>
      <c r="I2786" s="163" t="s">
        <v>974</v>
      </c>
      <c r="J2786" s="164">
        <v>32</v>
      </c>
      <c r="K2786" s="164">
        <f t="shared" si="464"/>
        <v>32</v>
      </c>
      <c r="L2786" s="165">
        <f t="shared" si="465"/>
        <v>240</v>
      </c>
      <c r="M2786" s="165">
        <f t="shared" si="466"/>
        <v>240</v>
      </c>
      <c r="N2786" s="129" t="s">
        <v>1973</v>
      </c>
      <c r="O2786" s="130">
        <v>0.92300000000000004</v>
      </c>
      <c r="P2786" s="130">
        <f t="shared" si="457"/>
        <v>0.92300000000000004</v>
      </c>
      <c r="V2786" s="131"/>
      <c r="W2786" s="131"/>
    </row>
    <row r="2787" spans="1:27" s="131" customFormat="1" ht="18" customHeight="1" x14ac:dyDescent="0.25">
      <c r="A2787" s="197">
        <v>213094</v>
      </c>
      <c r="B2787" s="134">
        <v>63809230</v>
      </c>
      <c r="C2787" s="134">
        <v>2</v>
      </c>
      <c r="D2787" s="161"/>
      <c r="E2787" s="123" t="s">
        <v>3776</v>
      </c>
      <c r="F2787" s="124" t="s">
        <v>4418</v>
      </c>
      <c r="G2787" s="168">
        <f>J2787*1.2</f>
        <v>228</v>
      </c>
      <c r="H2787" s="125">
        <f t="shared" si="463"/>
        <v>456</v>
      </c>
      <c r="I2787" s="166" t="s">
        <v>0</v>
      </c>
      <c r="J2787" s="281">
        <v>190</v>
      </c>
      <c r="K2787" s="162">
        <f t="shared" si="464"/>
        <v>380</v>
      </c>
      <c r="L2787" s="167">
        <f t="shared" si="465"/>
        <v>1425</v>
      </c>
      <c r="M2787" s="167">
        <f t="shared" si="466"/>
        <v>2850</v>
      </c>
      <c r="N2787" s="122" t="s">
        <v>2028</v>
      </c>
      <c r="O2787" s="130">
        <v>27</v>
      </c>
      <c r="P2787" s="130">
        <f t="shared" si="457"/>
        <v>54</v>
      </c>
      <c r="Q2787" s="188"/>
      <c r="R2787" s="139"/>
      <c r="S2787" s="246" t="s">
        <v>4422</v>
      </c>
      <c r="T2787" s="139"/>
      <c r="U2787" s="37"/>
      <c r="V2787" s="40"/>
    </row>
    <row r="2788" spans="1:27" s="131" customFormat="1" ht="18" customHeight="1" x14ac:dyDescent="0.25">
      <c r="A2788" s="204">
        <v>191215</v>
      </c>
      <c r="B2788" s="178">
        <v>63809234</v>
      </c>
      <c r="C2788" s="134">
        <v>2</v>
      </c>
      <c r="D2788" s="161"/>
      <c r="E2788" s="198" t="s">
        <v>2656</v>
      </c>
      <c r="F2788" s="199" t="s">
        <v>4608</v>
      </c>
      <c r="G2788" s="135">
        <f>J2788*1.15</f>
        <v>804.99999999999989</v>
      </c>
      <c r="H2788" s="135">
        <f t="shared" si="463"/>
        <v>1609.9999999999998</v>
      </c>
      <c r="I2788" s="200" t="s">
        <v>0</v>
      </c>
      <c r="J2788" s="158">
        <v>700</v>
      </c>
      <c r="K2788" s="160">
        <f t="shared" si="464"/>
        <v>1400</v>
      </c>
      <c r="L2788" s="159">
        <f t="shared" si="465"/>
        <v>5250</v>
      </c>
      <c r="M2788" s="201"/>
      <c r="N2788" s="161" t="s">
        <v>2028</v>
      </c>
      <c r="O2788" s="161">
        <v>49.5</v>
      </c>
      <c r="P2788" s="130">
        <f t="shared" si="457"/>
        <v>99</v>
      </c>
      <c r="Q2788" s="202"/>
      <c r="R2788" s="202"/>
      <c r="S2788" s="202"/>
      <c r="T2788" s="202"/>
      <c r="U2788" s="139"/>
      <c r="V2788" s="40"/>
    </row>
    <row r="2789" spans="1:27" s="131" customFormat="1" ht="18" customHeight="1" x14ac:dyDescent="0.25">
      <c r="A2789" s="204">
        <v>191215</v>
      </c>
      <c r="B2789" s="178">
        <v>63809238</v>
      </c>
      <c r="C2789" s="134">
        <v>2</v>
      </c>
      <c r="D2789" s="161"/>
      <c r="E2789" s="198" t="s">
        <v>2657</v>
      </c>
      <c r="F2789" s="199" t="s">
        <v>4371</v>
      </c>
      <c r="G2789" s="135">
        <f>J2789*1.15</f>
        <v>569.25</v>
      </c>
      <c r="H2789" s="135">
        <f t="shared" si="463"/>
        <v>1138.5</v>
      </c>
      <c r="I2789" s="200" t="s">
        <v>0</v>
      </c>
      <c r="J2789" s="158">
        <v>495</v>
      </c>
      <c r="K2789" s="160">
        <f t="shared" si="464"/>
        <v>990</v>
      </c>
      <c r="L2789" s="159">
        <f t="shared" si="465"/>
        <v>3712.5</v>
      </c>
      <c r="M2789" s="201"/>
      <c r="N2789" s="157" t="s">
        <v>1917</v>
      </c>
      <c r="O2789" s="130">
        <v>55</v>
      </c>
      <c r="P2789" s="130">
        <f t="shared" si="457"/>
        <v>110</v>
      </c>
      <c r="Q2789" s="202"/>
      <c r="R2789" s="202"/>
      <c r="S2789" s="462" t="s">
        <v>4373</v>
      </c>
      <c r="T2789" s="202"/>
      <c r="U2789" s="37"/>
      <c r="V2789" s="37"/>
    </row>
    <row r="2790" spans="1:27" s="131" customFormat="1" ht="20.100000000000001" customHeight="1" x14ac:dyDescent="0.25">
      <c r="A2790" s="6">
        <v>191185</v>
      </c>
      <c r="B2790" s="6">
        <v>63809241</v>
      </c>
      <c r="C2790" s="6">
        <v>2</v>
      </c>
      <c r="D2790" s="39"/>
      <c r="E2790" s="30" t="s">
        <v>2073</v>
      </c>
      <c r="F2790" s="20" t="s">
        <v>2074</v>
      </c>
      <c r="G2790" s="116">
        <f>J2790*1.2</f>
        <v>196.79999999999998</v>
      </c>
      <c r="H2790" s="113">
        <f t="shared" si="463"/>
        <v>393.59999999999997</v>
      </c>
      <c r="I2790" s="6" t="s">
        <v>152</v>
      </c>
      <c r="J2790" s="114">
        <v>164</v>
      </c>
      <c r="K2790" s="114">
        <f t="shared" si="464"/>
        <v>328</v>
      </c>
      <c r="L2790" s="115">
        <f t="shared" si="465"/>
        <v>1230</v>
      </c>
      <c r="M2790" s="115">
        <f>C2790*L2790</f>
        <v>2460</v>
      </c>
      <c r="N2790" s="117" t="s">
        <v>1917</v>
      </c>
      <c r="O2790" s="48">
        <v>41.3</v>
      </c>
      <c r="P2790" s="48">
        <f t="shared" ref="P2790:P2853" si="468">O2790*C2790</f>
        <v>82.6</v>
      </c>
      <c r="Q2790" s="40"/>
      <c r="R2790" s="102">
        <f>Q2790*1.025</f>
        <v>0</v>
      </c>
      <c r="S2790" s="120" t="s">
        <v>3104</v>
      </c>
      <c r="T2790" s="37"/>
      <c r="U2790" s="37"/>
      <c r="V2790" s="37"/>
    </row>
    <row r="2791" spans="1:27" s="131" customFormat="1" ht="20.100000000000001" customHeight="1" x14ac:dyDescent="0.25">
      <c r="A2791" s="134">
        <v>191185</v>
      </c>
      <c r="B2791" s="134">
        <v>63809241</v>
      </c>
      <c r="C2791" s="134">
        <v>2</v>
      </c>
      <c r="D2791" s="161"/>
      <c r="E2791" s="123" t="s">
        <v>2073</v>
      </c>
      <c r="F2791" s="124" t="s">
        <v>2074</v>
      </c>
      <c r="G2791" s="151">
        <f>J2791*1.2</f>
        <v>196.79999999999998</v>
      </c>
      <c r="H2791" s="135">
        <f t="shared" si="463"/>
        <v>393.59999999999997</v>
      </c>
      <c r="I2791" s="134" t="s">
        <v>152</v>
      </c>
      <c r="J2791" s="160">
        <v>164</v>
      </c>
      <c r="K2791" s="160">
        <f t="shared" si="464"/>
        <v>328</v>
      </c>
      <c r="L2791" s="159">
        <f t="shared" si="465"/>
        <v>1230</v>
      </c>
      <c r="M2791" s="159">
        <f>C2791*L2791</f>
        <v>2460</v>
      </c>
      <c r="N2791" s="171" t="s">
        <v>1917</v>
      </c>
      <c r="O2791" s="130">
        <v>41.3</v>
      </c>
      <c r="P2791" s="130">
        <f t="shared" si="468"/>
        <v>82.6</v>
      </c>
      <c r="Q2791" s="139"/>
      <c r="R2791" s="139"/>
      <c r="S2791" s="139"/>
      <c r="T2791" s="139"/>
      <c r="U2791" s="37"/>
      <c r="V2791" s="139"/>
      <c r="W2791" s="40"/>
    </row>
    <row r="2792" spans="1:27" s="131" customFormat="1" ht="20.100000000000001" customHeight="1" x14ac:dyDescent="0.25">
      <c r="A2792" s="6">
        <v>191185</v>
      </c>
      <c r="B2792" s="6">
        <v>63809246</v>
      </c>
      <c r="C2792" s="6">
        <v>2</v>
      </c>
      <c r="D2792" s="39"/>
      <c r="E2792" s="30" t="s">
        <v>2075</v>
      </c>
      <c r="F2792" s="20" t="s">
        <v>2076</v>
      </c>
      <c r="G2792" s="113">
        <f>J2792*1.15</f>
        <v>390.99999999999994</v>
      </c>
      <c r="H2792" s="113">
        <f t="shared" si="463"/>
        <v>781.99999999999989</v>
      </c>
      <c r="I2792" s="6" t="s">
        <v>152</v>
      </c>
      <c r="J2792" s="114">
        <v>340</v>
      </c>
      <c r="K2792" s="114">
        <f t="shared" si="464"/>
        <v>680</v>
      </c>
      <c r="L2792" s="115">
        <f t="shared" si="465"/>
        <v>2550</v>
      </c>
      <c r="M2792" s="115">
        <f>C2792*L2792</f>
        <v>5100</v>
      </c>
      <c r="N2792" s="38" t="s">
        <v>2028</v>
      </c>
      <c r="O2792" s="48">
        <v>75</v>
      </c>
      <c r="P2792" s="48">
        <f t="shared" si="468"/>
        <v>150</v>
      </c>
      <c r="Q2792" s="40"/>
      <c r="R2792" s="102">
        <f>Q2792*1.025</f>
        <v>0</v>
      </c>
      <c r="S2792" s="120" t="s">
        <v>3384</v>
      </c>
      <c r="T2792" s="40"/>
      <c r="U2792" s="139"/>
      <c r="V2792" s="139"/>
      <c r="W2792" s="37"/>
    </row>
    <row r="2793" spans="1:27" s="131" customFormat="1" ht="20.100000000000001" customHeight="1" x14ac:dyDescent="0.25">
      <c r="A2793" s="134">
        <v>191185</v>
      </c>
      <c r="B2793" s="134">
        <v>63809246</v>
      </c>
      <c r="C2793" s="134">
        <v>2</v>
      </c>
      <c r="D2793" s="161"/>
      <c r="E2793" s="123" t="s">
        <v>2075</v>
      </c>
      <c r="F2793" s="124" t="s">
        <v>2076</v>
      </c>
      <c r="G2793" s="135">
        <f>J2793*1.15</f>
        <v>390.99999999999994</v>
      </c>
      <c r="H2793" s="135">
        <f t="shared" si="463"/>
        <v>781.99999999999989</v>
      </c>
      <c r="I2793" s="134" t="s">
        <v>152</v>
      </c>
      <c r="J2793" s="160">
        <v>340</v>
      </c>
      <c r="K2793" s="160">
        <f t="shared" si="464"/>
        <v>680</v>
      </c>
      <c r="L2793" s="159">
        <f t="shared" si="465"/>
        <v>2550</v>
      </c>
      <c r="M2793" s="159">
        <f>C2793*L2793</f>
        <v>5100</v>
      </c>
      <c r="N2793" s="122" t="s">
        <v>2028</v>
      </c>
      <c r="O2793" s="130">
        <v>75</v>
      </c>
      <c r="P2793" s="130">
        <f t="shared" si="468"/>
        <v>150</v>
      </c>
      <c r="Q2793" s="139"/>
      <c r="R2793" s="139"/>
      <c r="S2793" s="139"/>
      <c r="T2793" s="139"/>
      <c r="V2793" s="37"/>
      <c r="W2793" s="40"/>
    </row>
    <row r="2794" spans="1:27" s="131" customFormat="1" ht="18" customHeight="1" x14ac:dyDescent="0.25">
      <c r="A2794" s="134">
        <v>600005909</v>
      </c>
      <c r="B2794" s="134">
        <v>63809249</v>
      </c>
      <c r="C2794" s="134">
        <v>10</v>
      </c>
      <c r="D2794" s="161"/>
      <c r="E2794" s="123">
        <v>4000520602</v>
      </c>
      <c r="F2794" s="124" t="s">
        <v>2663</v>
      </c>
      <c r="G2794" s="135">
        <f>J2794*1.2</f>
        <v>100.8</v>
      </c>
      <c r="H2794" s="160">
        <f t="shared" si="463"/>
        <v>1008</v>
      </c>
      <c r="I2794" s="121" t="s">
        <v>152</v>
      </c>
      <c r="J2794" s="137">
        <v>84</v>
      </c>
      <c r="K2794" s="160">
        <f t="shared" si="464"/>
        <v>840</v>
      </c>
      <c r="L2794" s="159">
        <f t="shared" si="465"/>
        <v>630</v>
      </c>
      <c r="M2794" s="159">
        <f>C2794*L2794</f>
        <v>6300</v>
      </c>
      <c r="N2794" s="122" t="s">
        <v>1917</v>
      </c>
      <c r="O2794" s="130">
        <v>20</v>
      </c>
      <c r="P2794" s="130">
        <f t="shared" si="468"/>
        <v>200</v>
      </c>
      <c r="Q2794" s="139"/>
      <c r="R2794" s="139"/>
      <c r="S2794" s="139"/>
      <c r="T2794" s="139"/>
      <c r="U2794" s="37"/>
      <c r="V2794" s="37"/>
      <c r="W2794" s="40"/>
    </row>
    <row r="2795" spans="1:27" s="139" customFormat="1" ht="17.25" customHeight="1" x14ac:dyDescent="0.25">
      <c r="A2795" s="204">
        <v>192909</v>
      </c>
      <c r="B2795" s="178">
        <v>63809249</v>
      </c>
      <c r="C2795" s="134">
        <v>10</v>
      </c>
      <c r="D2795" s="161"/>
      <c r="E2795" s="198" t="s">
        <v>2662</v>
      </c>
      <c r="F2795" s="124" t="s">
        <v>2663</v>
      </c>
      <c r="G2795" s="151">
        <f>J2795*1.2</f>
        <v>100.8</v>
      </c>
      <c r="H2795" s="135">
        <f t="shared" si="463"/>
        <v>1008</v>
      </c>
      <c r="I2795" s="200" t="s">
        <v>152</v>
      </c>
      <c r="J2795" s="152">
        <v>84</v>
      </c>
      <c r="K2795" s="160">
        <f t="shared" si="464"/>
        <v>840</v>
      </c>
      <c r="L2795" s="159">
        <f t="shared" si="465"/>
        <v>630</v>
      </c>
      <c r="M2795" s="201">
        <f>L2795*C2795</f>
        <v>6300</v>
      </c>
      <c r="N2795" s="161" t="s">
        <v>1917</v>
      </c>
      <c r="O2795" s="161">
        <v>20</v>
      </c>
      <c r="P2795" s="130">
        <f t="shared" si="468"/>
        <v>200</v>
      </c>
      <c r="Q2795" s="202"/>
      <c r="R2795" s="202"/>
      <c r="S2795" s="202"/>
      <c r="T2795" s="202"/>
      <c r="U2795" s="37"/>
      <c r="W2795" s="40"/>
    </row>
    <row r="2796" spans="1:27" s="131" customFormat="1" ht="17.25" customHeight="1" x14ac:dyDescent="0.25">
      <c r="A2796" s="134">
        <v>297566</v>
      </c>
      <c r="B2796" s="178">
        <v>63809249</v>
      </c>
      <c r="C2796" s="134">
        <v>3</v>
      </c>
      <c r="D2796" s="122">
        <v>1386405</v>
      </c>
      <c r="E2796" s="198" t="s">
        <v>2662</v>
      </c>
      <c r="F2796" s="124" t="s">
        <v>2663</v>
      </c>
      <c r="G2796" s="499">
        <f>J2796*1.06105</f>
        <v>100.79975</v>
      </c>
      <c r="H2796" s="135">
        <f t="shared" si="463"/>
        <v>302.39924999999999</v>
      </c>
      <c r="I2796" s="200" t="s">
        <v>152</v>
      </c>
      <c r="J2796" s="500">
        <v>95</v>
      </c>
      <c r="K2796" s="160">
        <f t="shared" si="464"/>
        <v>285</v>
      </c>
      <c r="L2796" s="159">
        <f t="shared" si="465"/>
        <v>712.5</v>
      </c>
      <c r="M2796" s="201">
        <f>L2796*C2796</f>
        <v>2137.5</v>
      </c>
      <c r="N2796" s="161" t="s">
        <v>1917</v>
      </c>
      <c r="O2796" s="130">
        <v>20</v>
      </c>
      <c r="P2796" s="130">
        <f t="shared" si="468"/>
        <v>60</v>
      </c>
      <c r="S2796" s="498" t="s">
        <v>4578</v>
      </c>
      <c r="T2796" s="37"/>
      <c r="U2796" s="37"/>
      <c r="V2796" s="37"/>
      <c r="W2796" s="40"/>
      <c r="AA2796" s="139"/>
    </row>
    <row r="2797" spans="1:27" s="131" customFormat="1" x14ac:dyDescent="0.25">
      <c r="A2797" s="197">
        <v>200288</v>
      </c>
      <c r="B2797" s="134">
        <v>63809254</v>
      </c>
      <c r="C2797" s="134">
        <v>2</v>
      </c>
      <c r="D2797" s="161"/>
      <c r="E2797" s="123" t="s">
        <v>3638</v>
      </c>
      <c r="F2797" s="124" t="s">
        <v>4543</v>
      </c>
      <c r="G2797" s="168">
        <f>J2797*1.2</f>
        <v>264</v>
      </c>
      <c r="H2797" s="162">
        <f t="shared" si="463"/>
        <v>528</v>
      </c>
      <c r="I2797" s="166" t="s">
        <v>0</v>
      </c>
      <c r="J2797" s="281">
        <v>220</v>
      </c>
      <c r="K2797" s="281">
        <f t="shared" si="464"/>
        <v>440</v>
      </c>
      <c r="L2797" s="167">
        <f t="shared" si="465"/>
        <v>1650</v>
      </c>
      <c r="M2797" s="167">
        <f>C2797*L2797</f>
        <v>3300</v>
      </c>
      <c r="N2797" s="122" t="s">
        <v>2028</v>
      </c>
      <c r="O2797" s="130">
        <v>34.067999999999998</v>
      </c>
      <c r="P2797" s="130">
        <f t="shared" si="468"/>
        <v>68.135999999999996</v>
      </c>
      <c r="Q2797" s="188"/>
      <c r="U2797" s="37"/>
      <c r="V2797" s="37"/>
      <c r="W2797" s="40"/>
    </row>
    <row r="2798" spans="1:27" s="131" customFormat="1" ht="18" customHeight="1" x14ac:dyDescent="0.25">
      <c r="A2798" s="197">
        <v>200288</v>
      </c>
      <c r="B2798" s="134">
        <v>63809255</v>
      </c>
      <c r="C2798" s="134">
        <v>2</v>
      </c>
      <c r="D2798" s="161"/>
      <c r="E2798" s="123" t="s">
        <v>3637</v>
      </c>
      <c r="F2798" s="124" t="s">
        <v>4557</v>
      </c>
      <c r="G2798" s="168">
        <f>J2798*1.2</f>
        <v>264</v>
      </c>
      <c r="H2798" s="162">
        <f t="shared" si="463"/>
        <v>528</v>
      </c>
      <c r="I2798" s="166" t="s">
        <v>0</v>
      </c>
      <c r="J2798" s="281">
        <v>220</v>
      </c>
      <c r="K2798" s="281">
        <f t="shared" si="464"/>
        <v>440</v>
      </c>
      <c r="L2798" s="167">
        <f t="shared" si="465"/>
        <v>1650</v>
      </c>
      <c r="M2798" s="167">
        <f>C2798*L2798</f>
        <v>3300</v>
      </c>
      <c r="N2798" s="122" t="s">
        <v>2028</v>
      </c>
      <c r="O2798" s="130">
        <v>34.067999999999998</v>
      </c>
      <c r="P2798" s="130">
        <f t="shared" si="468"/>
        <v>68.135999999999996</v>
      </c>
      <c r="Q2798" s="188"/>
      <c r="R2798" s="139"/>
      <c r="S2798" s="139"/>
      <c r="T2798" s="139"/>
      <c r="W2798" s="40"/>
      <c r="AA2798" s="139"/>
    </row>
    <row r="2799" spans="1:27" s="131" customFormat="1" ht="18" customHeight="1" x14ac:dyDescent="0.25">
      <c r="A2799" s="134">
        <v>600005909</v>
      </c>
      <c r="B2799" s="134">
        <v>63809257</v>
      </c>
      <c r="C2799" s="134">
        <v>4</v>
      </c>
      <c r="D2799" s="161"/>
      <c r="E2799" s="123">
        <v>4000521442</v>
      </c>
      <c r="F2799" s="124" t="s">
        <v>2661</v>
      </c>
      <c r="G2799" s="135">
        <f>J2799*1.2</f>
        <v>151.19999999999999</v>
      </c>
      <c r="H2799" s="160">
        <f t="shared" si="463"/>
        <v>604.79999999999995</v>
      </c>
      <c r="I2799" s="121" t="s">
        <v>152</v>
      </c>
      <c r="J2799" s="160">
        <v>126</v>
      </c>
      <c r="K2799" s="160">
        <f t="shared" si="464"/>
        <v>504</v>
      </c>
      <c r="L2799" s="159">
        <f t="shared" si="465"/>
        <v>945</v>
      </c>
      <c r="M2799" s="159">
        <f>C2799*L2799</f>
        <v>3780</v>
      </c>
      <c r="N2799" s="122" t="s">
        <v>1917</v>
      </c>
      <c r="O2799" s="130">
        <v>38</v>
      </c>
      <c r="P2799" s="130">
        <f t="shared" si="468"/>
        <v>152</v>
      </c>
      <c r="Q2799" s="139"/>
      <c r="R2799" s="139"/>
      <c r="S2799" s="139"/>
      <c r="T2799" s="139"/>
      <c r="V2799" s="139"/>
      <c r="W2799" s="37"/>
    </row>
    <row r="2800" spans="1:27" s="131" customFormat="1" ht="18" customHeight="1" x14ac:dyDescent="0.25">
      <c r="A2800" s="204">
        <v>192909</v>
      </c>
      <c r="B2800" s="178">
        <v>63809257</v>
      </c>
      <c r="C2800" s="134">
        <v>4</v>
      </c>
      <c r="D2800" s="161"/>
      <c r="E2800" s="198" t="s">
        <v>2660</v>
      </c>
      <c r="F2800" s="124" t="s">
        <v>2661</v>
      </c>
      <c r="G2800" s="151">
        <f>J2800*1.2</f>
        <v>151.19999999999999</v>
      </c>
      <c r="H2800" s="135">
        <f t="shared" si="463"/>
        <v>604.79999999999995</v>
      </c>
      <c r="I2800" s="200" t="s">
        <v>152</v>
      </c>
      <c r="J2800" s="158">
        <v>126</v>
      </c>
      <c r="K2800" s="160">
        <f t="shared" si="464"/>
        <v>504</v>
      </c>
      <c r="L2800" s="159">
        <f t="shared" si="465"/>
        <v>945</v>
      </c>
      <c r="M2800" s="201">
        <f>L2800*C2800</f>
        <v>3780</v>
      </c>
      <c r="N2800" s="161" t="s">
        <v>1917</v>
      </c>
      <c r="O2800" s="161">
        <v>38</v>
      </c>
      <c r="P2800" s="130">
        <f t="shared" si="468"/>
        <v>152</v>
      </c>
      <c r="Q2800" s="202"/>
      <c r="R2800" s="202"/>
      <c r="S2800" s="202"/>
      <c r="T2800" s="202"/>
      <c r="U2800" s="37"/>
      <c r="V2800" s="37"/>
      <c r="W2800" s="40"/>
    </row>
    <row r="2801" spans="1:24" s="131" customFormat="1" ht="18" customHeight="1" x14ac:dyDescent="0.25">
      <c r="A2801" s="6">
        <v>191185</v>
      </c>
      <c r="B2801" s="6">
        <v>63809260</v>
      </c>
      <c r="C2801" s="6">
        <v>2</v>
      </c>
      <c r="D2801" s="39"/>
      <c r="E2801" s="30" t="s">
        <v>2071</v>
      </c>
      <c r="F2801" s="20" t="s">
        <v>2072</v>
      </c>
      <c r="G2801" s="116">
        <f>J2801*1.2+O2801*1.9</f>
        <v>14.374700000000001</v>
      </c>
      <c r="H2801" s="113">
        <f t="shared" si="463"/>
        <v>28.749400000000001</v>
      </c>
      <c r="I2801" s="7" t="s">
        <v>152</v>
      </c>
      <c r="J2801" s="108">
        <v>11.8</v>
      </c>
      <c r="K2801" s="108">
        <f t="shared" si="464"/>
        <v>23.6</v>
      </c>
      <c r="L2801" s="109">
        <f t="shared" si="465"/>
        <v>88.5</v>
      </c>
      <c r="M2801" s="109">
        <f t="shared" ref="M2801:M2811" si="469">C2801*L2801</f>
        <v>177</v>
      </c>
      <c r="N2801" s="91" t="s">
        <v>1973</v>
      </c>
      <c r="O2801" s="48">
        <v>0.113</v>
      </c>
      <c r="P2801" s="48">
        <f t="shared" si="468"/>
        <v>0.22600000000000001</v>
      </c>
      <c r="Q2801" s="40"/>
      <c r="R2801" s="102">
        <f>Q2801*1.025</f>
        <v>0</v>
      </c>
      <c r="S2801" s="120" t="s">
        <v>2963</v>
      </c>
      <c r="T2801" s="37"/>
      <c r="U2801" s="37"/>
      <c r="V2801" s="37"/>
      <c r="W2801" s="37"/>
    </row>
    <row r="2802" spans="1:24" s="131" customFormat="1" ht="18" customHeight="1" x14ac:dyDescent="0.25">
      <c r="A2802" s="134">
        <v>191185</v>
      </c>
      <c r="B2802" s="134">
        <v>63809260</v>
      </c>
      <c r="C2802" s="134">
        <v>2</v>
      </c>
      <c r="D2802" s="161"/>
      <c r="E2802" s="123" t="s">
        <v>2071</v>
      </c>
      <c r="F2802" s="124" t="s">
        <v>2072</v>
      </c>
      <c r="G2802" s="151">
        <f>J2802*1.2+O2802*1.9</f>
        <v>14.374700000000001</v>
      </c>
      <c r="H2802" s="135">
        <f t="shared" si="463"/>
        <v>28.749400000000001</v>
      </c>
      <c r="I2802" s="136" t="s">
        <v>152</v>
      </c>
      <c r="J2802" s="137">
        <v>11.8</v>
      </c>
      <c r="K2802" s="137">
        <f t="shared" si="464"/>
        <v>23.6</v>
      </c>
      <c r="L2802" s="138">
        <f t="shared" si="465"/>
        <v>88.5</v>
      </c>
      <c r="M2802" s="138">
        <f t="shared" si="469"/>
        <v>177</v>
      </c>
      <c r="N2802" s="129" t="s">
        <v>1973</v>
      </c>
      <c r="O2802" s="130">
        <v>0.113</v>
      </c>
      <c r="P2802" s="130">
        <f t="shared" si="468"/>
        <v>0.22600000000000001</v>
      </c>
      <c r="Q2802" s="139"/>
      <c r="R2802" s="139"/>
      <c r="S2802" s="139"/>
      <c r="T2802" s="139"/>
      <c r="U2802" s="37"/>
      <c r="V2802" s="37"/>
      <c r="W2802" s="37"/>
    </row>
    <row r="2803" spans="1:24" s="131" customFormat="1" ht="18" customHeight="1" x14ac:dyDescent="0.25">
      <c r="A2803" s="197">
        <v>191203</v>
      </c>
      <c r="B2803" s="134">
        <v>63809270</v>
      </c>
      <c r="C2803" s="134">
        <v>2</v>
      </c>
      <c r="D2803" s="122"/>
      <c r="E2803" s="123" t="s">
        <v>2655</v>
      </c>
      <c r="F2803" s="124" t="s">
        <v>4921</v>
      </c>
      <c r="G2803" s="151">
        <f t="shared" ref="G2803:G2813" si="470">J2803*1.2</f>
        <v>132</v>
      </c>
      <c r="H2803" s="135">
        <f t="shared" si="463"/>
        <v>264</v>
      </c>
      <c r="I2803" s="134" t="s">
        <v>0</v>
      </c>
      <c r="J2803" s="160">
        <v>110</v>
      </c>
      <c r="K2803" s="160">
        <f t="shared" si="464"/>
        <v>220</v>
      </c>
      <c r="L2803" s="159">
        <f t="shared" si="465"/>
        <v>825</v>
      </c>
      <c r="M2803" s="159">
        <f t="shared" si="469"/>
        <v>1650</v>
      </c>
      <c r="N2803" s="122" t="s">
        <v>2028</v>
      </c>
      <c r="O2803" s="130">
        <v>20.5</v>
      </c>
      <c r="P2803" s="130">
        <f t="shared" si="468"/>
        <v>41</v>
      </c>
      <c r="U2803" s="37"/>
      <c r="V2803" s="383"/>
      <c r="W2803" s="37"/>
    </row>
    <row r="2804" spans="1:24" s="131" customFormat="1" ht="18" customHeight="1" x14ac:dyDescent="0.25">
      <c r="A2804" s="134">
        <v>237513</v>
      </c>
      <c r="B2804" s="134">
        <v>63809278</v>
      </c>
      <c r="C2804" s="134">
        <v>2</v>
      </c>
      <c r="D2804" s="122"/>
      <c r="E2804" s="123">
        <v>63809278</v>
      </c>
      <c r="F2804" s="124" t="s">
        <v>4479</v>
      </c>
      <c r="G2804" s="189">
        <f t="shared" si="470"/>
        <v>66</v>
      </c>
      <c r="H2804" s="125">
        <f t="shared" si="463"/>
        <v>132</v>
      </c>
      <c r="I2804" s="203" t="s">
        <v>974</v>
      </c>
      <c r="J2804" s="162">
        <v>55</v>
      </c>
      <c r="K2804" s="162">
        <f t="shared" si="464"/>
        <v>110</v>
      </c>
      <c r="L2804" s="167">
        <f t="shared" si="465"/>
        <v>412.5</v>
      </c>
      <c r="M2804" s="167">
        <f t="shared" si="469"/>
        <v>825</v>
      </c>
      <c r="N2804" s="277" t="s">
        <v>1917</v>
      </c>
      <c r="O2804" s="130">
        <v>5.9450000000000003</v>
      </c>
      <c r="P2804" s="130">
        <f t="shared" si="468"/>
        <v>11.89</v>
      </c>
      <c r="Q2804" s="104"/>
      <c r="R2804" s="40"/>
      <c r="S2804" s="37"/>
      <c r="T2804" s="37"/>
      <c r="U2804" s="37"/>
      <c r="V2804" s="383"/>
    </row>
    <row r="2805" spans="1:24" s="131" customFormat="1" ht="18" customHeight="1" x14ac:dyDescent="0.25">
      <c r="A2805" s="197">
        <v>196961</v>
      </c>
      <c r="B2805" s="134">
        <v>63809278</v>
      </c>
      <c r="C2805" s="134">
        <v>4</v>
      </c>
      <c r="D2805" s="161"/>
      <c r="E2805" s="123">
        <v>63809278</v>
      </c>
      <c r="F2805" s="124" t="s">
        <v>3980</v>
      </c>
      <c r="G2805" s="189">
        <f t="shared" si="470"/>
        <v>66</v>
      </c>
      <c r="H2805" s="125">
        <f t="shared" si="463"/>
        <v>264</v>
      </c>
      <c r="I2805" s="219" t="s">
        <v>152</v>
      </c>
      <c r="J2805" s="220">
        <v>55</v>
      </c>
      <c r="K2805" s="220">
        <f t="shared" si="464"/>
        <v>220</v>
      </c>
      <c r="L2805" s="221">
        <f t="shared" si="465"/>
        <v>412.5</v>
      </c>
      <c r="M2805" s="221">
        <f t="shared" si="469"/>
        <v>1650</v>
      </c>
      <c r="N2805" s="209" t="s">
        <v>1917</v>
      </c>
      <c r="O2805" s="130">
        <v>5.9450000000000003</v>
      </c>
      <c r="P2805" s="130">
        <f t="shared" si="468"/>
        <v>23.78</v>
      </c>
      <c r="Q2805" s="104"/>
      <c r="R2805" s="40"/>
      <c r="S2805" s="120" t="s">
        <v>3470</v>
      </c>
      <c r="T2805" s="40"/>
      <c r="U2805" s="37"/>
      <c r="V2805" s="37"/>
      <c r="W2805" s="139"/>
    </row>
    <row r="2806" spans="1:24" s="131" customFormat="1" ht="18" customHeight="1" x14ac:dyDescent="0.25">
      <c r="A2806" s="134">
        <v>228344</v>
      </c>
      <c r="B2806" s="134">
        <v>63809278</v>
      </c>
      <c r="C2806" s="134">
        <v>4</v>
      </c>
      <c r="D2806" s="161"/>
      <c r="E2806" s="123">
        <v>63809278</v>
      </c>
      <c r="F2806" s="124" t="s">
        <v>3980</v>
      </c>
      <c r="G2806" s="189">
        <f t="shared" si="470"/>
        <v>66</v>
      </c>
      <c r="H2806" s="125">
        <f t="shared" si="463"/>
        <v>264</v>
      </c>
      <c r="I2806" s="166" t="s">
        <v>152</v>
      </c>
      <c r="J2806" s="162">
        <v>55</v>
      </c>
      <c r="K2806" s="162">
        <f t="shared" si="464"/>
        <v>220</v>
      </c>
      <c r="L2806" s="167">
        <f t="shared" si="465"/>
        <v>412.5</v>
      </c>
      <c r="M2806" s="167">
        <f t="shared" si="469"/>
        <v>1650</v>
      </c>
      <c r="N2806" s="277" t="s">
        <v>1917</v>
      </c>
      <c r="O2806" s="130">
        <v>5.9450000000000003</v>
      </c>
      <c r="P2806" s="130">
        <f t="shared" si="468"/>
        <v>23.78</v>
      </c>
      <c r="Q2806" s="104"/>
      <c r="R2806" s="40"/>
      <c r="S2806" s="37"/>
      <c r="T2806" s="37"/>
      <c r="U2806" s="37"/>
      <c r="V2806" s="37"/>
    </row>
    <row r="2807" spans="1:24" s="131" customFormat="1" ht="17.25" customHeight="1" x14ac:dyDescent="0.25">
      <c r="A2807" s="197">
        <v>196961</v>
      </c>
      <c r="B2807" s="134">
        <v>63809279</v>
      </c>
      <c r="C2807" s="134">
        <v>8</v>
      </c>
      <c r="D2807" s="161"/>
      <c r="E2807" s="123">
        <v>63809279</v>
      </c>
      <c r="F2807" s="124" t="s">
        <v>4034</v>
      </c>
      <c r="G2807" s="189">
        <f t="shared" si="470"/>
        <v>28.799999999999997</v>
      </c>
      <c r="H2807" s="125">
        <f t="shared" si="463"/>
        <v>230.39999999999998</v>
      </c>
      <c r="I2807" s="219" t="s">
        <v>152</v>
      </c>
      <c r="J2807" s="220">
        <v>24</v>
      </c>
      <c r="K2807" s="220">
        <f t="shared" si="464"/>
        <v>192</v>
      </c>
      <c r="L2807" s="221">
        <f t="shared" si="465"/>
        <v>180</v>
      </c>
      <c r="M2807" s="221">
        <f t="shared" si="469"/>
        <v>1440</v>
      </c>
      <c r="N2807" s="209" t="s">
        <v>1917</v>
      </c>
      <c r="O2807" s="130">
        <v>1.4350000000000001</v>
      </c>
      <c r="P2807" s="130">
        <f t="shared" si="468"/>
        <v>11.48</v>
      </c>
      <c r="Q2807" s="104"/>
      <c r="R2807" s="40"/>
      <c r="S2807" s="120" t="s">
        <v>3471</v>
      </c>
      <c r="T2807" s="40"/>
      <c r="U2807" s="37"/>
    </row>
    <row r="2808" spans="1:24" s="131" customFormat="1" ht="18" customHeight="1" x14ac:dyDescent="0.25">
      <c r="A2808" s="134">
        <v>228344</v>
      </c>
      <c r="B2808" s="134">
        <v>63809279</v>
      </c>
      <c r="C2808" s="134">
        <v>8</v>
      </c>
      <c r="D2808" s="161"/>
      <c r="E2808" s="123">
        <v>63809279</v>
      </c>
      <c r="F2808" s="124" t="s">
        <v>4034</v>
      </c>
      <c r="G2808" s="189">
        <f t="shared" si="470"/>
        <v>28.799999999999997</v>
      </c>
      <c r="H2808" s="125">
        <f t="shared" si="463"/>
        <v>230.39999999999998</v>
      </c>
      <c r="I2808" s="166" t="s">
        <v>152</v>
      </c>
      <c r="J2808" s="162">
        <v>24</v>
      </c>
      <c r="K2808" s="162">
        <f t="shared" si="464"/>
        <v>192</v>
      </c>
      <c r="L2808" s="167">
        <f t="shared" si="465"/>
        <v>180</v>
      </c>
      <c r="M2808" s="167">
        <f t="shared" si="469"/>
        <v>1440</v>
      </c>
      <c r="N2808" s="277" t="s">
        <v>1917</v>
      </c>
      <c r="O2808" s="130">
        <v>1.4350000000000001</v>
      </c>
      <c r="P2808" s="130">
        <f t="shared" si="468"/>
        <v>11.48</v>
      </c>
      <c r="Q2808" s="104"/>
      <c r="R2808" s="40"/>
      <c r="S2808" s="37"/>
      <c r="T2808" s="37"/>
      <c r="U2808" s="37"/>
      <c r="V2808" s="37"/>
    </row>
    <row r="2809" spans="1:24" s="139" customFormat="1" ht="18" customHeight="1" x14ac:dyDescent="0.25">
      <c r="A2809" s="134">
        <v>237513</v>
      </c>
      <c r="B2809" s="134">
        <v>63809279</v>
      </c>
      <c r="C2809" s="134">
        <v>4</v>
      </c>
      <c r="D2809" s="122"/>
      <c r="E2809" s="270">
        <v>63809279</v>
      </c>
      <c r="F2809" s="124" t="s">
        <v>4034</v>
      </c>
      <c r="G2809" s="189">
        <f t="shared" si="470"/>
        <v>28.799999999999997</v>
      </c>
      <c r="H2809" s="125">
        <f t="shared" si="463"/>
        <v>115.19999999999999</v>
      </c>
      <c r="I2809" s="203" t="s">
        <v>974</v>
      </c>
      <c r="J2809" s="162">
        <v>24</v>
      </c>
      <c r="K2809" s="162">
        <f t="shared" si="464"/>
        <v>96</v>
      </c>
      <c r="L2809" s="167">
        <f t="shared" si="465"/>
        <v>180</v>
      </c>
      <c r="M2809" s="167">
        <f t="shared" si="469"/>
        <v>720</v>
      </c>
      <c r="N2809" s="277" t="s">
        <v>1917</v>
      </c>
      <c r="O2809" s="130">
        <v>1.4350000000000001</v>
      </c>
      <c r="P2809" s="130">
        <f t="shared" si="468"/>
        <v>5.74</v>
      </c>
      <c r="Q2809" s="104"/>
      <c r="R2809" s="40"/>
      <c r="S2809" s="37"/>
      <c r="T2809" s="37"/>
      <c r="U2809" s="40"/>
      <c r="V2809" s="202"/>
      <c r="W2809" s="131"/>
    </row>
    <row r="2810" spans="1:24" s="139" customFormat="1" ht="18" customHeight="1" x14ac:dyDescent="0.25">
      <c r="A2810" s="197">
        <v>196961</v>
      </c>
      <c r="B2810" s="134">
        <v>63809280</v>
      </c>
      <c r="C2810" s="134">
        <v>4</v>
      </c>
      <c r="D2810" s="161"/>
      <c r="E2810" s="123">
        <v>63809280</v>
      </c>
      <c r="F2810" s="124" t="s">
        <v>3451</v>
      </c>
      <c r="G2810" s="189">
        <f t="shared" si="470"/>
        <v>19.2</v>
      </c>
      <c r="H2810" s="125">
        <f t="shared" si="463"/>
        <v>76.8</v>
      </c>
      <c r="I2810" s="219" t="s">
        <v>0</v>
      </c>
      <c r="J2810" s="220">
        <v>16</v>
      </c>
      <c r="K2810" s="220">
        <f t="shared" si="464"/>
        <v>64</v>
      </c>
      <c r="L2810" s="221">
        <f t="shared" si="465"/>
        <v>120</v>
      </c>
      <c r="M2810" s="221">
        <f t="shared" si="469"/>
        <v>480</v>
      </c>
      <c r="N2810" s="209" t="s">
        <v>1917</v>
      </c>
      <c r="O2810" s="130">
        <v>0.98399999999999999</v>
      </c>
      <c r="P2810" s="130">
        <f t="shared" si="468"/>
        <v>3.9359999999999999</v>
      </c>
      <c r="Q2810" s="37"/>
      <c r="R2810" s="40"/>
      <c r="S2810" s="120" t="s">
        <v>3472</v>
      </c>
      <c r="T2810" s="40"/>
      <c r="U2810" s="37"/>
      <c r="V2810" s="40"/>
      <c r="W2810" s="131"/>
    </row>
    <row r="2811" spans="1:24" s="139" customFormat="1" ht="18" customHeight="1" x14ac:dyDescent="0.25">
      <c r="A2811" s="134">
        <v>228344</v>
      </c>
      <c r="B2811" s="134">
        <v>63809280</v>
      </c>
      <c r="C2811" s="134">
        <v>4</v>
      </c>
      <c r="D2811" s="161"/>
      <c r="E2811" s="123">
        <v>63809280</v>
      </c>
      <c r="F2811" s="124" t="s">
        <v>3451</v>
      </c>
      <c r="G2811" s="189">
        <f t="shared" si="470"/>
        <v>19.2</v>
      </c>
      <c r="H2811" s="125">
        <f t="shared" si="463"/>
        <v>76.8</v>
      </c>
      <c r="I2811" s="166" t="s">
        <v>0</v>
      </c>
      <c r="J2811" s="162">
        <v>16</v>
      </c>
      <c r="K2811" s="162">
        <f t="shared" si="464"/>
        <v>64</v>
      </c>
      <c r="L2811" s="167">
        <f t="shared" si="465"/>
        <v>120</v>
      </c>
      <c r="M2811" s="167">
        <f t="shared" si="469"/>
        <v>480</v>
      </c>
      <c r="N2811" s="277" t="s">
        <v>1917</v>
      </c>
      <c r="O2811" s="130">
        <v>0.98399999999999999</v>
      </c>
      <c r="P2811" s="130">
        <f t="shared" si="468"/>
        <v>3.9359999999999999</v>
      </c>
      <c r="Q2811" s="104"/>
      <c r="R2811" s="40"/>
      <c r="S2811" s="37"/>
      <c r="T2811" s="37"/>
      <c r="U2811" s="37"/>
      <c r="V2811" s="40"/>
      <c r="W2811" s="131"/>
    </row>
    <row r="2812" spans="1:24" s="139" customFormat="1" ht="18" customHeight="1" x14ac:dyDescent="0.25">
      <c r="A2812" s="204">
        <v>193825</v>
      </c>
      <c r="B2812" s="204">
        <v>63809306</v>
      </c>
      <c r="C2812" s="197">
        <v>2</v>
      </c>
      <c r="D2812" s="208"/>
      <c r="E2812" s="234" t="s">
        <v>3586</v>
      </c>
      <c r="F2812" s="210" t="s">
        <v>4678</v>
      </c>
      <c r="G2812" s="151">
        <f t="shared" si="470"/>
        <v>558</v>
      </c>
      <c r="H2812" s="211">
        <f t="shared" si="463"/>
        <v>1116</v>
      </c>
      <c r="I2812" s="212" t="s">
        <v>0</v>
      </c>
      <c r="J2812" s="235">
        <v>465</v>
      </c>
      <c r="K2812" s="214">
        <f t="shared" si="464"/>
        <v>930</v>
      </c>
      <c r="L2812" s="215">
        <f t="shared" si="465"/>
        <v>3487.5</v>
      </c>
      <c r="M2812" s="216">
        <f>L2812*C2812</f>
        <v>6975</v>
      </c>
      <c r="N2812" s="205" t="s">
        <v>1917</v>
      </c>
      <c r="O2812" s="197">
        <v>44</v>
      </c>
      <c r="P2812" s="207">
        <f t="shared" si="468"/>
        <v>88</v>
      </c>
      <c r="Q2812" s="227"/>
      <c r="R2812" s="228">
        <f>Q2812*1.025</f>
        <v>0</v>
      </c>
      <c r="S2812" s="229"/>
      <c r="T2812" s="230"/>
      <c r="V2812" s="37"/>
    </row>
    <row r="2813" spans="1:24" s="40" customFormat="1" ht="20.100000000000001" customHeight="1" x14ac:dyDescent="0.25">
      <c r="A2813" s="204">
        <v>193825</v>
      </c>
      <c r="B2813" s="204">
        <v>63809307</v>
      </c>
      <c r="C2813" s="197">
        <v>2</v>
      </c>
      <c r="D2813" s="208"/>
      <c r="E2813" s="234" t="s">
        <v>3587</v>
      </c>
      <c r="F2813" s="210" t="s">
        <v>4679</v>
      </c>
      <c r="G2813" s="151">
        <f t="shared" si="470"/>
        <v>312</v>
      </c>
      <c r="H2813" s="211">
        <f t="shared" si="463"/>
        <v>624</v>
      </c>
      <c r="I2813" s="212" t="s">
        <v>0</v>
      </c>
      <c r="J2813" s="235">
        <v>260</v>
      </c>
      <c r="K2813" s="214">
        <f t="shared" si="464"/>
        <v>520</v>
      </c>
      <c r="L2813" s="215">
        <f t="shared" si="465"/>
        <v>1950</v>
      </c>
      <c r="M2813" s="216">
        <f>L2813*C2813</f>
        <v>3900</v>
      </c>
      <c r="N2813" s="205" t="s">
        <v>1917</v>
      </c>
      <c r="O2813" s="197">
        <v>26.65</v>
      </c>
      <c r="P2813" s="207">
        <f t="shared" si="468"/>
        <v>53.3</v>
      </c>
      <c r="Q2813" s="227"/>
      <c r="R2813" s="228">
        <f>Q2813*1.025</f>
        <v>0</v>
      </c>
      <c r="S2813" s="229"/>
      <c r="T2813" s="230"/>
      <c r="U2813" s="37"/>
      <c r="V2813" s="139"/>
      <c r="W2813" s="131"/>
    </row>
    <row r="2814" spans="1:24" ht="20.100000000000001" customHeight="1" x14ac:dyDescent="0.25">
      <c r="A2814" s="204">
        <v>193825</v>
      </c>
      <c r="B2814" s="222">
        <v>63809308</v>
      </c>
      <c r="C2814" s="231">
        <v>2</v>
      </c>
      <c r="D2814" s="208"/>
      <c r="E2814" s="210" t="s">
        <v>3503</v>
      </c>
      <c r="F2814" s="224" t="s">
        <v>2679</v>
      </c>
      <c r="G2814" s="151">
        <f>J2814*1.2+O2814*2.45</f>
        <v>77.195999999999998</v>
      </c>
      <c r="H2814" s="220">
        <f t="shared" si="463"/>
        <v>154.392</v>
      </c>
      <c r="I2814" s="163" t="s">
        <v>152</v>
      </c>
      <c r="J2814" s="240">
        <v>56</v>
      </c>
      <c r="K2814" s="164">
        <f t="shared" si="464"/>
        <v>112</v>
      </c>
      <c r="L2814" s="177">
        <f t="shared" si="465"/>
        <v>420</v>
      </c>
      <c r="M2814" s="165">
        <f>C2814*L2814</f>
        <v>840</v>
      </c>
      <c r="N2814" s="129" t="s">
        <v>2677</v>
      </c>
      <c r="O2814" s="207">
        <v>4.08</v>
      </c>
      <c r="P2814" s="207">
        <f t="shared" si="468"/>
        <v>8.16</v>
      </c>
      <c r="Q2814" s="227"/>
      <c r="R2814" s="228"/>
      <c r="S2814" s="229"/>
      <c r="T2814" s="230"/>
      <c r="U2814" s="139"/>
      <c r="W2814" s="131"/>
    </row>
    <row r="2815" spans="1:24" ht="14.25" customHeight="1" x14ac:dyDescent="0.25">
      <c r="A2815" s="204">
        <v>193825</v>
      </c>
      <c r="B2815" s="204">
        <v>63809309</v>
      </c>
      <c r="C2815" s="197">
        <v>2</v>
      </c>
      <c r="D2815" s="208"/>
      <c r="E2815" s="210" t="s">
        <v>3504</v>
      </c>
      <c r="F2815" s="224" t="s">
        <v>2676</v>
      </c>
      <c r="G2815" s="151">
        <f>J2815*1.2+O2815*2.45</f>
        <v>74.2423</v>
      </c>
      <c r="H2815" s="211">
        <f t="shared" si="463"/>
        <v>148.4846</v>
      </c>
      <c r="I2815" s="241" t="s">
        <v>152</v>
      </c>
      <c r="J2815" s="240">
        <v>54</v>
      </c>
      <c r="K2815" s="137">
        <f t="shared" si="464"/>
        <v>108</v>
      </c>
      <c r="L2815" s="138">
        <f t="shared" si="465"/>
        <v>405</v>
      </c>
      <c r="M2815" s="242">
        <f>L2815*C2815</f>
        <v>810</v>
      </c>
      <c r="N2815" s="129" t="s">
        <v>2677</v>
      </c>
      <c r="O2815" s="197">
        <v>3.8540000000000001</v>
      </c>
      <c r="P2815" s="207">
        <f t="shared" si="468"/>
        <v>7.7080000000000002</v>
      </c>
      <c r="Q2815" s="227"/>
      <c r="R2815" s="228">
        <f>Q2815*1.025</f>
        <v>0</v>
      </c>
      <c r="S2815" s="229"/>
      <c r="T2815" s="230"/>
      <c r="U2815" s="139"/>
      <c r="W2815" s="131"/>
    </row>
    <row r="2816" spans="1:24" s="40" customFormat="1" ht="20.100000000000001" customHeight="1" x14ac:dyDescent="0.25">
      <c r="A2816" s="204">
        <v>193825</v>
      </c>
      <c r="B2816" s="204">
        <v>63809331</v>
      </c>
      <c r="C2816" s="197">
        <v>2</v>
      </c>
      <c r="D2816" s="208"/>
      <c r="E2816" s="234" t="s">
        <v>2680</v>
      </c>
      <c r="F2816" s="210" t="s">
        <v>2681</v>
      </c>
      <c r="G2816" s="151">
        <f>J2816*1.2</f>
        <v>80.399999999999991</v>
      </c>
      <c r="H2816" s="211">
        <f t="shared" si="463"/>
        <v>160.79999999999998</v>
      </c>
      <c r="I2816" s="212" t="s">
        <v>152</v>
      </c>
      <c r="J2816" s="235">
        <v>67</v>
      </c>
      <c r="K2816" s="214">
        <f t="shared" si="464"/>
        <v>134</v>
      </c>
      <c r="L2816" s="215">
        <f t="shared" si="465"/>
        <v>502.5</v>
      </c>
      <c r="M2816" s="216">
        <f>L2816*C2816</f>
        <v>1005</v>
      </c>
      <c r="N2816" s="208" t="s">
        <v>2028</v>
      </c>
      <c r="O2816" s="197">
        <v>13.56</v>
      </c>
      <c r="P2816" s="207">
        <f t="shared" si="468"/>
        <v>27.12</v>
      </c>
      <c r="Q2816" s="227"/>
      <c r="R2816" s="228">
        <f>Q2816*1.025</f>
        <v>0</v>
      </c>
      <c r="S2816" s="229"/>
      <c r="T2816" s="230"/>
      <c r="U2816" s="37"/>
      <c r="V2816" s="139"/>
      <c r="W2816" s="131"/>
      <c r="X2816" s="37"/>
    </row>
    <row r="2817" spans="1:24" s="40" customFormat="1" ht="20.100000000000001" customHeight="1" x14ac:dyDescent="0.25">
      <c r="A2817" s="204">
        <v>193825</v>
      </c>
      <c r="B2817" s="222">
        <v>63809334</v>
      </c>
      <c r="C2817" s="231">
        <v>2</v>
      </c>
      <c r="D2817" s="208"/>
      <c r="E2817" s="259" t="s">
        <v>2682</v>
      </c>
      <c r="F2817" s="224" t="s">
        <v>2683</v>
      </c>
      <c r="G2817" s="239">
        <f>J2817*1.2</f>
        <v>252</v>
      </c>
      <c r="H2817" s="220">
        <f t="shared" si="463"/>
        <v>504</v>
      </c>
      <c r="I2817" s="219" t="s">
        <v>0</v>
      </c>
      <c r="J2817" s="213">
        <v>210</v>
      </c>
      <c r="K2817" s="220">
        <f t="shared" si="464"/>
        <v>420</v>
      </c>
      <c r="L2817" s="226">
        <f t="shared" si="465"/>
        <v>1575</v>
      </c>
      <c r="M2817" s="221">
        <f t="shared" ref="M2817:M2848" si="471">C2817*L2817</f>
        <v>3150</v>
      </c>
      <c r="N2817" s="122" t="s">
        <v>2028</v>
      </c>
      <c r="O2817" s="207">
        <v>33</v>
      </c>
      <c r="P2817" s="207">
        <f t="shared" si="468"/>
        <v>66</v>
      </c>
      <c r="Q2817" s="227"/>
      <c r="R2817" s="228">
        <f>Q2817*1.025</f>
        <v>0</v>
      </c>
      <c r="S2817" s="229"/>
      <c r="T2817" s="230"/>
      <c r="U2817" s="139"/>
      <c r="V2817" s="37"/>
      <c r="W2817" s="131"/>
    </row>
    <row r="2818" spans="1:24" s="40" customFormat="1" x14ac:dyDescent="0.25">
      <c r="A2818" s="204">
        <v>193825</v>
      </c>
      <c r="B2818" s="222">
        <v>63809339</v>
      </c>
      <c r="C2818" s="223">
        <v>2</v>
      </c>
      <c r="D2818" s="208"/>
      <c r="E2818" s="232" t="s">
        <v>2684</v>
      </c>
      <c r="F2818" s="224" t="s">
        <v>4544</v>
      </c>
      <c r="G2818" s="239">
        <f>J2818*1.2</f>
        <v>222</v>
      </c>
      <c r="H2818" s="220">
        <f t="shared" si="463"/>
        <v>444</v>
      </c>
      <c r="I2818" s="219" t="s">
        <v>0</v>
      </c>
      <c r="J2818" s="213">
        <v>185</v>
      </c>
      <c r="K2818" s="220">
        <f t="shared" si="464"/>
        <v>370</v>
      </c>
      <c r="L2818" s="226">
        <f t="shared" si="465"/>
        <v>1387.5</v>
      </c>
      <c r="M2818" s="221">
        <f t="shared" si="471"/>
        <v>2775</v>
      </c>
      <c r="N2818" s="206" t="s">
        <v>2028</v>
      </c>
      <c r="O2818" s="207">
        <v>36</v>
      </c>
      <c r="P2818" s="207">
        <f t="shared" si="468"/>
        <v>72</v>
      </c>
      <c r="Q2818" s="227"/>
      <c r="R2818" s="228">
        <f>Q2818*1.025</f>
        <v>0</v>
      </c>
      <c r="S2818" s="230"/>
      <c r="T2818" s="230"/>
      <c r="U2818" s="37"/>
      <c r="V2818" s="37"/>
      <c r="W2818" s="131"/>
      <c r="X2818" s="37"/>
    </row>
    <row r="2819" spans="1:24" x14ac:dyDescent="0.25">
      <c r="A2819" s="204">
        <v>193825</v>
      </c>
      <c r="B2819" s="222">
        <v>63809340</v>
      </c>
      <c r="C2819" s="231">
        <v>2</v>
      </c>
      <c r="D2819" s="208"/>
      <c r="E2819" s="259" t="s">
        <v>2685</v>
      </c>
      <c r="F2819" s="224" t="s">
        <v>4558</v>
      </c>
      <c r="G2819" s="239">
        <f>J2819*1.2</f>
        <v>222</v>
      </c>
      <c r="H2819" s="220">
        <f t="shared" si="463"/>
        <v>444</v>
      </c>
      <c r="I2819" s="219" t="s">
        <v>0</v>
      </c>
      <c r="J2819" s="213">
        <v>185</v>
      </c>
      <c r="K2819" s="220">
        <f t="shared" si="464"/>
        <v>370</v>
      </c>
      <c r="L2819" s="226">
        <f t="shared" si="465"/>
        <v>1387.5</v>
      </c>
      <c r="M2819" s="221">
        <f t="shared" si="471"/>
        <v>2775</v>
      </c>
      <c r="N2819" s="206" t="s">
        <v>2028</v>
      </c>
      <c r="O2819" s="207">
        <v>36</v>
      </c>
      <c r="P2819" s="207">
        <f t="shared" si="468"/>
        <v>72</v>
      </c>
      <c r="Q2819" s="227"/>
      <c r="R2819" s="228">
        <f>Q2819*1.025</f>
        <v>0</v>
      </c>
      <c r="S2819" s="229"/>
      <c r="T2819" s="230"/>
      <c r="W2819" s="131"/>
    </row>
    <row r="2820" spans="1:24" x14ac:dyDescent="0.25">
      <c r="A2820" s="197">
        <v>196961</v>
      </c>
      <c r="B2820" s="134">
        <v>63809342</v>
      </c>
      <c r="C2820" s="134">
        <v>4</v>
      </c>
      <c r="D2820" s="161"/>
      <c r="E2820" s="123">
        <v>63809342</v>
      </c>
      <c r="F2820" s="124" t="s">
        <v>3452</v>
      </c>
      <c r="G2820" s="189">
        <f>J2820*1.2+O2820*2.45</f>
        <v>23.72025</v>
      </c>
      <c r="H2820" s="125">
        <f t="shared" si="463"/>
        <v>94.881</v>
      </c>
      <c r="I2820" s="219" t="s">
        <v>974</v>
      </c>
      <c r="J2820" s="220">
        <v>16</v>
      </c>
      <c r="K2820" s="220">
        <f t="shared" si="464"/>
        <v>64</v>
      </c>
      <c r="L2820" s="221">
        <f t="shared" si="465"/>
        <v>120</v>
      </c>
      <c r="M2820" s="221">
        <f t="shared" si="471"/>
        <v>480</v>
      </c>
      <c r="N2820" s="129" t="s">
        <v>1973</v>
      </c>
      <c r="O2820" s="130">
        <v>1.845</v>
      </c>
      <c r="P2820" s="130">
        <f t="shared" si="468"/>
        <v>7.38</v>
      </c>
      <c r="S2820" s="120" t="s">
        <v>3473</v>
      </c>
      <c r="T2820" s="40"/>
      <c r="W2820" s="131"/>
      <c r="X2820" s="40"/>
    </row>
    <row r="2821" spans="1:24" s="40" customFormat="1" ht="18" customHeight="1" x14ac:dyDescent="0.25">
      <c r="A2821" s="134">
        <v>228344</v>
      </c>
      <c r="B2821" s="134">
        <v>63809342</v>
      </c>
      <c r="C2821" s="134">
        <v>4</v>
      </c>
      <c r="D2821" s="161"/>
      <c r="E2821" s="123">
        <v>63809342</v>
      </c>
      <c r="F2821" s="124" t="s">
        <v>3452</v>
      </c>
      <c r="G2821" s="189">
        <f>J2821*1.2+O2821*2.45</f>
        <v>23.72025</v>
      </c>
      <c r="H2821" s="125">
        <f t="shared" si="463"/>
        <v>94.881</v>
      </c>
      <c r="I2821" s="163" t="s">
        <v>974</v>
      </c>
      <c r="J2821" s="164">
        <v>16</v>
      </c>
      <c r="K2821" s="164">
        <f t="shared" si="464"/>
        <v>64</v>
      </c>
      <c r="L2821" s="165">
        <f t="shared" si="465"/>
        <v>120</v>
      </c>
      <c r="M2821" s="165">
        <f t="shared" si="471"/>
        <v>480</v>
      </c>
      <c r="N2821" s="129" t="s">
        <v>1973</v>
      </c>
      <c r="O2821" s="130">
        <v>1.845</v>
      </c>
      <c r="P2821" s="130">
        <f t="shared" si="468"/>
        <v>7.38</v>
      </c>
      <c r="Q2821" s="104"/>
      <c r="S2821" s="37"/>
      <c r="T2821" s="37"/>
      <c r="U2821" s="37"/>
      <c r="V2821" s="139"/>
      <c r="W2821" s="131"/>
    </row>
    <row r="2822" spans="1:24" ht="18" customHeight="1" x14ac:dyDescent="0.25">
      <c r="A2822" s="197">
        <v>200330</v>
      </c>
      <c r="B2822" s="134">
        <v>63809355</v>
      </c>
      <c r="C2822" s="134">
        <v>2</v>
      </c>
      <c r="D2822" s="161"/>
      <c r="E2822" s="123">
        <v>63809355</v>
      </c>
      <c r="F2822" s="124" t="s">
        <v>3639</v>
      </c>
      <c r="G2822" s="168">
        <f>J2822*1.2</f>
        <v>23.16</v>
      </c>
      <c r="H2822" s="162">
        <f t="shared" si="463"/>
        <v>46.32</v>
      </c>
      <c r="I2822" s="166" t="s">
        <v>152</v>
      </c>
      <c r="J2822" s="162">
        <v>19.3</v>
      </c>
      <c r="K2822" s="162">
        <f t="shared" si="464"/>
        <v>38.6</v>
      </c>
      <c r="L2822" s="167">
        <f t="shared" si="465"/>
        <v>144.75</v>
      </c>
      <c r="M2822" s="167">
        <f t="shared" si="471"/>
        <v>289.5</v>
      </c>
      <c r="N2822" s="171" t="s">
        <v>1917</v>
      </c>
      <c r="O2822" s="130">
        <v>0.41</v>
      </c>
      <c r="P2822" s="130">
        <f t="shared" si="468"/>
        <v>0.82</v>
      </c>
      <c r="Q2822" s="188"/>
      <c r="R2822" s="139"/>
      <c r="S2822" s="139"/>
      <c r="T2822" s="139"/>
      <c r="W2822" s="131"/>
      <c r="X2822" s="40"/>
    </row>
    <row r="2823" spans="1:24" ht="18" customHeight="1" x14ac:dyDescent="0.25">
      <c r="A2823" s="134">
        <v>230109</v>
      </c>
      <c r="B2823" s="134">
        <v>63809355</v>
      </c>
      <c r="C2823" s="134">
        <v>2</v>
      </c>
      <c r="D2823" s="122"/>
      <c r="E2823" s="123" t="s">
        <v>3911</v>
      </c>
      <c r="F2823" s="124" t="s">
        <v>3639</v>
      </c>
      <c r="G2823" s="168">
        <f>J2823*1.2+O2823*2.5</f>
        <v>24.184999999999999</v>
      </c>
      <c r="H2823" s="162">
        <f t="shared" si="463"/>
        <v>48.37</v>
      </c>
      <c r="I2823" s="163" t="s">
        <v>152</v>
      </c>
      <c r="J2823" s="164">
        <v>19.3</v>
      </c>
      <c r="K2823" s="164">
        <f t="shared" si="464"/>
        <v>38.6</v>
      </c>
      <c r="L2823" s="165">
        <f t="shared" si="465"/>
        <v>144.75</v>
      </c>
      <c r="M2823" s="165">
        <f t="shared" si="471"/>
        <v>289.5</v>
      </c>
      <c r="N2823" s="129" t="s">
        <v>1973</v>
      </c>
      <c r="O2823" s="130">
        <v>0.41</v>
      </c>
      <c r="P2823" s="130">
        <f t="shared" si="468"/>
        <v>0.82</v>
      </c>
      <c r="V2823" s="131"/>
      <c r="W2823" s="131"/>
    </row>
    <row r="2824" spans="1:24" x14ac:dyDescent="0.25">
      <c r="A2824" s="134">
        <v>237513</v>
      </c>
      <c r="B2824" s="134">
        <v>63809355</v>
      </c>
      <c r="C2824" s="134">
        <v>1</v>
      </c>
      <c r="D2824" s="122"/>
      <c r="E2824" s="123" t="s">
        <v>3911</v>
      </c>
      <c r="F2824" s="124" t="s">
        <v>3639</v>
      </c>
      <c r="G2824" s="168">
        <f>J2824*1.2+O2824*2.5</f>
        <v>24.184999999999999</v>
      </c>
      <c r="H2824" s="162">
        <f t="shared" si="463"/>
        <v>24.184999999999999</v>
      </c>
      <c r="I2824" s="203" t="s">
        <v>974</v>
      </c>
      <c r="J2824" s="164">
        <v>19.3</v>
      </c>
      <c r="K2824" s="164">
        <f t="shared" si="464"/>
        <v>19.3</v>
      </c>
      <c r="L2824" s="165">
        <f t="shared" si="465"/>
        <v>144.75</v>
      </c>
      <c r="M2824" s="165">
        <f t="shared" si="471"/>
        <v>144.75</v>
      </c>
      <c r="N2824" s="129" t="s">
        <v>1973</v>
      </c>
      <c r="O2824" s="130">
        <v>0.41</v>
      </c>
      <c r="P2824" s="130">
        <f t="shared" si="468"/>
        <v>0.41</v>
      </c>
      <c r="U2824" s="40"/>
      <c r="W2824" s="131"/>
    </row>
    <row r="2825" spans="1:24" x14ac:dyDescent="0.25">
      <c r="A2825" s="197">
        <v>200330</v>
      </c>
      <c r="B2825" s="134">
        <v>63809356</v>
      </c>
      <c r="C2825" s="134">
        <v>2</v>
      </c>
      <c r="D2825" s="161"/>
      <c r="E2825" s="123">
        <v>63809356</v>
      </c>
      <c r="F2825" s="124" t="s">
        <v>3640</v>
      </c>
      <c r="G2825" s="189">
        <f t="shared" ref="G2825:G2833" si="472">J2825*1.2</f>
        <v>18.599999999999998</v>
      </c>
      <c r="H2825" s="162">
        <f t="shared" si="463"/>
        <v>37.199999999999996</v>
      </c>
      <c r="I2825" s="166" t="s">
        <v>974</v>
      </c>
      <c r="J2825" s="162">
        <v>15.5</v>
      </c>
      <c r="K2825" s="162">
        <f t="shared" si="464"/>
        <v>31</v>
      </c>
      <c r="L2825" s="167">
        <f t="shared" si="465"/>
        <v>116.25</v>
      </c>
      <c r="M2825" s="167">
        <f t="shared" si="471"/>
        <v>232.5</v>
      </c>
      <c r="N2825" s="122" t="s">
        <v>2028</v>
      </c>
      <c r="O2825" s="130">
        <v>1.845</v>
      </c>
      <c r="P2825" s="130">
        <f t="shared" si="468"/>
        <v>3.69</v>
      </c>
      <c r="Q2825" s="188"/>
      <c r="R2825" s="139"/>
      <c r="S2825" s="139"/>
      <c r="T2825" s="139"/>
      <c r="U2825" s="131"/>
      <c r="W2825" s="131"/>
    </row>
    <row r="2826" spans="1:24" x14ac:dyDescent="0.25">
      <c r="A2826" s="134">
        <v>230109</v>
      </c>
      <c r="B2826" s="134">
        <v>63809356</v>
      </c>
      <c r="C2826" s="134">
        <v>2</v>
      </c>
      <c r="D2826" s="122"/>
      <c r="E2826" s="123">
        <v>63809356</v>
      </c>
      <c r="F2826" s="124" t="s">
        <v>3640</v>
      </c>
      <c r="G2826" s="189">
        <f t="shared" si="472"/>
        <v>18.599999999999998</v>
      </c>
      <c r="H2826" s="162">
        <f t="shared" si="463"/>
        <v>37.199999999999996</v>
      </c>
      <c r="I2826" s="166" t="s">
        <v>974</v>
      </c>
      <c r="J2826" s="162">
        <v>15.5</v>
      </c>
      <c r="K2826" s="162">
        <f t="shared" si="464"/>
        <v>31</v>
      </c>
      <c r="L2826" s="167">
        <f t="shared" si="465"/>
        <v>116.25</v>
      </c>
      <c r="M2826" s="167">
        <f t="shared" si="471"/>
        <v>232.5</v>
      </c>
      <c r="N2826" s="122" t="s">
        <v>2028</v>
      </c>
      <c r="O2826" s="130">
        <v>1.845</v>
      </c>
      <c r="P2826" s="130">
        <f t="shared" si="468"/>
        <v>3.69</v>
      </c>
      <c r="W2826" s="139"/>
    </row>
    <row r="2827" spans="1:24" s="40" customFormat="1" ht="18" customHeight="1" x14ac:dyDescent="0.25">
      <c r="A2827" s="197">
        <v>200330</v>
      </c>
      <c r="B2827" s="134">
        <v>63809357</v>
      </c>
      <c r="C2827" s="121">
        <v>2</v>
      </c>
      <c r="D2827" s="161"/>
      <c r="E2827" s="123">
        <v>63809357</v>
      </c>
      <c r="F2827" s="124" t="s">
        <v>3642</v>
      </c>
      <c r="G2827" s="168">
        <f t="shared" si="472"/>
        <v>24</v>
      </c>
      <c r="H2827" s="162">
        <f t="shared" si="463"/>
        <v>48</v>
      </c>
      <c r="I2827" s="166" t="s">
        <v>974</v>
      </c>
      <c r="J2827" s="162">
        <v>20</v>
      </c>
      <c r="K2827" s="162">
        <f t="shared" si="464"/>
        <v>40</v>
      </c>
      <c r="L2827" s="167">
        <f t="shared" si="465"/>
        <v>150</v>
      </c>
      <c r="M2827" s="167">
        <f t="shared" si="471"/>
        <v>300</v>
      </c>
      <c r="N2827" s="171" t="s">
        <v>2028</v>
      </c>
      <c r="O2827" s="130">
        <v>0.31</v>
      </c>
      <c r="P2827" s="130">
        <f t="shared" si="468"/>
        <v>0.62</v>
      </c>
      <c r="Q2827" s="131"/>
      <c r="R2827" s="131"/>
      <c r="S2827" s="131"/>
      <c r="T2827" s="131"/>
      <c r="U2827" s="37"/>
      <c r="V2827" s="131"/>
      <c r="W2827" s="139"/>
    </row>
    <row r="2828" spans="1:24" ht="18" customHeight="1" x14ac:dyDescent="0.25">
      <c r="A2828" s="134">
        <v>230109</v>
      </c>
      <c r="B2828" s="134">
        <v>63809357</v>
      </c>
      <c r="C2828" s="121">
        <v>2</v>
      </c>
      <c r="D2828" s="122"/>
      <c r="E2828" s="123">
        <v>63809357</v>
      </c>
      <c r="F2828" s="124" t="s">
        <v>3642</v>
      </c>
      <c r="G2828" s="168">
        <f t="shared" si="472"/>
        <v>24</v>
      </c>
      <c r="H2828" s="162">
        <f t="shared" si="463"/>
        <v>48</v>
      </c>
      <c r="I2828" s="166" t="s">
        <v>974</v>
      </c>
      <c r="J2828" s="162">
        <v>20</v>
      </c>
      <c r="K2828" s="162">
        <f t="shared" si="464"/>
        <v>40</v>
      </c>
      <c r="L2828" s="167">
        <f t="shared" si="465"/>
        <v>150</v>
      </c>
      <c r="M2828" s="167">
        <f t="shared" si="471"/>
        <v>300</v>
      </c>
      <c r="N2828" s="171" t="s">
        <v>2028</v>
      </c>
      <c r="O2828" s="130">
        <v>0.31</v>
      </c>
      <c r="P2828" s="130">
        <f t="shared" si="468"/>
        <v>0.62</v>
      </c>
      <c r="V2828" s="131"/>
      <c r="W2828" s="139"/>
    </row>
    <row r="2829" spans="1:24" ht="18" customHeight="1" x14ac:dyDescent="0.25">
      <c r="A2829" s="197">
        <v>260528</v>
      </c>
      <c r="B2829" s="134">
        <v>63809359</v>
      </c>
      <c r="C2829" s="134">
        <v>4</v>
      </c>
      <c r="D2829" s="122"/>
      <c r="E2829" s="257" t="s">
        <v>4317</v>
      </c>
      <c r="F2829" s="124" t="s">
        <v>4523</v>
      </c>
      <c r="G2829" s="168">
        <f t="shared" si="472"/>
        <v>24</v>
      </c>
      <c r="H2829" s="162">
        <f t="shared" si="463"/>
        <v>96</v>
      </c>
      <c r="I2829" s="166" t="s">
        <v>974</v>
      </c>
      <c r="J2829" s="162">
        <v>20</v>
      </c>
      <c r="K2829" s="162">
        <f t="shared" si="464"/>
        <v>80</v>
      </c>
      <c r="L2829" s="167">
        <f t="shared" si="465"/>
        <v>150</v>
      </c>
      <c r="M2829" s="167">
        <f t="shared" si="471"/>
        <v>600</v>
      </c>
      <c r="N2829" s="171" t="s">
        <v>2028</v>
      </c>
      <c r="O2829" s="130">
        <v>0.21</v>
      </c>
      <c r="P2829" s="130">
        <f t="shared" si="468"/>
        <v>0.84</v>
      </c>
      <c r="Q2829" s="188"/>
      <c r="R2829" s="139"/>
      <c r="S2829" s="131"/>
      <c r="T2829" s="131"/>
      <c r="U2829" s="131"/>
      <c r="V2829" s="131"/>
      <c r="W2829" s="139"/>
    </row>
    <row r="2830" spans="1:24" s="447" customFormat="1" ht="18" customHeight="1" x14ac:dyDescent="0.25">
      <c r="A2830" s="197">
        <v>200330</v>
      </c>
      <c r="B2830" s="134">
        <v>63809359</v>
      </c>
      <c r="C2830" s="134">
        <v>4</v>
      </c>
      <c r="D2830" s="161"/>
      <c r="E2830" s="123">
        <v>63809359</v>
      </c>
      <c r="F2830" s="124" t="s">
        <v>3644</v>
      </c>
      <c r="G2830" s="168">
        <f t="shared" si="472"/>
        <v>24</v>
      </c>
      <c r="H2830" s="162">
        <f t="shared" si="463"/>
        <v>96</v>
      </c>
      <c r="I2830" s="166" t="s">
        <v>974</v>
      </c>
      <c r="J2830" s="162">
        <v>20</v>
      </c>
      <c r="K2830" s="162">
        <f t="shared" si="464"/>
        <v>80</v>
      </c>
      <c r="L2830" s="167">
        <f t="shared" si="465"/>
        <v>150</v>
      </c>
      <c r="M2830" s="167">
        <f t="shared" si="471"/>
        <v>600</v>
      </c>
      <c r="N2830" s="171" t="s">
        <v>2028</v>
      </c>
      <c r="O2830" s="130">
        <v>0.21</v>
      </c>
      <c r="P2830" s="130">
        <f t="shared" si="468"/>
        <v>0.84</v>
      </c>
      <c r="Q2830" s="188"/>
      <c r="R2830" s="139"/>
      <c r="S2830" s="139"/>
      <c r="T2830" s="139"/>
      <c r="U2830" s="37"/>
      <c r="V2830" s="139"/>
    </row>
    <row r="2831" spans="1:24" s="447" customFormat="1" ht="18" customHeight="1" x14ac:dyDescent="0.25">
      <c r="A2831" s="134">
        <v>230109</v>
      </c>
      <c r="B2831" s="134">
        <v>63809359</v>
      </c>
      <c r="C2831" s="134">
        <v>4</v>
      </c>
      <c r="D2831" s="122"/>
      <c r="E2831" s="123">
        <v>63809359</v>
      </c>
      <c r="F2831" s="124" t="s">
        <v>3644</v>
      </c>
      <c r="G2831" s="168">
        <f t="shared" si="472"/>
        <v>24</v>
      </c>
      <c r="H2831" s="162">
        <f t="shared" si="463"/>
        <v>96</v>
      </c>
      <c r="I2831" s="166" t="s">
        <v>974</v>
      </c>
      <c r="J2831" s="220">
        <v>20</v>
      </c>
      <c r="K2831" s="162">
        <f t="shared" si="464"/>
        <v>80</v>
      </c>
      <c r="L2831" s="167">
        <f t="shared" si="465"/>
        <v>150</v>
      </c>
      <c r="M2831" s="167">
        <f t="shared" si="471"/>
        <v>600</v>
      </c>
      <c r="N2831" s="171" t="s">
        <v>2028</v>
      </c>
      <c r="O2831" s="130">
        <v>0.21</v>
      </c>
      <c r="P2831" s="130">
        <f t="shared" si="468"/>
        <v>0.84</v>
      </c>
      <c r="Q2831" s="104"/>
      <c r="R2831" s="40"/>
      <c r="S2831" s="37"/>
      <c r="T2831" s="37"/>
      <c r="U2831" s="37"/>
      <c r="V2831" s="37"/>
    </row>
    <row r="2832" spans="1:24" s="451" customFormat="1" ht="18" customHeight="1" x14ac:dyDescent="0.25">
      <c r="A2832" s="197">
        <v>200330</v>
      </c>
      <c r="B2832" s="134">
        <v>63809361</v>
      </c>
      <c r="C2832" s="134">
        <v>4</v>
      </c>
      <c r="D2832" s="161"/>
      <c r="E2832" s="123">
        <v>63809361</v>
      </c>
      <c r="F2832" s="124" t="s">
        <v>3641</v>
      </c>
      <c r="G2832" s="189">
        <f t="shared" si="472"/>
        <v>28.2</v>
      </c>
      <c r="H2832" s="187">
        <f t="shared" si="463"/>
        <v>112.8</v>
      </c>
      <c r="I2832" s="166" t="s">
        <v>974</v>
      </c>
      <c r="J2832" s="162">
        <v>23.5</v>
      </c>
      <c r="K2832" s="162">
        <f t="shared" si="464"/>
        <v>94</v>
      </c>
      <c r="L2832" s="167">
        <f t="shared" si="465"/>
        <v>176.25</v>
      </c>
      <c r="M2832" s="167">
        <f t="shared" si="471"/>
        <v>705</v>
      </c>
      <c r="N2832" s="122" t="s">
        <v>2028</v>
      </c>
      <c r="O2832" s="130">
        <v>0.11</v>
      </c>
      <c r="P2832" s="130">
        <f t="shared" si="468"/>
        <v>0.44</v>
      </c>
      <c r="Q2832" s="188"/>
      <c r="R2832" s="139"/>
      <c r="S2832" s="139"/>
      <c r="T2832" s="139"/>
      <c r="U2832" s="37"/>
      <c r="V2832" s="40"/>
    </row>
    <row r="2833" spans="1:27" s="454" customFormat="1" ht="18" customHeight="1" x14ac:dyDescent="0.25">
      <c r="A2833" s="134">
        <v>230109</v>
      </c>
      <c r="B2833" s="134">
        <v>63809361</v>
      </c>
      <c r="C2833" s="134">
        <v>4</v>
      </c>
      <c r="D2833" s="122"/>
      <c r="E2833" s="123">
        <v>63809361</v>
      </c>
      <c r="F2833" s="124" t="s">
        <v>3641</v>
      </c>
      <c r="G2833" s="189">
        <f t="shared" si="472"/>
        <v>28.2</v>
      </c>
      <c r="H2833" s="187">
        <f t="shared" si="463"/>
        <v>112.8</v>
      </c>
      <c r="I2833" s="166" t="s">
        <v>974</v>
      </c>
      <c r="J2833" s="162">
        <v>23.5</v>
      </c>
      <c r="K2833" s="162">
        <f t="shared" si="464"/>
        <v>94</v>
      </c>
      <c r="L2833" s="167">
        <f t="shared" si="465"/>
        <v>176.25</v>
      </c>
      <c r="M2833" s="167">
        <f t="shared" si="471"/>
        <v>705</v>
      </c>
      <c r="N2833" s="122" t="s">
        <v>2028</v>
      </c>
      <c r="O2833" s="130">
        <v>0.11</v>
      </c>
      <c r="P2833" s="130">
        <f t="shared" si="468"/>
        <v>0.44</v>
      </c>
      <c r="Q2833" s="104"/>
      <c r="R2833" s="40"/>
      <c r="S2833" s="37"/>
      <c r="T2833" s="37"/>
      <c r="U2833" s="37"/>
      <c r="V2833" s="139"/>
    </row>
    <row r="2834" spans="1:27" s="447" customFormat="1" ht="18" customHeight="1" x14ac:dyDescent="0.25">
      <c r="A2834" s="197">
        <v>200330</v>
      </c>
      <c r="B2834" s="134">
        <v>63809364</v>
      </c>
      <c r="C2834" s="134">
        <v>2</v>
      </c>
      <c r="D2834" s="161"/>
      <c r="E2834" s="123">
        <v>63809364</v>
      </c>
      <c r="F2834" s="132" t="s">
        <v>3857</v>
      </c>
      <c r="G2834" s="168">
        <f>J2834*1.2+O2834*2.5</f>
        <v>22.8</v>
      </c>
      <c r="H2834" s="162">
        <f t="shared" si="463"/>
        <v>45.6</v>
      </c>
      <c r="I2834" s="163" t="s">
        <v>974</v>
      </c>
      <c r="J2834" s="164">
        <v>17.5</v>
      </c>
      <c r="K2834" s="164">
        <f t="shared" si="464"/>
        <v>35</v>
      </c>
      <c r="L2834" s="165">
        <f t="shared" si="465"/>
        <v>131.25</v>
      </c>
      <c r="M2834" s="165">
        <f t="shared" si="471"/>
        <v>262.5</v>
      </c>
      <c r="N2834" s="129" t="s">
        <v>1973</v>
      </c>
      <c r="O2834" s="130">
        <v>0.72</v>
      </c>
      <c r="P2834" s="130">
        <f t="shared" si="468"/>
        <v>1.44</v>
      </c>
      <c r="Q2834" s="139"/>
      <c r="R2834" s="139"/>
      <c r="S2834" s="139"/>
      <c r="T2834" s="139"/>
      <c r="U2834" s="37"/>
      <c r="V2834" s="131"/>
    </row>
    <row r="2835" spans="1:27" s="447" customFormat="1" ht="18" customHeight="1" x14ac:dyDescent="0.25">
      <c r="A2835" s="134">
        <v>230109</v>
      </c>
      <c r="B2835" s="134">
        <v>63809364</v>
      </c>
      <c r="C2835" s="134">
        <v>2</v>
      </c>
      <c r="D2835" s="122"/>
      <c r="E2835" s="123">
        <v>63809364</v>
      </c>
      <c r="F2835" s="132" t="s">
        <v>3857</v>
      </c>
      <c r="G2835" s="168">
        <f>J2835*1.2+O2835*2.5</f>
        <v>22.8</v>
      </c>
      <c r="H2835" s="162">
        <f t="shared" ref="H2835:H2898" si="473">C2835*G2835</f>
        <v>45.6</v>
      </c>
      <c r="I2835" s="163" t="s">
        <v>974</v>
      </c>
      <c r="J2835" s="164">
        <v>17.5</v>
      </c>
      <c r="K2835" s="164">
        <f t="shared" ref="K2835:K2898" si="474">C2835*J2835</f>
        <v>35</v>
      </c>
      <c r="L2835" s="165">
        <f t="shared" ref="L2835:L2898" si="475">J2835*7.5</f>
        <v>131.25</v>
      </c>
      <c r="M2835" s="165">
        <f t="shared" si="471"/>
        <v>262.5</v>
      </c>
      <c r="N2835" s="129" t="s">
        <v>1973</v>
      </c>
      <c r="O2835" s="130">
        <v>0.72</v>
      </c>
      <c r="P2835" s="130">
        <f t="shared" si="468"/>
        <v>1.44</v>
      </c>
      <c r="Q2835" s="104"/>
      <c r="R2835" s="40"/>
      <c r="S2835" s="37"/>
      <c r="T2835" s="37"/>
      <c r="U2835" s="37"/>
      <c r="V2835" s="139"/>
    </row>
    <row r="2836" spans="1:27" s="131" customFormat="1" ht="18" customHeight="1" x14ac:dyDescent="0.25">
      <c r="A2836" s="197">
        <v>200330</v>
      </c>
      <c r="B2836" s="134">
        <v>63809365</v>
      </c>
      <c r="C2836" s="134">
        <v>2</v>
      </c>
      <c r="D2836" s="161"/>
      <c r="E2836" s="123">
        <v>63809365</v>
      </c>
      <c r="F2836" s="124" t="s">
        <v>3643</v>
      </c>
      <c r="G2836" s="168">
        <f t="shared" ref="G2836:G2842" si="476">J2836*1.2</f>
        <v>41.4</v>
      </c>
      <c r="H2836" s="162">
        <f t="shared" si="473"/>
        <v>82.8</v>
      </c>
      <c r="I2836" s="166" t="s">
        <v>974</v>
      </c>
      <c r="J2836" s="281">
        <v>34.5</v>
      </c>
      <c r="K2836" s="162">
        <f t="shared" si="474"/>
        <v>69</v>
      </c>
      <c r="L2836" s="167">
        <f t="shared" si="475"/>
        <v>258.75</v>
      </c>
      <c r="M2836" s="167">
        <f t="shared" si="471"/>
        <v>517.5</v>
      </c>
      <c r="N2836" s="277" t="s">
        <v>1917</v>
      </c>
      <c r="O2836" s="130">
        <v>2.66</v>
      </c>
      <c r="P2836" s="130">
        <f t="shared" si="468"/>
        <v>5.32</v>
      </c>
      <c r="Q2836" s="188"/>
      <c r="U2836" s="37"/>
      <c r="Y2836" s="139"/>
    </row>
    <row r="2837" spans="1:27" s="336" customFormat="1" ht="18" customHeight="1" x14ac:dyDescent="0.25">
      <c r="A2837" s="134">
        <v>230109</v>
      </c>
      <c r="B2837" s="134">
        <v>63809365</v>
      </c>
      <c r="C2837" s="134">
        <v>2</v>
      </c>
      <c r="D2837" s="122"/>
      <c r="E2837" s="123" t="s">
        <v>3912</v>
      </c>
      <c r="F2837" s="124" t="s">
        <v>3643</v>
      </c>
      <c r="G2837" s="168">
        <f t="shared" si="476"/>
        <v>41.4</v>
      </c>
      <c r="H2837" s="162">
        <f t="shared" si="473"/>
        <v>82.8</v>
      </c>
      <c r="I2837" s="166" t="s">
        <v>974</v>
      </c>
      <c r="J2837" s="162">
        <v>34.5</v>
      </c>
      <c r="K2837" s="162">
        <f t="shared" si="474"/>
        <v>69</v>
      </c>
      <c r="L2837" s="167">
        <f t="shared" si="475"/>
        <v>258.75</v>
      </c>
      <c r="M2837" s="167">
        <f t="shared" si="471"/>
        <v>517.5</v>
      </c>
      <c r="N2837" s="277" t="s">
        <v>1917</v>
      </c>
      <c r="O2837" s="130">
        <v>2.66</v>
      </c>
      <c r="P2837" s="130">
        <f t="shared" si="468"/>
        <v>5.32</v>
      </c>
      <c r="Q2837" s="104"/>
      <c r="R2837" s="40"/>
      <c r="S2837" s="37"/>
      <c r="T2837" s="37"/>
      <c r="U2837" s="37"/>
      <c r="V2837" s="131"/>
    </row>
    <row r="2838" spans="1:27" s="131" customFormat="1" ht="18" customHeight="1" x14ac:dyDescent="0.25">
      <c r="A2838" s="197">
        <v>207550</v>
      </c>
      <c r="B2838" s="134">
        <v>63809372</v>
      </c>
      <c r="C2838" s="134">
        <v>1</v>
      </c>
      <c r="D2838" s="122"/>
      <c r="E2838" s="123">
        <v>63809372</v>
      </c>
      <c r="F2838" s="124" t="s">
        <v>3724</v>
      </c>
      <c r="G2838" s="151">
        <f t="shared" si="476"/>
        <v>1234.8</v>
      </c>
      <c r="H2838" s="125">
        <f t="shared" si="473"/>
        <v>1234.8</v>
      </c>
      <c r="I2838" s="166" t="s">
        <v>299</v>
      </c>
      <c r="J2838" s="162">
        <v>1029</v>
      </c>
      <c r="K2838" s="162">
        <f t="shared" si="474"/>
        <v>1029</v>
      </c>
      <c r="L2838" s="167">
        <f t="shared" si="475"/>
        <v>7717.5</v>
      </c>
      <c r="M2838" s="167">
        <f t="shared" si="471"/>
        <v>7717.5</v>
      </c>
      <c r="N2838" s="303" t="s">
        <v>1917</v>
      </c>
      <c r="O2838" s="130">
        <v>127</v>
      </c>
      <c r="P2838" s="130">
        <f t="shared" si="468"/>
        <v>127</v>
      </c>
      <c r="Q2838" s="188"/>
      <c r="S2838" s="246"/>
      <c r="U2838" s="37"/>
    </row>
    <row r="2839" spans="1:27" s="131" customFormat="1" ht="18" customHeight="1" x14ac:dyDescent="0.25">
      <c r="A2839" s="197">
        <v>218807</v>
      </c>
      <c r="B2839" s="134">
        <v>63809372</v>
      </c>
      <c r="C2839" s="134">
        <v>1</v>
      </c>
      <c r="D2839" s="122"/>
      <c r="E2839" s="123" t="s">
        <v>4091</v>
      </c>
      <c r="F2839" s="124" t="s">
        <v>3724</v>
      </c>
      <c r="G2839" s="187">
        <f t="shared" si="476"/>
        <v>1234.8</v>
      </c>
      <c r="H2839" s="125">
        <f t="shared" si="473"/>
        <v>1234.8</v>
      </c>
      <c r="I2839" s="166" t="s">
        <v>299</v>
      </c>
      <c r="J2839" s="162">
        <v>1029</v>
      </c>
      <c r="K2839" s="162">
        <f t="shared" si="474"/>
        <v>1029</v>
      </c>
      <c r="L2839" s="167">
        <f t="shared" si="475"/>
        <v>7717.5</v>
      </c>
      <c r="M2839" s="167">
        <f t="shared" si="471"/>
        <v>7717.5</v>
      </c>
      <c r="N2839" s="303" t="s">
        <v>1917</v>
      </c>
      <c r="O2839" s="130">
        <v>127</v>
      </c>
      <c r="P2839" s="130">
        <f t="shared" si="468"/>
        <v>127</v>
      </c>
      <c r="Q2839" s="37"/>
      <c r="R2839" s="37"/>
      <c r="S2839" s="37"/>
      <c r="T2839" s="37"/>
      <c r="U2839" s="37"/>
    </row>
    <row r="2840" spans="1:27" s="131" customFormat="1" ht="18" customHeight="1" x14ac:dyDescent="0.25">
      <c r="A2840" s="134">
        <v>256741</v>
      </c>
      <c r="B2840" s="134">
        <v>63809372</v>
      </c>
      <c r="C2840" s="134">
        <v>1</v>
      </c>
      <c r="D2840" s="122"/>
      <c r="E2840" s="123" t="s">
        <v>4091</v>
      </c>
      <c r="F2840" s="124" t="s">
        <v>3724</v>
      </c>
      <c r="G2840" s="189">
        <f t="shared" si="476"/>
        <v>1234.8</v>
      </c>
      <c r="H2840" s="125">
        <f t="shared" si="473"/>
        <v>1234.8</v>
      </c>
      <c r="I2840" s="203" t="s">
        <v>4271</v>
      </c>
      <c r="J2840" s="162">
        <v>1029</v>
      </c>
      <c r="K2840" s="162">
        <f t="shared" si="474"/>
        <v>1029</v>
      </c>
      <c r="L2840" s="167">
        <f t="shared" si="475"/>
        <v>7717.5</v>
      </c>
      <c r="M2840" s="167">
        <f t="shared" si="471"/>
        <v>7717.5</v>
      </c>
      <c r="N2840" s="303" t="s">
        <v>1917</v>
      </c>
      <c r="O2840" s="130">
        <v>127</v>
      </c>
      <c r="P2840" s="130">
        <f t="shared" si="468"/>
        <v>127</v>
      </c>
      <c r="V2840" s="37"/>
    </row>
    <row r="2841" spans="1:27" s="131" customFormat="1" ht="18" customHeight="1" x14ac:dyDescent="0.25">
      <c r="A2841" s="134">
        <v>261525</v>
      </c>
      <c r="B2841" s="134">
        <v>63809372</v>
      </c>
      <c r="C2841" s="134">
        <v>1</v>
      </c>
      <c r="D2841" s="122"/>
      <c r="E2841" s="123" t="s">
        <v>4091</v>
      </c>
      <c r="F2841" s="124" t="s">
        <v>3724</v>
      </c>
      <c r="G2841" s="189">
        <f t="shared" si="476"/>
        <v>1234.8</v>
      </c>
      <c r="H2841" s="125">
        <f t="shared" si="473"/>
        <v>1234.8</v>
      </c>
      <c r="I2841" s="203" t="s">
        <v>4271</v>
      </c>
      <c r="J2841" s="162">
        <v>1029</v>
      </c>
      <c r="K2841" s="162">
        <f t="shared" si="474"/>
        <v>1029</v>
      </c>
      <c r="L2841" s="167">
        <f t="shared" si="475"/>
        <v>7717.5</v>
      </c>
      <c r="M2841" s="167">
        <f t="shared" si="471"/>
        <v>7717.5</v>
      </c>
      <c r="N2841" s="303" t="s">
        <v>1917</v>
      </c>
      <c r="O2841" s="130">
        <v>127</v>
      </c>
      <c r="P2841" s="130">
        <f t="shared" si="468"/>
        <v>127</v>
      </c>
      <c r="W2841" s="455"/>
    </row>
    <row r="2842" spans="1:27" s="447" customFormat="1" ht="18" customHeight="1" x14ac:dyDescent="0.25">
      <c r="A2842" s="197">
        <v>197783</v>
      </c>
      <c r="B2842" s="134">
        <v>63809376</v>
      </c>
      <c r="C2842" s="134">
        <v>1</v>
      </c>
      <c r="D2842" s="161"/>
      <c r="E2842" s="123">
        <v>63809376</v>
      </c>
      <c r="F2842" s="124" t="s">
        <v>3592</v>
      </c>
      <c r="G2842" s="168">
        <f t="shared" si="476"/>
        <v>66</v>
      </c>
      <c r="H2842" s="155">
        <f t="shared" si="473"/>
        <v>66</v>
      </c>
      <c r="I2842" s="251" t="s">
        <v>0</v>
      </c>
      <c r="J2842" s="213">
        <v>55</v>
      </c>
      <c r="K2842" s="213">
        <f t="shared" si="474"/>
        <v>55</v>
      </c>
      <c r="L2842" s="221">
        <f t="shared" si="475"/>
        <v>412.5</v>
      </c>
      <c r="M2842" s="221">
        <f t="shared" si="471"/>
        <v>412.5</v>
      </c>
      <c r="N2842" s="271" t="s">
        <v>1917</v>
      </c>
      <c r="O2842" s="130">
        <v>18.760000000000002</v>
      </c>
      <c r="P2842" s="130">
        <f t="shared" si="468"/>
        <v>18.760000000000002</v>
      </c>
      <c r="Q2842" s="104"/>
      <c r="R2842" s="40"/>
      <c r="S2842" s="120" t="s">
        <v>3596</v>
      </c>
      <c r="T2842" s="40"/>
      <c r="U2842" s="37"/>
      <c r="V2842" s="37"/>
    </row>
    <row r="2843" spans="1:27" s="447" customFormat="1" ht="18" customHeight="1" x14ac:dyDescent="0.25">
      <c r="A2843" s="197">
        <v>197783</v>
      </c>
      <c r="B2843" s="134">
        <v>63809379</v>
      </c>
      <c r="C2843" s="134">
        <v>2</v>
      </c>
      <c r="D2843" s="161"/>
      <c r="E2843" s="123">
        <v>63809379</v>
      </c>
      <c r="F2843" s="124" t="s">
        <v>3591</v>
      </c>
      <c r="G2843" s="168">
        <f>J2843*1.2+O2843*2.5</f>
        <v>52.724999999999994</v>
      </c>
      <c r="H2843" s="162">
        <f t="shared" si="473"/>
        <v>105.44999999999999</v>
      </c>
      <c r="I2843" s="163" t="s">
        <v>0</v>
      </c>
      <c r="J2843" s="240">
        <v>26</v>
      </c>
      <c r="K2843" s="240">
        <f t="shared" si="474"/>
        <v>52</v>
      </c>
      <c r="L2843" s="165">
        <f t="shared" si="475"/>
        <v>195</v>
      </c>
      <c r="M2843" s="165">
        <f t="shared" si="471"/>
        <v>390</v>
      </c>
      <c r="N2843" s="129" t="s">
        <v>1973</v>
      </c>
      <c r="O2843" s="130">
        <v>8.61</v>
      </c>
      <c r="P2843" s="130">
        <f t="shared" si="468"/>
        <v>17.22</v>
      </c>
      <c r="Q2843" s="104"/>
      <c r="R2843" s="37"/>
      <c r="S2843" s="120" t="s">
        <v>3595</v>
      </c>
      <c r="T2843" s="37"/>
      <c r="U2843" s="139"/>
      <c r="V2843" s="37"/>
    </row>
    <row r="2844" spans="1:27" s="451" customFormat="1" ht="18" customHeight="1" x14ac:dyDescent="0.25">
      <c r="A2844" s="197">
        <v>218807</v>
      </c>
      <c r="B2844" s="134">
        <v>63809379</v>
      </c>
      <c r="C2844" s="134">
        <v>2</v>
      </c>
      <c r="D2844" s="122"/>
      <c r="E2844" s="123" t="s">
        <v>3826</v>
      </c>
      <c r="F2844" s="124" t="s">
        <v>3591</v>
      </c>
      <c r="G2844" s="168">
        <f>J2844*1.2+O2844*2.5</f>
        <v>52.724999999999994</v>
      </c>
      <c r="H2844" s="125">
        <f t="shared" si="473"/>
        <v>105.44999999999999</v>
      </c>
      <c r="I2844" s="163" t="s">
        <v>0</v>
      </c>
      <c r="J2844" s="164">
        <v>26</v>
      </c>
      <c r="K2844" s="164">
        <f t="shared" si="474"/>
        <v>52</v>
      </c>
      <c r="L2844" s="165">
        <f t="shared" si="475"/>
        <v>195</v>
      </c>
      <c r="M2844" s="165">
        <f t="shared" si="471"/>
        <v>390</v>
      </c>
      <c r="N2844" s="129" t="s">
        <v>1973</v>
      </c>
      <c r="O2844" s="130">
        <v>8.61</v>
      </c>
      <c r="P2844" s="130">
        <f t="shared" si="468"/>
        <v>17.22</v>
      </c>
      <c r="Q2844" s="40"/>
      <c r="R2844" s="40"/>
      <c r="S2844" s="40"/>
      <c r="T2844" s="40"/>
      <c r="U2844" s="37"/>
      <c r="V2844" s="139"/>
    </row>
    <row r="2845" spans="1:27" s="139" customFormat="1" x14ac:dyDescent="0.25">
      <c r="A2845" s="134">
        <v>221423</v>
      </c>
      <c r="B2845" s="197">
        <v>63809379</v>
      </c>
      <c r="C2845" s="197">
        <v>4</v>
      </c>
      <c r="D2845" s="208"/>
      <c r="E2845" s="236" t="s">
        <v>3826</v>
      </c>
      <c r="F2845" s="210" t="s">
        <v>3591</v>
      </c>
      <c r="G2845" s="332">
        <f>J2845*1.2+O2845*2.5</f>
        <v>52.724999999999994</v>
      </c>
      <c r="H2845" s="331">
        <f t="shared" si="473"/>
        <v>210.89999999999998</v>
      </c>
      <c r="I2845" s="163" t="s">
        <v>0</v>
      </c>
      <c r="J2845" s="164">
        <v>26</v>
      </c>
      <c r="K2845" s="164">
        <f t="shared" si="474"/>
        <v>104</v>
      </c>
      <c r="L2845" s="165">
        <f t="shared" si="475"/>
        <v>195</v>
      </c>
      <c r="M2845" s="165">
        <f t="shared" si="471"/>
        <v>780</v>
      </c>
      <c r="N2845" s="129" t="s">
        <v>1973</v>
      </c>
      <c r="O2845" s="130">
        <v>8.61</v>
      </c>
      <c r="P2845" s="130">
        <f t="shared" si="468"/>
        <v>34.44</v>
      </c>
      <c r="Q2845" s="188"/>
      <c r="R2845" s="131"/>
      <c r="S2845" s="131"/>
      <c r="T2845" s="131"/>
      <c r="U2845" s="131"/>
      <c r="V2845" s="40"/>
      <c r="W2845" s="131"/>
      <c r="X2845" s="131"/>
      <c r="Y2845" s="131"/>
      <c r="Z2845" s="131"/>
      <c r="AA2845" s="131"/>
    </row>
    <row r="2846" spans="1:27" s="131" customFormat="1" x14ac:dyDescent="0.25">
      <c r="A2846" s="134">
        <v>228101</v>
      </c>
      <c r="B2846" s="134">
        <v>63809379</v>
      </c>
      <c r="C2846" s="134">
        <v>2</v>
      </c>
      <c r="D2846" s="161"/>
      <c r="E2846" s="123" t="s">
        <v>3826</v>
      </c>
      <c r="F2846" s="124" t="s">
        <v>3591</v>
      </c>
      <c r="G2846" s="332">
        <f>J2846*1.2+O2846*2.5</f>
        <v>52.724999999999994</v>
      </c>
      <c r="H2846" s="155">
        <f t="shared" si="473"/>
        <v>105.44999999999999</v>
      </c>
      <c r="I2846" s="163" t="s">
        <v>0</v>
      </c>
      <c r="J2846" s="164">
        <v>26</v>
      </c>
      <c r="K2846" s="164">
        <f t="shared" si="474"/>
        <v>52</v>
      </c>
      <c r="L2846" s="165">
        <f t="shared" si="475"/>
        <v>195</v>
      </c>
      <c r="M2846" s="165">
        <f t="shared" si="471"/>
        <v>390</v>
      </c>
      <c r="N2846" s="129" t="s">
        <v>1973</v>
      </c>
      <c r="O2846" s="130">
        <v>8.61</v>
      </c>
      <c r="P2846" s="130">
        <f t="shared" si="468"/>
        <v>17.22</v>
      </c>
      <c r="Q2846" s="104"/>
      <c r="R2846" s="40"/>
      <c r="S2846" s="37"/>
      <c r="T2846" s="37"/>
      <c r="U2846" s="37"/>
      <c r="V2846" s="37"/>
    </row>
    <row r="2847" spans="1:27" s="131" customFormat="1" x14ac:dyDescent="0.25">
      <c r="A2847" s="197">
        <v>196961</v>
      </c>
      <c r="B2847" s="134">
        <v>63809401</v>
      </c>
      <c r="C2847" s="134">
        <v>2</v>
      </c>
      <c r="D2847" s="161"/>
      <c r="E2847" s="123">
        <v>63809401</v>
      </c>
      <c r="F2847" s="124" t="s">
        <v>3453</v>
      </c>
      <c r="G2847" s="189">
        <f>J2847*1.2+O2847*2.45</f>
        <v>93.013499999999993</v>
      </c>
      <c r="H2847" s="125">
        <f t="shared" si="473"/>
        <v>186.02699999999999</v>
      </c>
      <c r="I2847" s="251" t="s">
        <v>152</v>
      </c>
      <c r="J2847" s="220">
        <v>75</v>
      </c>
      <c r="K2847" s="220">
        <f t="shared" si="474"/>
        <v>150</v>
      </c>
      <c r="L2847" s="221">
        <f t="shared" si="475"/>
        <v>562.5</v>
      </c>
      <c r="M2847" s="221">
        <f t="shared" si="471"/>
        <v>1125</v>
      </c>
      <c r="N2847" s="129" t="s">
        <v>1973</v>
      </c>
      <c r="O2847" s="130">
        <v>1.23</v>
      </c>
      <c r="P2847" s="130">
        <f t="shared" si="468"/>
        <v>2.46</v>
      </c>
      <c r="Q2847" s="104"/>
      <c r="R2847" s="40"/>
      <c r="S2847" s="120" t="s">
        <v>3474</v>
      </c>
      <c r="T2847" s="40"/>
      <c r="V2847" s="37"/>
    </row>
    <row r="2848" spans="1:27" ht="20.100000000000001" customHeight="1" x14ac:dyDescent="0.25">
      <c r="A2848" s="197">
        <v>196961</v>
      </c>
      <c r="B2848" s="134">
        <v>63809402</v>
      </c>
      <c r="C2848" s="134">
        <v>2</v>
      </c>
      <c r="D2848" s="161"/>
      <c r="E2848" s="123">
        <v>63809402</v>
      </c>
      <c r="F2848" s="124" t="s">
        <v>3453</v>
      </c>
      <c r="G2848" s="189">
        <f>J2848*1.2+O2848*2.45</f>
        <v>96.865849999999995</v>
      </c>
      <c r="H2848" s="125">
        <f t="shared" si="473"/>
        <v>193.73169999999999</v>
      </c>
      <c r="I2848" s="251" t="s">
        <v>152</v>
      </c>
      <c r="J2848" s="220">
        <v>78</v>
      </c>
      <c r="K2848" s="220">
        <f t="shared" si="474"/>
        <v>156</v>
      </c>
      <c r="L2848" s="221">
        <f t="shared" si="475"/>
        <v>585</v>
      </c>
      <c r="M2848" s="221">
        <f t="shared" si="471"/>
        <v>1170</v>
      </c>
      <c r="N2848" s="129" t="s">
        <v>1973</v>
      </c>
      <c r="O2848" s="130">
        <v>1.333</v>
      </c>
      <c r="P2848" s="130">
        <f t="shared" si="468"/>
        <v>2.6659999999999999</v>
      </c>
      <c r="S2848" s="120" t="s">
        <v>3475</v>
      </c>
      <c r="T2848" s="40"/>
      <c r="U2848" s="131"/>
    </row>
    <row r="2849" spans="1:27" ht="20.100000000000001" customHeight="1" x14ac:dyDescent="0.25">
      <c r="A2849" s="134">
        <v>230109</v>
      </c>
      <c r="B2849" s="134">
        <v>63809402</v>
      </c>
      <c r="C2849" s="134">
        <v>2</v>
      </c>
      <c r="D2849" s="122"/>
      <c r="E2849" s="123">
        <v>63809402</v>
      </c>
      <c r="F2849" s="124" t="s">
        <v>3453</v>
      </c>
      <c r="G2849" s="189">
        <f>J2849*1.2+O2849*2.45</f>
        <v>96.865849999999995</v>
      </c>
      <c r="H2849" s="125">
        <f t="shared" si="473"/>
        <v>193.73169999999999</v>
      </c>
      <c r="I2849" s="193" t="s">
        <v>152</v>
      </c>
      <c r="J2849" s="164">
        <v>78</v>
      </c>
      <c r="K2849" s="164">
        <f t="shared" si="474"/>
        <v>156</v>
      </c>
      <c r="L2849" s="165">
        <f t="shared" si="475"/>
        <v>585</v>
      </c>
      <c r="M2849" s="165">
        <f t="shared" ref="M2849:M2880" si="477">C2849*L2849</f>
        <v>1170</v>
      </c>
      <c r="N2849" s="129" t="s">
        <v>1973</v>
      </c>
      <c r="O2849" s="130">
        <v>1.333</v>
      </c>
      <c r="P2849" s="130">
        <f t="shared" si="468"/>
        <v>2.6659999999999999</v>
      </c>
      <c r="AA2849" s="40"/>
    </row>
    <row r="2850" spans="1:27" ht="20.100000000000001" customHeight="1" x14ac:dyDescent="0.25">
      <c r="A2850" s="197">
        <v>237513</v>
      </c>
      <c r="B2850" s="197">
        <v>63809402</v>
      </c>
      <c r="C2850" s="197">
        <v>1</v>
      </c>
      <c r="D2850" s="206"/>
      <c r="E2850" s="236">
        <v>63809402</v>
      </c>
      <c r="F2850" s="210" t="s">
        <v>3453</v>
      </c>
      <c r="G2850" s="406">
        <f>J2850*1.2+O2850*2.45</f>
        <v>96.865849999999995</v>
      </c>
      <c r="H2850" s="328">
        <f t="shared" si="473"/>
        <v>96.865849999999995</v>
      </c>
      <c r="I2850" s="308" t="s">
        <v>4116</v>
      </c>
      <c r="J2850" s="164">
        <v>78</v>
      </c>
      <c r="K2850" s="164">
        <f t="shared" si="474"/>
        <v>78</v>
      </c>
      <c r="L2850" s="165">
        <f t="shared" si="475"/>
        <v>585</v>
      </c>
      <c r="M2850" s="165">
        <f t="shared" si="477"/>
        <v>585</v>
      </c>
      <c r="N2850" s="129" t="s">
        <v>1973</v>
      </c>
      <c r="O2850" s="279">
        <v>1.333</v>
      </c>
      <c r="P2850" s="279">
        <f t="shared" si="468"/>
        <v>1.333</v>
      </c>
      <c r="Q2850" s="247"/>
      <c r="U2850" s="40"/>
      <c r="AA2850" s="40"/>
    </row>
    <row r="2851" spans="1:27" ht="20.100000000000001" customHeight="1" x14ac:dyDescent="0.25">
      <c r="A2851" s="197">
        <v>196961</v>
      </c>
      <c r="B2851" s="134">
        <v>63809403</v>
      </c>
      <c r="C2851" s="134">
        <v>2</v>
      </c>
      <c r="D2851" s="161"/>
      <c r="E2851" s="123">
        <v>63809403</v>
      </c>
      <c r="F2851" s="124" t="s">
        <v>3454</v>
      </c>
      <c r="G2851" s="189">
        <f t="shared" ref="G2851:G2856" si="478">J2851*1.2</f>
        <v>44.4</v>
      </c>
      <c r="H2851" s="125">
        <f t="shared" si="473"/>
        <v>88.8</v>
      </c>
      <c r="I2851" s="219" t="s">
        <v>974</v>
      </c>
      <c r="J2851" s="220">
        <v>37</v>
      </c>
      <c r="K2851" s="220">
        <f t="shared" si="474"/>
        <v>74</v>
      </c>
      <c r="L2851" s="221">
        <f t="shared" si="475"/>
        <v>277.5</v>
      </c>
      <c r="M2851" s="221">
        <f t="shared" si="477"/>
        <v>555</v>
      </c>
      <c r="N2851" s="206" t="s">
        <v>2028</v>
      </c>
      <c r="O2851" s="130">
        <v>0.41</v>
      </c>
      <c r="P2851" s="130">
        <f t="shared" si="468"/>
        <v>0.82</v>
      </c>
      <c r="S2851" s="120" t="s">
        <v>3476</v>
      </c>
      <c r="T2851" s="40"/>
      <c r="U2851" s="139"/>
    </row>
    <row r="2852" spans="1:27" s="131" customFormat="1" ht="18.95" customHeight="1" x14ac:dyDescent="0.25">
      <c r="A2852" s="197">
        <v>211625</v>
      </c>
      <c r="B2852" s="134">
        <v>63809403</v>
      </c>
      <c r="C2852" s="134">
        <v>2</v>
      </c>
      <c r="D2852" s="161"/>
      <c r="E2852" s="123" t="s">
        <v>3896</v>
      </c>
      <c r="F2852" s="124" t="s">
        <v>3759</v>
      </c>
      <c r="G2852" s="189">
        <f t="shared" si="478"/>
        <v>48.9</v>
      </c>
      <c r="H2852" s="125">
        <f t="shared" si="473"/>
        <v>97.8</v>
      </c>
      <c r="I2852" s="166" t="s">
        <v>974</v>
      </c>
      <c r="J2852" s="162">
        <v>40.75</v>
      </c>
      <c r="K2852" s="162">
        <f t="shared" si="474"/>
        <v>81.5</v>
      </c>
      <c r="L2852" s="167">
        <f t="shared" si="475"/>
        <v>305.625</v>
      </c>
      <c r="M2852" s="167">
        <f t="shared" si="477"/>
        <v>611.25</v>
      </c>
      <c r="N2852" s="122" t="s">
        <v>2028</v>
      </c>
      <c r="O2852" s="130">
        <v>0.41</v>
      </c>
      <c r="P2852" s="130">
        <f t="shared" si="468"/>
        <v>0.82</v>
      </c>
      <c r="Q2852" s="188"/>
      <c r="R2852" s="194"/>
      <c r="S2852" s="246"/>
      <c r="U2852" s="37"/>
      <c r="V2852" s="139"/>
      <c r="W2852" s="139"/>
    </row>
    <row r="2853" spans="1:27" ht="18.95" customHeight="1" x14ac:dyDescent="0.25">
      <c r="A2853" s="134">
        <v>230109</v>
      </c>
      <c r="B2853" s="134">
        <v>63809403</v>
      </c>
      <c r="C2853" s="134">
        <v>2</v>
      </c>
      <c r="D2853" s="122"/>
      <c r="E2853" s="123" t="s">
        <v>3896</v>
      </c>
      <c r="F2853" s="124" t="s">
        <v>3759</v>
      </c>
      <c r="G2853" s="189">
        <f t="shared" si="478"/>
        <v>48.9</v>
      </c>
      <c r="H2853" s="125">
        <f t="shared" si="473"/>
        <v>97.8</v>
      </c>
      <c r="I2853" s="166" t="s">
        <v>974</v>
      </c>
      <c r="J2853" s="162">
        <v>40.75</v>
      </c>
      <c r="K2853" s="162">
        <f t="shared" si="474"/>
        <v>81.5</v>
      </c>
      <c r="L2853" s="167">
        <f t="shared" si="475"/>
        <v>305.625</v>
      </c>
      <c r="M2853" s="167">
        <f t="shared" si="477"/>
        <v>611.25</v>
      </c>
      <c r="N2853" s="122" t="s">
        <v>2028</v>
      </c>
      <c r="O2853" s="130">
        <v>0.41</v>
      </c>
      <c r="P2853" s="130">
        <f t="shared" si="468"/>
        <v>0.82</v>
      </c>
      <c r="V2853" s="139"/>
      <c r="W2853" s="40"/>
    </row>
    <row r="2854" spans="1:27" s="40" customFormat="1" ht="18" customHeight="1" x14ac:dyDescent="0.25">
      <c r="A2854" s="197">
        <v>196961</v>
      </c>
      <c r="B2854" s="134">
        <v>63809404</v>
      </c>
      <c r="C2854" s="121">
        <v>2</v>
      </c>
      <c r="D2854" s="161"/>
      <c r="E2854" s="123">
        <v>63809404</v>
      </c>
      <c r="F2854" s="124" t="s">
        <v>3455</v>
      </c>
      <c r="G2854" s="189">
        <f t="shared" si="478"/>
        <v>39.6</v>
      </c>
      <c r="H2854" s="125">
        <f t="shared" si="473"/>
        <v>79.2</v>
      </c>
      <c r="I2854" s="251" t="s">
        <v>974</v>
      </c>
      <c r="J2854" s="220">
        <v>33</v>
      </c>
      <c r="K2854" s="220">
        <f t="shared" si="474"/>
        <v>66</v>
      </c>
      <c r="L2854" s="221">
        <f t="shared" si="475"/>
        <v>247.5</v>
      </c>
      <c r="M2854" s="221">
        <f t="shared" si="477"/>
        <v>495</v>
      </c>
      <c r="N2854" s="206" t="s">
        <v>2028</v>
      </c>
      <c r="O2854" s="130">
        <v>0.20499999999999999</v>
      </c>
      <c r="P2854" s="130">
        <f t="shared" ref="P2854:P2917" si="479">O2854*C2854</f>
        <v>0.41</v>
      </c>
      <c r="Q2854" s="104"/>
      <c r="R2854" s="37"/>
      <c r="S2854" s="120" t="s">
        <v>3477</v>
      </c>
      <c r="T2854" s="37"/>
      <c r="U2854" s="139"/>
      <c r="V2854" s="37"/>
      <c r="W2854" s="37"/>
    </row>
    <row r="2855" spans="1:27" x14ac:dyDescent="0.25">
      <c r="A2855" s="134">
        <v>230109</v>
      </c>
      <c r="B2855" s="134">
        <v>63809404</v>
      </c>
      <c r="C2855" s="121">
        <v>2</v>
      </c>
      <c r="D2855" s="122"/>
      <c r="E2855" s="123">
        <v>63809404</v>
      </c>
      <c r="F2855" s="124" t="s">
        <v>3455</v>
      </c>
      <c r="G2855" s="189">
        <f t="shared" si="478"/>
        <v>39.6</v>
      </c>
      <c r="H2855" s="125">
        <f t="shared" si="473"/>
        <v>79.2</v>
      </c>
      <c r="I2855" s="185" t="s">
        <v>974</v>
      </c>
      <c r="J2855" s="162">
        <v>33</v>
      </c>
      <c r="K2855" s="162">
        <f t="shared" si="474"/>
        <v>66</v>
      </c>
      <c r="L2855" s="167">
        <f t="shared" si="475"/>
        <v>247.5</v>
      </c>
      <c r="M2855" s="167">
        <f t="shared" si="477"/>
        <v>495</v>
      </c>
      <c r="N2855" s="122" t="s">
        <v>2028</v>
      </c>
      <c r="O2855" s="130">
        <v>0.20499999999999999</v>
      </c>
      <c r="P2855" s="130">
        <f t="shared" si="479"/>
        <v>0.41</v>
      </c>
    </row>
    <row r="2856" spans="1:27" ht="18.95" customHeight="1" x14ac:dyDescent="0.25">
      <c r="A2856" s="134">
        <v>297512</v>
      </c>
      <c r="B2856" s="134">
        <v>63809404</v>
      </c>
      <c r="C2856" s="121">
        <v>1</v>
      </c>
      <c r="D2856" s="122">
        <v>1386357</v>
      </c>
      <c r="E2856" s="123" t="s">
        <v>4624</v>
      </c>
      <c r="F2856" s="124" t="s">
        <v>3455</v>
      </c>
      <c r="G2856" s="189">
        <f t="shared" si="478"/>
        <v>39.6</v>
      </c>
      <c r="H2856" s="125">
        <f t="shared" si="473"/>
        <v>39.6</v>
      </c>
      <c r="I2856" s="185" t="s">
        <v>974</v>
      </c>
      <c r="J2856" s="162">
        <v>33</v>
      </c>
      <c r="K2856" s="162">
        <f t="shared" si="474"/>
        <v>33</v>
      </c>
      <c r="L2856" s="167">
        <f t="shared" si="475"/>
        <v>247.5</v>
      </c>
      <c r="M2856" s="167">
        <f t="shared" si="477"/>
        <v>247.5</v>
      </c>
      <c r="N2856" s="122" t="s">
        <v>2028</v>
      </c>
      <c r="O2856" s="130">
        <v>0.20499999999999999</v>
      </c>
      <c r="P2856" s="130">
        <f t="shared" si="479"/>
        <v>0.20499999999999999</v>
      </c>
      <c r="Q2856" s="188"/>
      <c r="R2856" s="139"/>
      <c r="S2856" s="131"/>
      <c r="V2856" s="131"/>
    </row>
    <row r="2857" spans="1:27" ht="18" customHeight="1" x14ac:dyDescent="0.25">
      <c r="A2857" s="197">
        <v>196961</v>
      </c>
      <c r="B2857" s="134">
        <v>63809405</v>
      </c>
      <c r="C2857" s="134">
        <v>2</v>
      </c>
      <c r="D2857" s="161"/>
      <c r="E2857" s="123">
        <v>63809405</v>
      </c>
      <c r="F2857" s="124" t="s">
        <v>3456</v>
      </c>
      <c r="G2857" s="189">
        <f>J2857*1.2+O2857*2.45</f>
        <v>20.652349999999998</v>
      </c>
      <c r="H2857" s="125">
        <f t="shared" si="473"/>
        <v>41.304699999999997</v>
      </c>
      <c r="I2857" s="219" t="s">
        <v>974</v>
      </c>
      <c r="J2857" s="220">
        <v>17</v>
      </c>
      <c r="K2857" s="220">
        <f t="shared" si="474"/>
        <v>34</v>
      </c>
      <c r="L2857" s="221">
        <f t="shared" si="475"/>
        <v>127.5</v>
      </c>
      <c r="M2857" s="221">
        <f t="shared" si="477"/>
        <v>255</v>
      </c>
      <c r="N2857" s="129" t="s">
        <v>1973</v>
      </c>
      <c r="O2857" s="130">
        <v>0.10299999999999999</v>
      </c>
      <c r="P2857" s="130">
        <f t="shared" si="479"/>
        <v>0.20599999999999999</v>
      </c>
      <c r="S2857" s="120" t="s">
        <v>3478</v>
      </c>
      <c r="T2857" s="40"/>
      <c r="U2857" s="131"/>
      <c r="V2857" s="131"/>
    </row>
    <row r="2858" spans="1:27" ht="18" customHeight="1" x14ac:dyDescent="0.25">
      <c r="A2858" s="134">
        <v>230109</v>
      </c>
      <c r="B2858" s="134">
        <v>63809405</v>
      </c>
      <c r="C2858" s="134">
        <v>2</v>
      </c>
      <c r="D2858" s="122"/>
      <c r="E2858" s="123">
        <v>63809405</v>
      </c>
      <c r="F2858" s="124" t="s">
        <v>3456</v>
      </c>
      <c r="G2858" s="189">
        <f>J2858*1.2+O2858*2.45</f>
        <v>20.652349999999998</v>
      </c>
      <c r="H2858" s="125">
        <f t="shared" si="473"/>
        <v>41.304699999999997</v>
      </c>
      <c r="I2858" s="163" t="s">
        <v>974</v>
      </c>
      <c r="J2858" s="164">
        <v>17</v>
      </c>
      <c r="K2858" s="164">
        <f t="shared" si="474"/>
        <v>34</v>
      </c>
      <c r="L2858" s="165">
        <f t="shared" si="475"/>
        <v>127.5</v>
      </c>
      <c r="M2858" s="165">
        <f t="shared" si="477"/>
        <v>255</v>
      </c>
      <c r="N2858" s="129" t="s">
        <v>1973</v>
      </c>
      <c r="O2858" s="130">
        <v>0.10299999999999999</v>
      </c>
      <c r="P2858" s="130">
        <f t="shared" si="479"/>
        <v>0.20599999999999999</v>
      </c>
      <c r="V2858" s="139"/>
      <c r="X2858" s="40"/>
      <c r="Y2858" s="40"/>
      <c r="Z2858" s="40"/>
    </row>
    <row r="2859" spans="1:27" ht="18" customHeight="1" x14ac:dyDescent="0.25">
      <c r="A2859" s="134">
        <v>297512</v>
      </c>
      <c r="B2859" s="134">
        <v>63809405</v>
      </c>
      <c r="C2859" s="134">
        <v>1</v>
      </c>
      <c r="D2859" s="122">
        <v>1386357</v>
      </c>
      <c r="E2859" s="123" t="s">
        <v>4810</v>
      </c>
      <c r="F2859" s="124" t="s">
        <v>3456</v>
      </c>
      <c r="G2859" s="189">
        <f>J2859*1.2+O2859*2.45</f>
        <v>20.652349999999998</v>
      </c>
      <c r="H2859" s="125">
        <f t="shared" si="473"/>
        <v>20.652349999999998</v>
      </c>
      <c r="I2859" s="163" t="s">
        <v>974</v>
      </c>
      <c r="J2859" s="164">
        <v>17</v>
      </c>
      <c r="K2859" s="164">
        <f t="shared" si="474"/>
        <v>17</v>
      </c>
      <c r="L2859" s="165">
        <f t="shared" si="475"/>
        <v>127.5</v>
      </c>
      <c r="M2859" s="165">
        <f t="shared" si="477"/>
        <v>127.5</v>
      </c>
      <c r="N2859" s="129" t="s">
        <v>1973</v>
      </c>
      <c r="O2859" s="130">
        <v>0.10299999999999999</v>
      </c>
      <c r="P2859" s="130">
        <f t="shared" si="479"/>
        <v>0.10299999999999999</v>
      </c>
      <c r="Q2859" s="188"/>
      <c r="R2859" s="139"/>
      <c r="S2859" s="131"/>
      <c r="W2859" s="40"/>
    </row>
    <row r="2860" spans="1:27" s="40" customFormat="1" ht="18" customHeight="1" x14ac:dyDescent="0.25">
      <c r="A2860" s="154">
        <v>313408</v>
      </c>
      <c r="B2860" s="154">
        <v>63809405</v>
      </c>
      <c r="C2860" s="154">
        <v>1</v>
      </c>
      <c r="D2860" s="544">
        <v>1386357</v>
      </c>
      <c r="E2860" s="545" t="s">
        <v>4810</v>
      </c>
      <c r="F2860" s="546" t="s">
        <v>3456</v>
      </c>
      <c r="G2860" s="547">
        <f>J2860*1.07+13.34</f>
        <v>40.090000000000003</v>
      </c>
      <c r="H2860" s="548">
        <f t="shared" si="473"/>
        <v>40.090000000000003</v>
      </c>
      <c r="I2860" s="243" t="s">
        <v>974</v>
      </c>
      <c r="J2860" s="240">
        <v>25</v>
      </c>
      <c r="K2860" s="240">
        <f t="shared" si="474"/>
        <v>25</v>
      </c>
      <c r="L2860" s="549">
        <f t="shared" si="475"/>
        <v>187.5</v>
      </c>
      <c r="M2860" s="549">
        <f t="shared" si="477"/>
        <v>187.5</v>
      </c>
      <c r="N2860" s="550" t="s">
        <v>1973</v>
      </c>
      <c r="O2860" s="273">
        <v>0.10299999999999999</v>
      </c>
      <c r="P2860" s="273">
        <f t="shared" si="479"/>
        <v>0.10299999999999999</v>
      </c>
      <c r="Q2860" s="497"/>
      <c r="R2860" s="483"/>
      <c r="S2860" s="475" t="s">
        <v>4811</v>
      </c>
      <c r="T2860" s="517"/>
      <c r="U2860" s="517"/>
      <c r="V2860" s="139"/>
    </row>
    <row r="2861" spans="1:27" ht="18" customHeight="1" x14ac:dyDescent="0.25">
      <c r="A2861" s="197">
        <v>196961</v>
      </c>
      <c r="B2861" s="134">
        <v>63809406</v>
      </c>
      <c r="C2861" s="121">
        <v>6</v>
      </c>
      <c r="D2861" s="161"/>
      <c r="E2861" s="123">
        <v>63809406</v>
      </c>
      <c r="F2861" s="124" t="s">
        <v>3457</v>
      </c>
      <c r="G2861" s="189">
        <f t="shared" ref="G2861:G2871" si="480">J2861*1.2+O2861*2.45</f>
        <v>17.902249999999999</v>
      </c>
      <c r="H2861" s="125">
        <f t="shared" si="473"/>
        <v>107.4135</v>
      </c>
      <c r="I2861" s="219" t="s">
        <v>974</v>
      </c>
      <c r="J2861" s="220">
        <v>14.5</v>
      </c>
      <c r="K2861" s="220">
        <f t="shared" si="474"/>
        <v>87</v>
      </c>
      <c r="L2861" s="221">
        <f t="shared" si="475"/>
        <v>108.75</v>
      </c>
      <c r="M2861" s="221">
        <f t="shared" si="477"/>
        <v>652.5</v>
      </c>
      <c r="N2861" s="129" t="s">
        <v>1973</v>
      </c>
      <c r="O2861" s="130">
        <v>0.20499999999999999</v>
      </c>
      <c r="P2861" s="130">
        <f t="shared" si="479"/>
        <v>1.23</v>
      </c>
      <c r="S2861" s="120" t="s">
        <v>3479</v>
      </c>
      <c r="T2861" s="40"/>
    </row>
    <row r="2862" spans="1:27" ht="18" customHeight="1" x14ac:dyDescent="0.25">
      <c r="A2862" s="134">
        <v>230109</v>
      </c>
      <c r="B2862" s="134">
        <v>63809406</v>
      </c>
      <c r="C2862" s="121">
        <v>6</v>
      </c>
      <c r="D2862" s="122"/>
      <c r="E2862" s="123">
        <v>63809406</v>
      </c>
      <c r="F2862" s="124" t="s">
        <v>3457</v>
      </c>
      <c r="G2862" s="189">
        <f t="shared" si="480"/>
        <v>17.902249999999999</v>
      </c>
      <c r="H2862" s="125">
        <f t="shared" si="473"/>
        <v>107.4135</v>
      </c>
      <c r="I2862" s="163" t="s">
        <v>974</v>
      </c>
      <c r="J2862" s="164">
        <v>14.5</v>
      </c>
      <c r="K2862" s="164">
        <f t="shared" si="474"/>
        <v>87</v>
      </c>
      <c r="L2862" s="165">
        <f t="shared" si="475"/>
        <v>108.75</v>
      </c>
      <c r="M2862" s="165">
        <f t="shared" si="477"/>
        <v>652.5</v>
      </c>
      <c r="N2862" s="129" t="s">
        <v>1973</v>
      </c>
      <c r="O2862" s="130">
        <v>0.20499999999999999</v>
      </c>
      <c r="P2862" s="130">
        <f t="shared" si="479"/>
        <v>1.23</v>
      </c>
      <c r="V2862" s="139"/>
      <c r="AA2862" s="40"/>
    </row>
    <row r="2863" spans="1:27" ht="18" customHeight="1" x14ac:dyDescent="0.25">
      <c r="A2863" s="134">
        <v>297512</v>
      </c>
      <c r="B2863" s="134">
        <v>63809406</v>
      </c>
      <c r="C2863" s="121">
        <v>3</v>
      </c>
      <c r="D2863" s="122">
        <v>1386357</v>
      </c>
      <c r="E2863" s="123" t="s">
        <v>4625</v>
      </c>
      <c r="F2863" s="124" t="s">
        <v>3457</v>
      </c>
      <c r="G2863" s="189">
        <f t="shared" si="480"/>
        <v>17.902249999999999</v>
      </c>
      <c r="H2863" s="125">
        <f t="shared" si="473"/>
        <v>53.70675</v>
      </c>
      <c r="I2863" s="163" t="s">
        <v>974</v>
      </c>
      <c r="J2863" s="164">
        <v>14.5</v>
      </c>
      <c r="K2863" s="164">
        <f t="shared" si="474"/>
        <v>43.5</v>
      </c>
      <c r="L2863" s="165">
        <f t="shared" si="475"/>
        <v>108.75</v>
      </c>
      <c r="M2863" s="165">
        <f t="shared" si="477"/>
        <v>326.25</v>
      </c>
      <c r="N2863" s="129" t="s">
        <v>1973</v>
      </c>
      <c r="O2863" s="130">
        <v>0.20499999999999999</v>
      </c>
      <c r="P2863" s="130">
        <f t="shared" si="479"/>
        <v>0.61499999999999999</v>
      </c>
      <c r="Q2863" s="188"/>
      <c r="R2863" s="139"/>
      <c r="S2863" s="131"/>
      <c r="Z2863" s="40"/>
    </row>
    <row r="2864" spans="1:27" x14ac:dyDescent="0.25">
      <c r="A2864" s="197">
        <v>196961</v>
      </c>
      <c r="B2864" s="134">
        <v>63809407</v>
      </c>
      <c r="C2864" s="134">
        <v>2</v>
      </c>
      <c r="D2864" s="161"/>
      <c r="E2864" s="123">
        <v>63809407</v>
      </c>
      <c r="F2864" s="124" t="s">
        <v>3458</v>
      </c>
      <c r="G2864" s="189">
        <f t="shared" si="480"/>
        <v>22.376850000000001</v>
      </c>
      <c r="H2864" s="125">
        <f t="shared" si="473"/>
        <v>44.753700000000002</v>
      </c>
      <c r="I2864" s="219" t="s">
        <v>974</v>
      </c>
      <c r="J2864" s="220">
        <v>17.600000000000001</v>
      </c>
      <c r="K2864" s="220">
        <f t="shared" si="474"/>
        <v>35.200000000000003</v>
      </c>
      <c r="L2864" s="221">
        <f t="shared" si="475"/>
        <v>132</v>
      </c>
      <c r="M2864" s="221">
        <f t="shared" si="477"/>
        <v>264</v>
      </c>
      <c r="N2864" s="129" t="s">
        <v>1973</v>
      </c>
      <c r="O2864" s="130">
        <v>0.51300000000000001</v>
      </c>
      <c r="P2864" s="130">
        <f t="shared" si="479"/>
        <v>1.026</v>
      </c>
      <c r="S2864" s="120" t="s">
        <v>3480</v>
      </c>
      <c r="T2864" s="40"/>
      <c r="W2864" s="40"/>
    </row>
    <row r="2865" spans="1:27" s="131" customFormat="1" ht="18" customHeight="1" x14ac:dyDescent="0.25">
      <c r="A2865" s="197">
        <v>211625</v>
      </c>
      <c r="B2865" s="134">
        <v>63809407</v>
      </c>
      <c r="C2865" s="134">
        <v>2</v>
      </c>
      <c r="D2865" s="161"/>
      <c r="E2865" s="123" t="s">
        <v>3897</v>
      </c>
      <c r="F2865" s="124" t="s">
        <v>3760</v>
      </c>
      <c r="G2865" s="189">
        <f t="shared" si="480"/>
        <v>22.376850000000001</v>
      </c>
      <c r="H2865" s="125">
        <f t="shared" si="473"/>
        <v>44.753700000000002</v>
      </c>
      <c r="I2865" s="163" t="s">
        <v>974</v>
      </c>
      <c r="J2865" s="164">
        <v>17.600000000000001</v>
      </c>
      <c r="K2865" s="164">
        <f t="shared" si="474"/>
        <v>35.200000000000003</v>
      </c>
      <c r="L2865" s="165">
        <f t="shared" si="475"/>
        <v>132</v>
      </c>
      <c r="M2865" s="165">
        <f t="shared" si="477"/>
        <v>264</v>
      </c>
      <c r="N2865" s="129" t="s">
        <v>1973</v>
      </c>
      <c r="O2865" s="130">
        <v>0.51300000000000001</v>
      </c>
      <c r="P2865" s="130">
        <f t="shared" si="479"/>
        <v>1.026</v>
      </c>
      <c r="Q2865" s="188"/>
      <c r="R2865" s="194"/>
      <c r="S2865" s="246"/>
      <c r="U2865" s="37"/>
      <c r="V2865" s="37"/>
    </row>
    <row r="2866" spans="1:27" s="131" customFormat="1" ht="18" customHeight="1" x14ac:dyDescent="0.25">
      <c r="A2866" s="134">
        <v>230109</v>
      </c>
      <c r="B2866" s="134">
        <v>63809407</v>
      </c>
      <c r="C2866" s="134">
        <v>2</v>
      </c>
      <c r="D2866" s="122"/>
      <c r="E2866" s="123" t="s">
        <v>3897</v>
      </c>
      <c r="F2866" s="124" t="s">
        <v>3760</v>
      </c>
      <c r="G2866" s="189">
        <f t="shared" si="480"/>
        <v>22.376850000000001</v>
      </c>
      <c r="H2866" s="125">
        <f t="shared" si="473"/>
        <v>44.753700000000002</v>
      </c>
      <c r="I2866" s="163" t="s">
        <v>974</v>
      </c>
      <c r="J2866" s="164">
        <v>17.600000000000001</v>
      </c>
      <c r="K2866" s="164">
        <f t="shared" si="474"/>
        <v>35.200000000000003</v>
      </c>
      <c r="L2866" s="165">
        <f t="shared" si="475"/>
        <v>132</v>
      </c>
      <c r="M2866" s="165">
        <f t="shared" si="477"/>
        <v>264</v>
      </c>
      <c r="N2866" s="129" t="s">
        <v>1973</v>
      </c>
      <c r="O2866" s="130">
        <v>0.51300000000000001</v>
      </c>
      <c r="P2866" s="130">
        <f t="shared" si="479"/>
        <v>1.026</v>
      </c>
      <c r="Q2866" s="104"/>
      <c r="R2866" s="40"/>
      <c r="S2866" s="37"/>
      <c r="T2866" s="37"/>
      <c r="U2866" s="37"/>
      <c r="V2866" s="139"/>
    </row>
    <row r="2867" spans="1:27" s="131" customFormat="1" ht="18" customHeight="1" x14ac:dyDescent="0.25">
      <c r="A2867" s="197">
        <v>196961</v>
      </c>
      <c r="B2867" s="134">
        <v>63809408</v>
      </c>
      <c r="C2867" s="134">
        <v>2</v>
      </c>
      <c r="D2867" s="161"/>
      <c r="E2867" s="123">
        <v>63809408</v>
      </c>
      <c r="F2867" s="124" t="s">
        <v>3459</v>
      </c>
      <c r="G2867" s="189">
        <f t="shared" si="480"/>
        <v>9.8523499999999995</v>
      </c>
      <c r="H2867" s="125">
        <f t="shared" si="473"/>
        <v>19.704699999999999</v>
      </c>
      <c r="I2867" s="251" t="s">
        <v>152</v>
      </c>
      <c r="J2867" s="220">
        <v>8</v>
      </c>
      <c r="K2867" s="220">
        <f t="shared" si="474"/>
        <v>16</v>
      </c>
      <c r="L2867" s="221">
        <f t="shared" si="475"/>
        <v>60</v>
      </c>
      <c r="M2867" s="221">
        <f t="shared" si="477"/>
        <v>120</v>
      </c>
      <c r="N2867" s="129" t="s">
        <v>1973</v>
      </c>
      <c r="O2867" s="130">
        <v>0.10299999999999999</v>
      </c>
      <c r="P2867" s="130">
        <f t="shared" si="479"/>
        <v>0.20599999999999999</v>
      </c>
      <c r="Q2867" s="104"/>
      <c r="R2867" s="40"/>
      <c r="S2867" s="120" t="s">
        <v>3481</v>
      </c>
      <c r="T2867" s="40"/>
      <c r="U2867" s="37"/>
      <c r="V2867" s="37"/>
    </row>
    <row r="2868" spans="1:27" s="131" customFormat="1" x14ac:dyDescent="0.25">
      <c r="A2868" s="134">
        <v>230109</v>
      </c>
      <c r="B2868" s="134">
        <v>63809408</v>
      </c>
      <c r="C2868" s="134">
        <v>2</v>
      </c>
      <c r="D2868" s="122"/>
      <c r="E2868" s="123">
        <v>63809408</v>
      </c>
      <c r="F2868" s="124" t="s">
        <v>3459</v>
      </c>
      <c r="G2868" s="189">
        <f t="shared" si="480"/>
        <v>9.8523499999999995</v>
      </c>
      <c r="H2868" s="125">
        <f t="shared" si="473"/>
        <v>19.704699999999999</v>
      </c>
      <c r="I2868" s="193" t="s">
        <v>152</v>
      </c>
      <c r="J2868" s="164">
        <v>8</v>
      </c>
      <c r="K2868" s="164">
        <f t="shared" si="474"/>
        <v>16</v>
      </c>
      <c r="L2868" s="165">
        <f t="shared" si="475"/>
        <v>60</v>
      </c>
      <c r="M2868" s="165">
        <f t="shared" si="477"/>
        <v>120</v>
      </c>
      <c r="N2868" s="129" t="s">
        <v>1973</v>
      </c>
      <c r="O2868" s="130">
        <v>0.10299999999999999</v>
      </c>
      <c r="P2868" s="130">
        <f t="shared" si="479"/>
        <v>0.20599999999999999</v>
      </c>
      <c r="Q2868" s="104"/>
      <c r="R2868" s="40"/>
      <c r="S2868" s="37"/>
      <c r="T2868" s="37"/>
      <c r="U2868" s="37"/>
    </row>
    <row r="2869" spans="1:27" s="131" customFormat="1" ht="18" customHeight="1" x14ac:dyDescent="0.25">
      <c r="A2869" s="134">
        <v>237513</v>
      </c>
      <c r="B2869" s="134">
        <v>63809408</v>
      </c>
      <c r="C2869" s="134">
        <v>1</v>
      </c>
      <c r="D2869" s="122"/>
      <c r="E2869" s="123">
        <v>63809408</v>
      </c>
      <c r="F2869" s="124" t="s">
        <v>3459</v>
      </c>
      <c r="G2869" s="189">
        <f t="shared" si="480"/>
        <v>9.8523499999999995</v>
      </c>
      <c r="H2869" s="125">
        <f t="shared" si="473"/>
        <v>9.8523499999999995</v>
      </c>
      <c r="I2869" s="308" t="s">
        <v>974</v>
      </c>
      <c r="J2869" s="164">
        <v>8</v>
      </c>
      <c r="K2869" s="164">
        <f t="shared" si="474"/>
        <v>8</v>
      </c>
      <c r="L2869" s="165">
        <f t="shared" si="475"/>
        <v>60</v>
      </c>
      <c r="M2869" s="165">
        <f t="shared" si="477"/>
        <v>60</v>
      </c>
      <c r="N2869" s="129" t="s">
        <v>1973</v>
      </c>
      <c r="O2869" s="130">
        <v>0.10299999999999999</v>
      </c>
      <c r="P2869" s="130">
        <f t="shared" si="479"/>
        <v>0.10299999999999999</v>
      </c>
      <c r="Q2869" s="104"/>
      <c r="R2869" s="40"/>
      <c r="S2869" s="37"/>
      <c r="T2869" s="37"/>
      <c r="U2869" s="37"/>
      <c r="V2869" s="37"/>
    </row>
    <row r="2870" spans="1:27" ht="18" customHeight="1" x14ac:dyDescent="0.25">
      <c r="A2870" s="197">
        <v>196961</v>
      </c>
      <c r="B2870" s="134">
        <v>63809409</v>
      </c>
      <c r="C2870" s="134">
        <v>2</v>
      </c>
      <c r="D2870" s="161"/>
      <c r="E2870" s="123">
        <v>63809409</v>
      </c>
      <c r="F2870" s="195" t="s">
        <v>3460</v>
      </c>
      <c r="G2870" s="189">
        <f t="shared" si="480"/>
        <v>28.661349999999999</v>
      </c>
      <c r="H2870" s="125">
        <f t="shared" si="473"/>
        <v>57.322699999999998</v>
      </c>
      <c r="I2870" s="219" t="s">
        <v>974</v>
      </c>
      <c r="J2870" s="252">
        <v>22</v>
      </c>
      <c r="K2870" s="220">
        <f t="shared" si="474"/>
        <v>44</v>
      </c>
      <c r="L2870" s="221">
        <f t="shared" si="475"/>
        <v>165</v>
      </c>
      <c r="M2870" s="221">
        <f t="shared" si="477"/>
        <v>330</v>
      </c>
      <c r="N2870" s="129" t="s">
        <v>1973</v>
      </c>
      <c r="O2870" s="130">
        <v>0.92300000000000004</v>
      </c>
      <c r="P2870" s="130">
        <f t="shared" si="479"/>
        <v>1.8460000000000001</v>
      </c>
      <c r="S2870" s="120" t="s">
        <v>3482</v>
      </c>
      <c r="T2870" s="40"/>
    </row>
    <row r="2871" spans="1:27" s="40" customFormat="1" ht="18" customHeight="1" x14ac:dyDescent="0.25">
      <c r="A2871" s="134">
        <v>230109</v>
      </c>
      <c r="B2871" s="134">
        <v>63809409</v>
      </c>
      <c r="C2871" s="134">
        <v>2</v>
      </c>
      <c r="D2871" s="122"/>
      <c r="E2871" s="123">
        <v>63809409</v>
      </c>
      <c r="F2871" s="304" t="s">
        <v>3460</v>
      </c>
      <c r="G2871" s="189">
        <f t="shared" si="480"/>
        <v>28.661349999999999</v>
      </c>
      <c r="H2871" s="125">
        <f t="shared" si="473"/>
        <v>57.322699999999998</v>
      </c>
      <c r="I2871" s="163" t="s">
        <v>974</v>
      </c>
      <c r="J2871" s="196">
        <v>22</v>
      </c>
      <c r="K2871" s="164">
        <f t="shared" si="474"/>
        <v>44</v>
      </c>
      <c r="L2871" s="165">
        <f t="shared" si="475"/>
        <v>165</v>
      </c>
      <c r="M2871" s="165">
        <f t="shared" si="477"/>
        <v>330</v>
      </c>
      <c r="N2871" s="129" t="s">
        <v>1973</v>
      </c>
      <c r="O2871" s="130">
        <v>0.92300000000000004</v>
      </c>
      <c r="P2871" s="130">
        <f t="shared" si="479"/>
        <v>1.8460000000000001</v>
      </c>
      <c r="Q2871" s="104"/>
      <c r="S2871" s="37"/>
      <c r="T2871" s="37"/>
      <c r="U2871" s="37"/>
      <c r="V2871" s="131"/>
    </row>
    <row r="2872" spans="1:27" ht="18" customHeight="1" x14ac:dyDescent="0.25">
      <c r="A2872" s="197">
        <v>218807</v>
      </c>
      <c r="B2872" s="134">
        <v>63809415</v>
      </c>
      <c r="C2872" s="134">
        <v>1</v>
      </c>
      <c r="D2872" s="122"/>
      <c r="E2872" s="123">
        <v>63809415</v>
      </c>
      <c r="F2872" s="124" t="s">
        <v>3801</v>
      </c>
      <c r="G2872" s="135">
        <f t="shared" ref="G2872:G2878" si="481">J2872*1.2</f>
        <v>336</v>
      </c>
      <c r="H2872" s="135">
        <f t="shared" si="473"/>
        <v>336</v>
      </c>
      <c r="I2872" s="134" t="s">
        <v>152</v>
      </c>
      <c r="J2872" s="162">
        <v>280</v>
      </c>
      <c r="K2872" s="160">
        <f t="shared" si="474"/>
        <v>280</v>
      </c>
      <c r="L2872" s="159">
        <f t="shared" si="475"/>
        <v>2100</v>
      </c>
      <c r="M2872" s="159">
        <f t="shared" si="477"/>
        <v>2100</v>
      </c>
      <c r="N2872" s="303" t="s">
        <v>1917</v>
      </c>
      <c r="O2872" s="130">
        <v>50</v>
      </c>
      <c r="P2872" s="130">
        <f t="shared" si="479"/>
        <v>50</v>
      </c>
      <c r="R2872" s="37"/>
      <c r="S2872" s="120"/>
      <c r="U2872" s="139"/>
    </row>
    <row r="2873" spans="1:27" s="131" customFormat="1" ht="18" customHeight="1" x14ac:dyDescent="0.25">
      <c r="A2873" s="134">
        <v>261525</v>
      </c>
      <c r="B2873" s="134">
        <v>63809415</v>
      </c>
      <c r="C2873" s="134">
        <v>1</v>
      </c>
      <c r="D2873" s="122"/>
      <c r="E2873" s="123">
        <v>63809415</v>
      </c>
      <c r="F2873" s="124" t="s">
        <v>3801</v>
      </c>
      <c r="G2873" s="135">
        <f t="shared" si="481"/>
        <v>336</v>
      </c>
      <c r="H2873" s="135">
        <f t="shared" si="473"/>
        <v>336</v>
      </c>
      <c r="I2873" s="348" t="s">
        <v>4271</v>
      </c>
      <c r="J2873" s="162">
        <v>280</v>
      </c>
      <c r="K2873" s="160">
        <f t="shared" si="474"/>
        <v>280</v>
      </c>
      <c r="L2873" s="159">
        <f t="shared" si="475"/>
        <v>2100</v>
      </c>
      <c r="M2873" s="159">
        <f t="shared" si="477"/>
        <v>2100</v>
      </c>
      <c r="N2873" s="303" t="s">
        <v>1917</v>
      </c>
      <c r="O2873" s="130">
        <v>50</v>
      </c>
      <c r="P2873" s="130">
        <f t="shared" si="479"/>
        <v>50</v>
      </c>
      <c r="Q2873" s="188"/>
      <c r="S2873" s="246"/>
      <c r="U2873" s="139"/>
      <c r="V2873" s="37"/>
    </row>
    <row r="2874" spans="1:27" s="139" customFormat="1" ht="18" customHeight="1" x14ac:dyDescent="0.25">
      <c r="A2874" s="204">
        <v>195345</v>
      </c>
      <c r="B2874" s="140">
        <v>63809420</v>
      </c>
      <c r="C2874" s="147">
        <v>2</v>
      </c>
      <c r="D2874" s="161"/>
      <c r="E2874" s="257" t="s">
        <v>2984</v>
      </c>
      <c r="F2874" s="143" t="s">
        <v>2985</v>
      </c>
      <c r="G2874" s="239">
        <f t="shared" si="481"/>
        <v>54</v>
      </c>
      <c r="H2874" s="162">
        <f t="shared" si="473"/>
        <v>108</v>
      </c>
      <c r="I2874" s="241" t="s">
        <v>0</v>
      </c>
      <c r="J2874" s="164">
        <v>45</v>
      </c>
      <c r="K2874" s="164">
        <f t="shared" si="474"/>
        <v>90</v>
      </c>
      <c r="L2874" s="177">
        <f t="shared" si="475"/>
        <v>337.5</v>
      </c>
      <c r="M2874" s="165">
        <f t="shared" si="477"/>
        <v>675</v>
      </c>
      <c r="N2874" s="129" t="s">
        <v>1973</v>
      </c>
      <c r="O2874" s="238">
        <v>0.72599999999999998</v>
      </c>
      <c r="P2874" s="238">
        <f t="shared" si="479"/>
        <v>1.452</v>
      </c>
      <c r="Q2874" s="188"/>
      <c r="R2874" s="194"/>
      <c r="S2874" s="246"/>
      <c r="T2874" s="131"/>
      <c r="U2874" s="37"/>
      <c r="V2874" s="37"/>
      <c r="W2874" s="131"/>
      <c r="X2874" s="131"/>
      <c r="Y2874" s="131"/>
      <c r="AA2874" s="131"/>
    </row>
    <row r="2875" spans="1:27" s="40" customFormat="1" ht="18" customHeight="1" x14ac:dyDescent="0.25">
      <c r="A2875" s="134">
        <v>195538</v>
      </c>
      <c r="B2875" s="140">
        <v>63809426</v>
      </c>
      <c r="C2875" s="134">
        <v>1</v>
      </c>
      <c r="D2875" s="161"/>
      <c r="E2875" s="143" t="s">
        <v>3625</v>
      </c>
      <c r="F2875" s="132" t="s">
        <v>4185</v>
      </c>
      <c r="G2875" s="168">
        <f t="shared" si="481"/>
        <v>150</v>
      </c>
      <c r="H2875" s="135">
        <f t="shared" si="473"/>
        <v>150</v>
      </c>
      <c r="I2875" s="134" t="s">
        <v>152</v>
      </c>
      <c r="J2875" s="160">
        <v>125</v>
      </c>
      <c r="K2875" s="160">
        <f t="shared" si="474"/>
        <v>125</v>
      </c>
      <c r="L2875" s="159">
        <f t="shared" si="475"/>
        <v>937.5</v>
      </c>
      <c r="M2875" s="159">
        <f t="shared" si="477"/>
        <v>937.5</v>
      </c>
      <c r="N2875" s="171" t="s">
        <v>1917</v>
      </c>
      <c r="O2875" s="130">
        <v>23</v>
      </c>
      <c r="P2875" s="130">
        <f t="shared" si="479"/>
        <v>23</v>
      </c>
      <c r="Q2875" s="139"/>
      <c r="R2875" s="139"/>
      <c r="S2875" s="139"/>
      <c r="T2875" s="131"/>
      <c r="U2875" s="37"/>
      <c r="V2875" s="139"/>
    </row>
    <row r="2876" spans="1:27" s="131" customFormat="1" ht="18" customHeight="1" x14ac:dyDescent="0.25">
      <c r="A2876" s="134">
        <v>195538</v>
      </c>
      <c r="B2876" s="140">
        <v>63809427</v>
      </c>
      <c r="C2876" s="184">
        <v>2</v>
      </c>
      <c r="D2876" s="161"/>
      <c r="E2876" s="143" t="s">
        <v>3624</v>
      </c>
      <c r="F2876" s="132" t="s">
        <v>4184</v>
      </c>
      <c r="G2876" s="168">
        <f t="shared" si="481"/>
        <v>110.39999999999999</v>
      </c>
      <c r="H2876" s="162">
        <f t="shared" si="473"/>
        <v>220.79999999999998</v>
      </c>
      <c r="I2876" s="185" t="s">
        <v>152</v>
      </c>
      <c r="J2876" s="186">
        <v>92</v>
      </c>
      <c r="K2876" s="162">
        <f t="shared" si="474"/>
        <v>184</v>
      </c>
      <c r="L2876" s="170">
        <f t="shared" si="475"/>
        <v>690</v>
      </c>
      <c r="M2876" s="167">
        <f t="shared" si="477"/>
        <v>1380</v>
      </c>
      <c r="N2876" s="171" t="s">
        <v>1917</v>
      </c>
      <c r="O2876" s="130">
        <v>22</v>
      </c>
      <c r="P2876" s="130">
        <f t="shared" si="479"/>
        <v>44</v>
      </c>
      <c r="Q2876" s="139"/>
      <c r="R2876" s="139"/>
      <c r="S2876" s="139"/>
      <c r="U2876" s="37"/>
      <c r="W2876" s="139"/>
      <c r="AA2876" s="139"/>
    </row>
    <row r="2877" spans="1:27" s="131" customFormat="1" ht="18" customHeight="1" x14ac:dyDescent="0.25">
      <c r="A2877" s="134">
        <v>195538</v>
      </c>
      <c r="B2877" s="140">
        <v>63809428</v>
      </c>
      <c r="C2877" s="134">
        <v>2</v>
      </c>
      <c r="D2877" s="161"/>
      <c r="E2877" s="143" t="s">
        <v>3623</v>
      </c>
      <c r="F2877" s="132" t="s">
        <v>4182</v>
      </c>
      <c r="G2877" s="168">
        <f t="shared" si="481"/>
        <v>175.2</v>
      </c>
      <c r="H2877" s="162">
        <f t="shared" si="473"/>
        <v>350.4</v>
      </c>
      <c r="I2877" s="166" t="s">
        <v>152</v>
      </c>
      <c r="J2877" s="162">
        <v>146</v>
      </c>
      <c r="K2877" s="162">
        <f t="shared" si="474"/>
        <v>292</v>
      </c>
      <c r="L2877" s="167">
        <f t="shared" si="475"/>
        <v>1095</v>
      </c>
      <c r="M2877" s="167">
        <f t="shared" si="477"/>
        <v>2190</v>
      </c>
      <c r="N2877" s="171" t="s">
        <v>1917</v>
      </c>
      <c r="O2877" s="130">
        <v>28</v>
      </c>
      <c r="P2877" s="130">
        <f t="shared" si="479"/>
        <v>56</v>
      </c>
      <c r="Q2877" s="139"/>
      <c r="R2877" s="139"/>
      <c r="S2877" s="139"/>
      <c r="U2877" s="37"/>
      <c r="V2877" s="202"/>
      <c r="W2877" s="139"/>
      <c r="AA2877" s="139"/>
    </row>
    <row r="2878" spans="1:27" s="131" customFormat="1" ht="18" customHeight="1" x14ac:dyDescent="0.25">
      <c r="A2878" s="134">
        <v>195538</v>
      </c>
      <c r="B2878" s="140">
        <v>63809429</v>
      </c>
      <c r="C2878" s="184">
        <v>1</v>
      </c>
      <c r="D2878" s="161"/>
      <c r="E2878" s="143" t="s">
        <v>3621</v>
      </c>
      <c r="F2878" s="124" t="s">
        <v>3622</v>
      </c>
      <c r="G2878" s="168">
        <f t="shared" si="481"/>
        <v>36</v>
      </c>
      <c r="H2878" s="162">
        <f t="shared" si="473"/>
        <v>36</v>
      </c>
      <c r="I2878" s="185" t="s">
        <v>0</v>
      </c>
      <c r="J2878" s="186">
        <v>30</v>
      </c>
      <c r="K2878" s="162">
        <f t="shared" si="474"/>
        <v>30</v>
      </c>
      <c r="L2878" s="170">
        <f t="shared" si="475"/>
        <v>225</v>
      </c>
      <c r="M2878" s="167">
        <f t="shared" si="477"/>
        <v>225</v>
      </c>
      <c r="N2878" s="171" t="s">
        <v>1917</v>
      </c>
      <c r="O2878" s="130">
        <v>3.8</v>
      </c>
      <c r="P2878" s="130">
        <f t="shared" si="479"/>
        <v>3.8</v>
      </c>
      <c r="U2878" s="37"/>
      <c r="W2878" s="139"/>
      <c r="AA2878" s="139"/>
    </row>
    <row r="2879" spans="1:27" s="131" customFormat="1" ht="18" customHeight="1" x14ac:dyDescent="0.25">
      <c r="A2879" s="134">
        <v>195538</v>
      </c>
      <c r="B2879" s="121">
        <v>63809435</v>
      </c>
      <c r="C2879" s="121">
        <v>1</v>
      </c>
      <c r="D2879" s="161"/>
      <c r="E2879" s="123" t="s">
        <v>3617</v>
      </c>
      <c r="F2879" s="124" t="s">
        <v>3618</v>
      </c>
      <c r="G2879" s="168">
        <f>J2879*1.2+O2879*2</f>
        <v>104.25999999999999</v>
      </c>
      <c r="H2879" s="162">
        <f t="shared" si="473"/>
        <v>104.25999999999999</v>
      </c>
      <c r="I2879" s="163" t="s">
        <v>152</v>
      </c>
      <c r="J2879" s="164">
        <v>55</v>
      </c>
      <c r="K2879" s="164">
        <f t="shared" si="474"/>
        <v>55</v>
      </c>
      <c r="L2879" s="167">
        <f t="shared" si="475"/>
        <v>412.5</v>
      </c>
      <c r="M2879" s="167">
        <f t="shared" si="477"/>
        <v>412.5</v>
      </c>
      <c r="N2879" s="129" t="s">
        <v>1973</v>
      </c>
      <c r="O2879" s="130">
        <v>19.13</v>
      </c>
      <c r="P2879" s="130">
        <f t="shared" si="479"/>
        <v>19.13</v>
      </c>
      <c r="Q2879" s="139"/>
      <c r="R2879" s="139"/>
      <c r="S2879" s="139"/>
      <c r="T2879" s="139"/>
      <c r="U2879" s="37"/>
      <c r="V2879" s="37"/>
      <c r="W2879" s="139"/>
      <c r="AA2879" s="139"/>
    </row>
    <row r="2880" spans="1:27" s="139" customFormat="1" ht="18" customHeight="1" x14ac:dyDescent="0.25">
      <c r="A2880" s="134">
        <v>195538</v>
      </c>
      <c r="B2880" s="121">
        <v>63809441</v>
      </c>
      <c r="C2880" s="121">
        <v>1</v>
      </c>
      <c r="D2880" s="161"/>
      <c r="E2880" s="123" t="s">
        <v>3626</v>
      </c>
      <c r="F2880" s="124" t="s">
        <v>3627</v>
      </c>
      <c r="G2880" s="168">
        <f>J2880*1.2</f>
        <v>192</v>
      </c>
      <c r="H2880" s="162">
        <f t="shared" si="473"/>
        <v>192</v>
      </c>
      <c r="I2880" s="166" t="s">
        <v>152</v>
      </c>
      <c r="J2880" s="162">
        <v>160</v>
      </c>
      <c r="K2880" s="162">
        <f t="shared" si="474"/>
        <v>160</v>
      </c>
      <c r="L2880" s="167">
        <f t="shared" si="475"/>
        <v>1200</v>
      </c>
      <c r="M2880" s="167">
        <f t="shared" si="477"/>
        <v>1200</v>
      </c>
      <c r="N2880" s="277" t="s">
        <v>1917</v>
      </c>
      <c r="O2880" s="130">
        <v>26</v>
      </c>
      <c r="P2880" s="130">
        <f t="shared" si="479"/>
        <v>26</v>
      </c>
      <c r="U2880" s="37"/>
      <c r="V2880" s="37"/>
    </row>
    <row r="2881" spans="1:27" s="139" customFormat="1" ht="18" customHeight="1" x14ac:dyDescent="0.25">
      <c r="A2881" s="134">
        <v>195538</v>
      </c>
      <c r="B2881" s="134">
        <v>63809444</v>
      </c>
      <c r="C2881" s="197">
        <v>1</v>
      </c>
      <c r="D2881" s="161"/>
      <c r="E2881" s="123" t="s">
        <v>3628</v>
      </c>
      <c r="F2881" s="124" t="s">
        <v>3629</v>
      </c>
      <c r="G2881" s="168">
        <f>J2881*1.2</f>
        <v>174</v>
      </c>
      <c r="H2881" s="162">
        <f t="shared" si="473"/>
        <v>174</v>
      </c>
      <c r="I2881" s="166" t="s">
        <v>152</v>
      </c>
      <c r="J2881" s="162">
        <v>145</v>
      </c>
      <c r="K2881" s="162">
        <f t="shared" si="474"/>
        <v>145</v>
      </c>
      <c r="L2881" s="167">
        <f t="shared" si="475"/>
        <v>1087.5</v>
      </c>
      <c r="M2881" s="167">
        <f t="shared" ref="M2881:M2912" si="482">C2881*L2881</f>
        <v>1087.5</v>
      </c>
      <c r="N2881" s="277" t="s">
        <v>1917</v>
      </c>
      <c r="O2881" s="130">
        <v>33</v>
      </c>
      <c r="P2881" s="130">
        <f t="shared" si="479"/>
        <v>33</v>
      </c>
      <c r="Q2881" s="131"/>
      <c r="R2881" s="131"/>
      <c r="S2881" s="131"/>
      <c r="T2881" s="131"/>
      <c r="U2881" s="37"/>
      <c r="V2881" s="37"/>
    </row>
    <row r="2882" spans="1:27" s="139" customFormat="1" ht="18" customHeight="1" x14ac:dyDescent="0.25">
      <c r="A2882" s="134">
        <v>195538</v>
      </c>
      <c r="B2882" s="121">
        <v>63809448</v>
      </c>
      <c r="C2882" s="121">
        <v>1</v>
      </c>
      <c r="D2882" s="161"/>
      <c r="E2882" s="123" t="s">
        <v>3619</v>
      </c>
      <c r="F2882" s="124" t="s">
        <v>3620</v>
      </c>
      <c r="G2882" s="168">
        <f>J2882*1.2+O2882*2</f>
        <v>50.16</v>
      </c>
      <c r="H2882" s="162">
        <f t="shared" si="473"/>
        <v>50.16</v>
      </c>
      <c r="I2882" s="163" t="s">
        <v>974</v>
      </c>
      <c r="J2882" s="164">
        <v>29</v>
      </c>
      <c r="K2882" s="164">
        <f t="shared" si="474"/>
        <v>29</v>
      </c>
      <c r="L2882" s="167">
        <f t="shared" si="475"/>
        <v>217.5</v>
      </c>
      <c r="M2882" s="167">
        <f t="shared" si="482"/>
        <v>217.5</v>
      </c>
      <c r="N2882" s="129" t="s">
        <v>1973</v>
      </c>
      <c r="O2882" s="130">
        <v>7.68</v>
      </c>
      <c r="P2882" s="130">
        <f t="shared" si="479"/>
        <v>7.68</v>
      </c>
      <c r="U2882" s="37"/>
      <c r="V2882" s="37"/>
    </row>
    <row r="2883" spans="1:27" s="131" customFormat="1" ht="18" customHeight="1" x14ac:dyDescent="0.25">
      <c r="A2883" s="134">
        <v>195538</v>
      </c>
      <c r="B2883" s="134">
        <v>63809451</v>
      </c>
      <c r="C2883" s="134">
        <v>1</v>
      </c>
      <c r="D2883" s="161"/>
      <c r="E2883" s="123" t="s">
        <v>3615</v>
      </c>
      <c r="F2883" s="124" t="s">
        <v>3616</v>
      </c>
      <c r="G2883" s="168">
        <f>J2883*1.2+O2883*2</f>
        <v>143.68</v>
      </c>
      <c r="H2883" s="162">
        <f t="shared" si="473"/>
        <v>143.68</v>
      </c>
      <c r="I2883" s="163" t="s">
        <v>152</v>
      </c>
      <c r="J2883" s="164">
        <v>85</v>
      </c>
      <c r="K2883" s="164">
        <f t="shared" si="474"/>
        <v>85</v>
      </c>
      <c r="L2883" s="167">
        <f t="shared" si="475"/>
        <v>637.5</v>
      </c>
      <c r="M2883" s="167">
        <f t="shared" si="482"/>
        <v>637.5</v>
      </c>
      <c r="N2883" s="129" t="s">
        <v>1973</v>
      </c>
      <c r="O2883" s="130">
        <v>20.84</v>
      </c>
      <c r="P2883" s="130">
        <f t="shared" si="479"/>
        <v>20.84</v>
      </c>
      <c r="R2883" s="139"/>
      <c r="S2883" s="139"/>
      <c r="T2883" s="139"/>
      <c r="U2883" s="37"/>
      <c r="V2883" s="37"/>
    </row>
    <row r="2884" spans="1:27" s="139" customFormat="1" ht="21" customHeight="1" x14ac:dyDescent="0.25">
      <c r="A2884" s="134">
        <v>195538</v>
      </c>
      <c r="B2884" s="140">
        <v>63809461</v>
      </c>
      <c r="C2884" s="178">
        <v>2</v>
      </c>
      <c r="D2884" s="161"/>
      <c r="E2884" s="143" t="s">
        <v>3630</v>
      </c>
      <c r="F2884" s="169" t="s">
        <v>4183</v>
      </c>
      <c r="G2884" s="168">
        <f t="shared" ref="G2884:G2894" si="483">J2884*1.2</f>
        <v>136.79999999999998</v>
      </c>
      <c r="H2884" s="162">
        <f t="shared" si="473"/>
        <v>273.59999999999997</v>
      </c>
      <c r="I2884" s="179" t="s">
        <v>152</v>
      </c>
      <c r="J2884" s="180">
        <v>114</v>
      </c>
      <c r="K2884" s="162">
        <f t="shared" si="474"/>
        <v>228</v>
      </c>
      <c r="L2884" s="170">
        <f t="shared" si="475"/>
        <v>855</v>
      </c>
      <c r="M2884" s="167">
        <f t="shared" si="482"/>
        <v>1710</v>
      </c>
      <c r="N2884" s="157" t="s">
        <v>1917</v>
      </c>
      <c r="O2884" s="130">
        <v>22</v>
      </c>
      <c r="P2884" s="130">
        <f t="shared" si="479"/>
        <v>44</v>
      </c>
      <c r="T2884" s="131"/>
      <c r="U2884" s="37"/>
    </row>
    <row r="2885" spans="1:27" x14ac:dyDescent="0.25">
      <c r="A2885" s="134">
        <v>195538</v>
      </c>
      <c r="B2885" s="134">
        <v>63809462</v>
      </c>
      <c r="C2885" s="134">
        <v>1</v>
      </c>
      <c r="D2885" s="161"/>
      <c r="E2885" s="123" t="s">
        <v>3631</v>
      </c>
      <c r="F2885" s="124" t="s">
        <v>4780</v>
      </c>
      <c r="G2885" s="168">
        <f t="shared" si="483"/>
        <v>73.2</v>
      </c>
      <c r="H2885" s="162">
        <f t="shared" si="473"/>
        <v>73.2</v>
      </c>
      <c r="I2885" s="166" t="s">
        <v>152</v>
      </c>
      <c r="J2885" s="162">
        <v>61</v>
      </c>
      <c r="K2885" s="162">
        <f t="shared" si="474"/>
        <v>61</v>
      </c>
      <c r="L2885" s="167">
        <f t="shared" si="475"/>
        <v>457.5</v>
      </c>
      <c r="M2885" s="167">
        <f t="shared" si="482"/>
        <v>457.5</v>
      </c>
      <c r="N2885" s="157" t="s">
        <v>1917</v>
      </c>
      <c r="O2885" s="130">
        <v>8</v>
      </c>
      <c r="P2885" s="130">
        <f t="shared" si="479"/>
        <v>8</v>
      </c>
      <c r="Q2885" s="131"/>
      <c r="R2885" s="131"/>
      <c r="S2885" s="131"/>
      <c r="T2885" s="131"/>
      <c r="U2885" s="40"/>
      <c r="X2885" s="40"/>
      <c r="Y2885" s="40"/>
      <c r="AA2885" s="40"/>
    </row>
    <row r="2886" spans="1:27" ht="18" customHeight="1" x14ac:dyDescent="0.25">
      <c r="A2886" s="134">
        <v>195538</v>
      </c>
      <c r="B2886" s="121">
        <v>63809463</v>
      </c>
      <c r="C2886" s="121">
        <v>1</v>
      </c>
      <c r="D2886" s="161"/>
      <c r="E2886" s="123" t="s">
        <v>3632</v>
      </c>
      <c r="F2886" s="124" t="s">
        <v>4809</v>
      </c>
      <c r="G2886" s="168">
        <f t="shared" si="483"/>
        <v>87.6</v>
      </c>
      <c r="H2886" s="125">
        <f t="shared" si="473"/>
        <v>87.6</v>
      </c>
      <c r="I2886" s="166" t="s">
        <v>152</v>
      </c>
      <c r="J2886" s="162">
        <v>73</v>
      </c>
      <c r="K2886" s="162">
        <f t="shared" si="474"/>
        <v>73</v>
      </c>
      <c r="L2886" s="167">
        <f t="shared" si="475"/>
        <v>547.5</v>
      </c>
      <c r="M2886" s="167">
        <f t="shared" si="482"/>
        <v>547.5</v>
      </c>
      <c r="N2886" s="157" t="s">
        <v>1917</v>
      </c>
      <c r="O2886" s="130">
        <v>10.5</v>
      </c>
      <c r="P2886" s="130">
        <f t="shared" si="479"/>
        <v>10.5</v>
      </c>
      <c r="Q2886" s="139"/>
      <c r="R2886" s="139"/>
      <c r="S2886" s="139"/>
      <c r="T2886" s="139"/>
      <c r="U2886" s="40"/>
      <c r="V2886" s="131"/>
    </row>
    <row r="2887" spans="1:27" ht="18" customHeight="1" x14ac:dyDescent="0.25">
      <c r="A2887" s="134">
        <v>195538</v>
      </c>
      <c r="B2887" s="134">
        <v>63809464</v>
      </c>
      <c r="C2887" s="134">
        <v>1</v>
      </c>
      <c r="D2887" s="161"/>
      <c r="E2887" s="123" t="s">
        <v>3633</v>
      </c>
      <c r="F2887" s="124" t="s">
        <v>3634</v>
      </c>
      <c r="G2887" s="168">
        <f t="shared" si="483"/>
        <v>75.599999999999994</v>
      </c>
      <c r="H2887" s="162">
        <f t="shared" si="473"/>
        <v>75.599999999999994</v>
      </c>
      <c r="I2887" s="166" t="s">
        <v>152</v>
      </c>
      <c r="J2887" s="162">
        <v>63</v>
      </c>
      <c r="K2887" s="162">
        <f t="shared" si="474"/>
        <v>63</v>
      </c>
      <c r="L2887" s="167">
        <f t="shared" si="475"/>
        <v>472.5</v>
      </c>
      <c r="M2887" s="167">
        <f t="shared" si="482"/>
        <v>472.5</v>
      </c>
      <c r="N2887" s="157" t="s">
        <v>1917</v>
      </c>
      <c r="O2887" s="130">
        <v>6.5</v>
      </c>
      <c r="P2887" s="130">
        <f t="shared" si="479"/>
        <v>6.5</v>
      </c>
      <c r="Q2887" s="139"/>
      <c r="R2887" s="139"/>
      <c r="S2887" s="139"/>
      <c r="T2887" s="139"/>
    </row>
    <row r="2888" spans="1:27" s="40" customFormat="1" ht="18" customHeight="1" x14ac:dyDescent="0.25">
      <c r="A2888" s="204">
        <v>194820</v>
      </c>
      <c r="B2888" s="178">
        <v>63809502</v>
      </c>
      <c r="C2888" s="134">
        <v>4</v>
      </c>
      <c r="D2888" s="161"/>
      <c r="E2888" s="198" t="s">
        <v>2714</v>
      </c>
      <c r="F2888" s="124" t="s">
        <v>2715</v>
      </c>
      <c r="G2888" s="151">
        <f t="shared" si="483"/>
        <v>42</v>
      </c>
      <c r="H2888" s="135">
        <f t="shared" si="473"/>
        <v>168</v>
      </c>
      <c r="I2888" s="200" t="s">
        <v>0</v>
      </c>
      <c r="J2888" s="158">
        <v>35</v>
      </c>
      <c r="K2888" s="160">
        <f t="shared" si="474"/>
        <v>140</v>
      </c>
      <c r="L2888" s="159">
        <f t="shared" si="475"/>
        <v>262.5</v>
      </c>
      <c r="M2888" s="201">
        <f>L2888*C2888</f>
        <v>1050</v>
      </c>
      <c r="N2888" s="237" t="s">
        <v>2028</v>
      </c>
      <c r="O2888" s="134">
        <v>2.85</v>
      </c>
      <c r="P2888" s="238">
        <f t="shared" si="479"/>
        <v>11.4</v>
      </c>
      <c r="Q2888" s="202"/>
      <c r="R2888" s="202"/>
      <c r="S2888" s="202"/>
      <c r="T2888" s="202"/>
      <c r="U2888" s="37"/>
      <c r="V2888" s="37"/>
    </row>
    <row r="2889" spans="1:27" ht="18" customHeight="1" x14ac:dyDescent="0.25">
      <c r="A2889" s="204">
        <v>194820</v>
      </c>
      <c r="B2889" s="178">
        <v>63809503</v>
      </c>
      <c r="C2889" s="134">
        <v>4</v>
      </c>
      <c r="D2889" s="161"/>
      <c r="E2889" s="198" t="s">
        <v>2716</v>
      </c>
      <c r="F2889" s="124" t="s">
        <v>2717</v>
      </c>
      <c r="G2889" s="151">
        <f t="shared" si="483"/>
        <v>38.4</v>
      </c>
      <c r="H2889" s="135">
        <f t="shared" si="473"/>
        <v>153.6</v>
      </c>
      <c r="I2889" s="200" t="s">
        <v>0</v>
      </c>
      <c r="J2889" s="158">
        <v>32</v>
      </c>
      <c r="K2889" s="160">
        <f t="shared" si="474"/>
        <v>128</v>
      </c>
      <c r="L2889" s="159">
        <f t="shared" si="475"/>
        <v>240</v>
      </c>
      <c r="M2889" s="201">
        <f>L2889*C2889</f>
        <v>960</v>
      </c>
      <c r="N2889" s="237" t="s">
        <v>2028</v>
      </c>
      <c r="O2889" s="134">
        <v>1.4750000000000001</v>
      </c>
      <c r="P2889" s="238">
        <f t="shared" si="479"/>
        <v>5.9</v>
      </c>
      <c r="Q2889" s="202"/>
      <c r="R2889" s="202"/>
      <c r="S2889" s="202"/>
      <c r="T2889" s="202"/>
    </row>
    <row r="2890" spans="1:27" ht="18" customHeight="1" x14ac:dyDescent="0.25">
      <c r="A2890" s="197">
        <v>204870</v>
      </c>
      <c r="B2890" s="134">
        <v>63809513</v>
      </c>
      <c r="C2890" s="134">
        <v>1</v>
      </c>
      <c r="D2890" s="122"/>
      <c r="E2890" s="123" t="s">
        <v>3613</v>
      </c>
      <c r="F2890" s="124" t="s">
        <v>3685</v>
      </c>
      <c r="G2890" s="151">
        <f t="shared" si="483"/>
        <v>28.799999999999997</v>
      </c>
      <c r="H2890" s="135">
        <f t="shared" si="473"/>
        <v>28.799999999999997</v>
      </c>
      <c r="I2890" s="134" t="s">
        <v>974</v>
      </c>
      <c r="J2890" s="160">
        <v>24</v>
      </c>
      <c r="K2890" s="160">
        <f t="shared" si="474"/>
        <v>24</v>
      </c>
      <c r="L2890" s="159">
        <f t="shared" si="475"/>
        <v>180</v>
      </c>
      <c r="M2890" s="159">
        <f t="shared" ref="M2890:M2953" si="484">C2890*L2890</f>
        <v>180</v>
      </c>
      <c r="N2890" s="122" t="s">
        <v>2028</v>
      </c>
      <c r="O2890" s="130">
        <v>4.8</v>
      </c>
      <c r="P2890" s="130">
        <f t="shared" si="479"/>
        <v>4.8</v>
      </c>
      <c r="Q2890" s="188"/>
      <c r="R2890" s="139"/>
      <c r="S2890" s="139"/>
      <c r="T2890" s="139"/>
    </row>
    <row r="2891" spans="1:27" ht="18" customHeight="1" x14ac:dyDescent="0.25">
      <c r="A2891" s="197">
        <v>198927</v>
      </c>
      <c r="B2891" s="134">
        <v>63809513</v>
      </c>
      <c r="C2891" s="134">
        <v>1</v>
      </c>
      <c r="D2891" s="161"/>
      <c r="E2891" s="123" t="s">
        <v>3613</v>
      </c>
      <c r="F2891" s="124" t="s">
        <v>3614</v>
      </c>
      <c r="G2891" s="168">
        <f t="shared" si="483"/>
        <v>32.4</v>
      </c>
      <c r="H2891" s="162">
        <f t="shared" si="473"/>
        <v>32.4</v>
      </c>
      <c r="I2891" s="166" t="s">
        <v>152</v>
      </c>
      <c r="J2891" s="162">
        <v>27</v>
      </c>
      <c r="K2891" s="162">
        <f t="shared" si="474"/>
        <v>27</v>
      </c>
      <c r="L2891" s="167">
        <f t="shared" si="475"/>
        <v>202.5</v>
      </c>
      <c r="M2891" s="167">
        <f t="shared" si="484"/>
        <v>202.5</v>
      </c>
      <c r="N2891" s="122" t="s">
        <v>2028</v>
      </c>
      <c r="O2891" s="130">
        <v>4.3049999999999997</v>
      </c>
      <c r="P2891" s="130">
        <f t="shared" si="479"/>
        <v>4.3049999999999997</v>
      </c>
      <c r="Q2891" s="188"/>
      <c r="R2891" s="131"/>
      <c r="S2891" s="131"/>
      <c r="T2891" s="131"/>
      <c r="U2891" s="40"/>
    </row>
    <row r="2892" spans="1:27" ht="18" customHeight="1" x14ac:dyDescent="0.25">
      <c r="A2892" s="204">
        <v>195345</v>
      </c>
      <c r="B2892" s="134">
        <v>63809514</v>
      </c>
      <c r="C2892" s="134">
        <v>2</v>
      </c>
      <c r="D2892" s="161"/>
      <c r="E2892" s="123" t="s">
        <v>2983</v>
      </c>
      <c r="F2892" s="124" t="s">
        <v>4753</v>
      </c>
      <c r="G2892" s="239">
        <f t="shared" si="483"/>
        <v>222</v>
      </c>
      <c r="H2892" s="162">
        <f t="shared" si="473"/>
        <v>444</v>
      </c>
      <c r="I2892" s="200" t="s">
        <v>0</v>
      </c>
      <c r="J2892" s="220">
        <v>185</v>
      </c>
      <c r="K2892" s="220">
        <f t="shared" si="474"/>
        <v>370</v>
      </c>
      <c r="L2892" s="221">
        <f t="shared" si="475"/>
        <v>1387.5</v>
      </c>
      <c r="M2892" s="221">
        <f t="shared" si="484"/>
        <v>2775</v>
      </c>
      <c r="N2892" s="206" t="s">
        <v>2028</v>
      </c>
      <c r="O2892" s="238">
        <v>44.69</v>
      </c>
      <c r="P2892" s="238">
        <f t="shared" si="479"/>
        <v>89.38</v>
      </c>
      <c r="Q2892" s="202"/>
      <c r="R2892" s="202"/>
      <c r="S2892" s="202"/>
      <c r="T2892" s="202"/>
    </row>
    <row r="2893" spans="1:27" s="40" customFormat="1" ht="18" customHeight="1" x14ac:dyDescent="0.25">
      <c r="A2893" s="204">
        <v>195345</v>
      </c>
      <c r="B2893" s="178">
        <v>63809515</v>
      </c>
      <c r="C2893" s="134">
        <v>2</v>
      </c>
      <c r="D2893" s="161"/>
      <c r="E2893" s="123" t="s">
        <v>2981</v>
      </c>
      <c r="F2893" s="124" t="s">
        <v>2982</v>
      </c>
      <c r="G2893" s="151">
        <f t="shared" si="483"/>
        <v>36</v>
      </c>
      <c r="H2893" s="135">
        <f t="shared" si="473"/>
        <v>72</v>
      </c>
      <c r="I2893" s="200" t="s">
        <v>0</v>
      </c>
      <c r="J2893" s="162">
        <v>30</v>
      </c>
      <c r="K2893" s="160">
        <f t="shared" si="474"/>
        <v>60</v>
      </c>
      <c r="L2893" s="159">
        <f t="shared" si="475"/>
        <v>225</v>
      </c>
      <c r="M2893" s="221">
        <f t="shared" si="484"/>
        <v>450</v>
      </c>
      <c r="N2893" s="205" t="s">
        <v>2028</v>
      </c>
      <c r="O2893" s="238">
        <v>2.0499999999999998</v>
      </c>
      <c r="P2893" s="238">
        <f t="shared" si="479"/>
        <v>4.0999999999999996</v>
      </c>
      <c r="Q2893" s="202"/>
      <c r="R2893" s="202"/>
      <c r="S2893" s="202"/>
      <c r="T2893" s="202"/>
      <c r="U2893" s="37"/>
      <c r="V2893" s="37"/>
    </row>
    <row r="2894" spans="1:27" ht="18" customHeight="1" x14ac:dyDescent="0.25">
      <c r="A2894" s="197">
        <v>196461</v>
      </c>
      <c r="B2894" s="121">
        <v>63809517</v>
      </c>
      <c r="C2894" s="121">
        <v>2</v>
      </c>
      <c r="D2894" s="161"/>
      <c r="E2894" s="123">
        <v>63809517</v>
      </c>
      <c r="F2894" s="124" t="s">
        <v>3609</v>
      </c>
      <c r="G2894" s="168">
        <f t="shared" si="483"/>
        <v>151.19999999999999</v>
      </c>
      <c r="H2894" s="125">
        <f t="shared" si="473"/>
        <v>302.39999999999998</v>
      </c>
      <c r="I2894" s="166" t="s">
        <v>152</v>
      </c>
      <c r="J2894" s="162">
        <v>126</v>
      </c>
      <c r="K2894" s="162">
        <f t="shared" si="474"/>
        <v>252</v>
      </c>
      <c r="L2894" s="167">
        <f t="shared" si="475"/>
        <v>945</v>
      </c>
      <c r="M2894" s="167">
        <f t="shared" si="484"/>
        <v>1890</v>
      </c>
      <c r="N2894" s="277" t="s">
        <v>1917</v>
      </c>
      <c r="O2894" s="130">
        <v>19</v>
      </c>
      <c r="P2894" s="130">
        <f t="shared" si="479"/>
        <v>38</v>
      </c>
      <c r="Q2894" s="139"/>
      <c r="R2894" s="139"/>
      <c r="S2894" s="139"/>
      <c r="T2894" s="139"/>
      <c r="U2894" s="139"/>
      <c r="V2894" s="40"/>
    </row>
    <row r="2895" spans="1:27" ht="18" customHeight="1" x14ac:dyDescent="0.25">
      <c r="A2895" s="197">
        <v>196461</v>
      </c>
      <c r="B2895" s="121">
        <v>63809525</v>
      </c>
      <c r="C2895" s="121">
        <v>1</v>
      </c>
      <c r="D2895" s="161"/>
      <c r="E2895" s="123">
        <v>63809525</v>
      </c>
      <c r="F2895" s="124" t="s">
        <v>4813</v>
      </c>
      <c r="G2895" s="168">
        <f>J2895*1.2+O2895*2.45</f>
        <v>67.783000000000001</v>
      </c>
      <c r="H2895" s="125">
        <f t="shared" si="473"/>
        <v>67.783000000000001</v>
      </c>
      <c r="I2895" s="163" t="s">
        <v>152</v>
      </c>
      <c r="J2895" s="164">
        <v>36.6</v>
      </c>
      <c r="K2895" s="164">
        <f t="shared" si="474"/>
        <v>36.6</v>
      </c>
      <c r="L2895" s="165">
        <f t="shared" si="475"/>
        <v>274.5</v>
      </c>
      <c r="M2895" s="165">
        <f t="shared" si="484"/>
        <v>274.5</v>
      </c>
      <c r="N2895" s="129" t="s">
        <v>1973</v>
      </c>
      <c r="O2895" s="130">
        <v>9.74</v>
      </c>
      <c r="P2895" s="130">
        <f t="shared" si="479"/>
        <v>9.74</v>
      </c>
      <c r="Q2895" s="139"/>
      <c r="R2895" s="139"/>
      <c r="S2895" s="139"/>
      <c r="T2895" s="139"/>
      <c r="U2895" s="139"/>
      <c r="V2895" s="131"/>
    </row>
    <row r="2896" spans="1:27" s="131" customFormat="1" ht="20.100000000000001" customHeight="1" x14ac:dyDescent="0.25">
      <c r="A2896" s="197">
        <v>196461</v>
      </c>
      <c r="B2896" s="121">
        <v>63809525</v>
      </c>
      <c r="C2896" s="121">
        <v>1</v>
      </c>
      <c r="D2896" s="161"/>
      <c r="E2896" s="123">
        <v>63809525</v>
      </c>
      <c r="F2896" s="124" t="s">
        <v>4813</v>
      </c>
      <c r="G2896" s="168">
        <f>J2896*1.2+O2896*2.45</f>
        <v>67.783000000000001</v>
      </c>
      <c r="H2896" s="125">
        <f t="shared" si="473"/>
        <v>67.783000000000001</v>
      </c>
      <c r="I2896" s="163" t="s">
        <v>152</v>
      </c>
      <c r="J2896" s="164">
        <v>36.6</v>
      </c>
      <c r="K2896" s="164">
        <f t="shared" si="474"/>
        <v>36.6</v>
      </c>
      <c r="L2896" s="165">
        <f t="shared" si="475"/>
        <v>274.5</v>
      </c>
      <c r="M2896" s="165">
        <f t="shared" si="484"/>
        <v>274.5</v>
      </c>
      <c r="N2896" s="129" t="s">
        <v>1973</v>
      </c>
      <c r="O2896" s="130">
        <v>9.74</v>
      </c>
      <c r="P2896" s="130">
        <f t="shared" si="479"/>
        <v>9.74</v>
      </c>
      <c r="Q2896" s="139"/>
      <c r="R2896" s="139"/>
      <c r="S2896" s="139"/>
      <c r="T2896" s="139"/>
      <c r="U2896" s="37"/>
      <c r="V2896" s="139"/>
      <c r="W2896" s="139"/>
      <c r="Z2896" s="139"/>
    </row>
    <row r="2897" spans="1:25" s="131" customFormat="1" ht="18" customHeight="1" x14ac:dyDescent="0.25">
      <c r="A2897" s="197">
        <v>198927</v>
      </c>
      <c r="B2897" s="134">
        <v>63809528</v>
      </c>
      <c r="C2897" s="134">
        <v>4</v>
      </c>
      <c r="D2897" s="161"/>
      <c r="E2897" s="123" t="s">
        <v>3612</v>
      </c>
      <c r="F2897" s="124" t="s">
        <v>4574</v>
      </c>
      <c r="G2897" s="168">
        <f t="shared" ref="G2897:G2909" si="485">J2897*1.2</f>
        <v>36</v>
      </c>
      <c r="H2897" s="162">
        <f t="shared" si="473"/>
        <v>144</v>
      </c>
      <c r="I2897" s="166" t="s">
        <v>0</v>
      </c>
      <c r="J2897" s="162">
        <v>30</v>
      </c>
      <c r="K2897" s="162">
        <f t="shared" si="474"/>
        <v>120</v>
      </c>
      <c r="L2897" s="167">
        <f t="shared" si="475"/>
        <v>225</v>
      </c>
      <c r="M2897" s="167">
        <f t="shared" si="484"/>
        <v>900</v>
      </c>
      <c r="N2897" s="278" t="s">
        <v>1917</v>
      </c>
      <c r="O2897" s="130">
        <v>2.5099999999999998</v>
      </c>
      <c r="P2897" s="130">
        <f t="shared" si="479"/>
        <v>10.039999999999999</v>
      </c>
      <c r="Q2897" s="188"/>
      <c r="R2897" s="139"/>
      <c r="S2897" s="139"/>
      <c r="T2897" s="139"/>
      <c r="U2897" s="37"/>
      <c r="V2897" s="37"/>
      <c r="W2897" s="139"/>
    </row>
    <row r="2898" spans="1:25" s="131" customFormat="1" ht="18" customHeight="1" x14ac:dyDescent="0.25">
      <c r="A2898" s="197">
        <v>197783</v>
      </c>
      <c r="B2898" s="134">
        <v>63809537</v>
      </c>
      <c r="C2898" s="134">
        <v>1</v>
      </c>
      <c r="D2898" s="161"/>
      <c r="E2898" s="123" t="s">
        <v>3589</v>
      </c>
      <c r="F2898" s="124" t="s">
        <v>3590</v>
      </c>
      <c r="G2898" s="168">
        <f t="shared" si="485"/>
        <v>1062</v>
      </c>
      <c r="H2898" s="162">
        <f t="shared" si="473"/>
        <v>1062</v>
      </c>
      <c r="I2898" s="219" t="s">
        <v>299</v>
      </c>
      <c r="J2898" s="220">
        <v>885</v>
      </c>
      <c r="K2898" s="220">
        <f t="shared" si="474"/>
        <v>885</v>
      </c>
      <c r="L2898" s="221">
        <f t="shared" si="475"/>
        <v>6637.5</v>
      </c>
      <c r="M2898" s="221">
        <f t="shared" si="484"/>
        <v>6637.5</v>
      </c>
      <c r="N2898" s="271" t="s">
        <v>1917</v>
      </c>
      <c r="O2898" s="130">
        <v>155.1</v>
      </c>
      <c r="P2898" s="130">
        <f t="shared" si="479"/>
        <v>155.1</v>
      </c>
      <c r="Q2898" s="104"/>
      <c r="R2898" s="40"/>
      <c r="S2898" s="120" t="s">
        <v>3593</v>
      </c>
      <c r="T2898" s="120" t="s">
        <v>3594</v>
      </c>
      <c r="U2898" s="37"/>
      <c r="V2898" s="40"/>
      <c r="W2898" s="139"/>
      <c r="X2898" s="139"/>
    </row>
    <row r="2899" spans="1:25" s="139" customFormat="1" ht="18" customHeight="1" x14ac:dyDescent="0.25">
      <c r="A2899" s="197">
        <v>209490</v>
      </c>
      <c r="B2899" s="134">
        <v>63809537</v>
      </c>
      <c r="C2899" s="134">
        <v>2</v>
      </c>
      <c r="D2899" s="161"/>
      <c r="E2899" s="123" t="s">
        <v>3825</v>
      </c>
      <c r="F2899" s="124" t="s">
        <v>3729</v>
      </c>
      <c r="G2899" s="168">
        <f t="shared" si="485"/>
        <v>1108.8</v>
      </c>
      <c r="H2899" s="162">
        <f t="shared" ref="H2899:H2962" si="486">C2899*G2899</f>
        <v>2217.6</v>
      </c>
      <c r="I2899" s="166" t="s">
        <v>299</v>
      </c>
      <c r="J2899" s="162">
        <v>924</v>
      </c>
      <c r="K2899" s="162">
        <f t="shared" ref="K2899:K2962" si="487">C2899*J2899</f>
        <v>1848</v>
      </c>
      <c r="L2899" s="167">
        <f t="shared" ref="L2899:L2962" si="488">J2899*7.5</f>
        <v>6930</v>
      </c>
      <c r="M2899" s="167">
        <f t="shared" si="484"/>
        <v>13860</v>
      </c>
      <c r="N2899" s="278" t="s">
        <v>1917</v>
      </c>
      <c r="O2899" s="130">
        <v>155.1</v>
      </c>
      <c r="P2899" s="130">
        <f t="shared" si="479"/>
        <v>310.2</v>
      </c>
      <c r="Q2899" s="188"/>
      <c r="U2899" s="37"/>
      <c r="V2899" s="37"/>
      <c r="W2899" s="131"/>
      <c r="Y2899" s="131"/>
    </row>
    <row r="2900" spans="1:25" s="139" customFormat="1" ht="18" customHeight="1" x14ac:dyDescent="0.25">
      <c r="A2900" s="134">
        <v>221423</v>
      </c>
      <c r="B2900" s="134">
        <v>63809537</v>
      </c>
      <c r="C2900" s="134">
        <v>2</v>
      </c>
      <c r="D2900" s="161"/>
      <c r="E2900" s="123" t="s">
        <v>3825</v>
      </c>
      <c r="F2900" s="124" t="s">
        <v>3729</v>
      </c>
      <c r="G2900" s="332">
        <f t="shared" si="485"/>
        <v>1108.8</v>
      </c>
      <c r="H2900" s="155">
        <f t="shared" si="486"/>
        <v>2217.6</v>
      </c>
      <c r="I2900" s="166" t="s">
        <v>299</v>
      </c>
      <c r="J2900" s="162">
        <v>924</v>
      </c>
      <c r="K2900" s="162">
        <f t="shared" si="487"/>
        <v>1848</v>
      </c>
      <c r="L2900" s="167">
        <f t="shared" si="488"/>
        <v>6930</v>
      </c>
      <c r="M2900" s="167">
        <f t="shared" si="484"/>
        <v>13860</v>
      </c>
      <c r="N2900" s="278" t="s">
        <v>1917</v>
      </c>
      <c r="O2900" s="130">
        <v>155.1</v>
      </c>
      <c r="P2900" s="130">
        <f t="shared" si="479"/>
        <v>310.2</v>
      </c>
      <c r="Q2900" s="188"/>
      <c r="V2900" s="37"/>
      <c r="W2900" s="131"/>
      <c r="Y2900" s="131"/>
    </row>
    <row r="2901" spans="1:25" x14ac:dyDescent="0.25">
      <c r="A2901" s="134">
        <v>228101</v>
      </c>
      <c r="B2901" s="134">
        <v>63809537</v>
      </c>
      <c r="C2901" s="134">
        <v>1</v>
      </c>
      <c r="D2901" s="161"/>
      <c r="E2901" s="123" t="s">
        <v>3825</v>
      </c>
      <c r="F2901" s="124" t="s">
        <v>3729</v>
      </c>
      <c r="G2901" s="332">
        <f t="shared" si="485"/>
        <v>1108.8</v>
      </c>
      <c r="H2901" s="155">
        <f t="shared" si="486"/>
        <v>1108.8</v>
      </c>
      <c r="I2901" s="166" t="s">
        <v>299</v>
      </c>
      <c r="J2901" s="162">
        <v>924</v>
      </c>
      <c r="K2901" s="162">
        <f t="shared" si="487"/>
        <v>924</v>
      </c>
      <c r="L2901" s="167">
        <f t="shared" si="488"/>
        <v>6930</v>
      </c>
      <c r="M2901" s="167">
        <f t="shared" si="484"/>
        <v>6930</v>
      </c>
      <c r="N2901" s="278" t="s">
        <v>1917</v>
      </c>
      <c r="O2901" s="130">
        <v>155.1</v>
      </c>
      <c r="P2901" s="130">
        <f t="shared" si="479"/>
        <v>155.1</v>
      </c>
    </row>
    <row r="2902" spans="1:25" x14ac:dyDescent="0.25">
      <c r="A2902" s="197">
        <v>232925</v>
      </c>
      <c r="B2902" s="134">
        <v>63809537</v>
      </c>
      <c r="C2902" s="134">
        <v>1</v>
      </c>
      <c r="D2902" s="161"/>
      <c r="E2902" s="123" t="s">
        <v>4092</v>
      </c>
      <c r="F2902" s="329" t="s">
        <v>3729</v>
      </c>
      <c r="G2902" s="332">
        <f t="shared" si="485"/>
        <v>1108.8</v>
      </c>
      <c r="H2902" s="307">
        <f t="shared" si="486"/>
        <v>1108.8</v>
      </c>
      <c r="I2902" s="166" t="s">
        <v>299</v>
      </c>
      <c r="J2902" s="162">
        <v>924</v>
      </c>
      <c r="K2902" s="162">
        <f t="shared" si="487"/>
        <v>924</v>
      </c>
      <c r="L2902" s="167">
        <f t="shared" si="488"/>
        <v>6930</v>
      </c>
      <c r="M2902" s="167">
        <f t="shared" si="484"/>
        <v>6930</v>
      </c>
      <c r="N2902" s="278" t="s">
        <v>1917</v>
      </c>
      <c r="O2902" s="130">
        <v>155.1</v>
      </c>
      <c r="P2902" s="130">
        <f t="shared" si="479"/>
        <v>155.1</v>
      </c>
      <c r="Q2902" s="188"/>
      <c r="R2902" s="139"/>
      <c r="S2902" s="131"/>
      <c r="T2902" s="131"/>
      <c r="U2902" s="131"/>
      <c r="V2902" s="131"/>
    </row>
    <row r="2903" spans="1:25" s="40" customFormat="1" ht="18" customHeight="1" x14ac:dyDescent="0.25">
      <c r="A2903" s="197">
        <v>260697</v>
      </c>
      <c r="B2903" s="134">
        <v>63809537</v>
      </c>
      <c r="C2903" s="134">
        <v>1</v>
      </c>
      <c r="D2903" s="161"/>
      <c r="E2903" s="123" t="s">
        <v>4303</v>
      </c>
      <c r="F2903" s="329" t="s">
        <v>3729</v>
      </c>
      <c r="G2903" s="332">
        <f t="shared" si="485"/>
        <v>1108.8</v>
      </c>
      <c r="H2903" s="125">
        <f t="shared" si="486"/>
        <v>1108.8</v>
      </c>
      <c r="I2903" s="203" t="s">
        <v>974</v>
      </c>
      <c r="J2903" s="162">
        <v>924</v>
      </c>
      <c r="K2903" s="162">
        <f t="shared" si="487"/>
        <v>924</v>
      </c>
      <c r="L2903" s="167">
        <f t="shared" si="488"/>
        <v>6930</v>
      </c>
      <c r="M2903" s="167">
        <f t="shared" si="484"/>
        <v>6930</v>
      </c>
      <c r="N2903" s="278" t="s">
        <v>1917</v>
      </c>
      <c r="O2903" s="130">
        <v>155.1</v>
      </c>
      <c r="P2903" s="130">
        <f t="shared" si="479"/>
        <v>155.1</v>
      </c>
      <c r="Q2903" s="188"/>
      <c r="R2903" s="139"/>
      <c r="S2903" s="131"/>
      <c r="T2903" s="131"/>
      <c r="U2903" s="131"/>
      <c r="V2903" s="139"/>
    </row>
    <row r="2904" spans="1:25" x14ac:dyDescent="0.25">
      <c r="A2904" s="197">
        <v>196961</v>
      </c>
      <c r="B2904" s="134">
        <v>63809541</v>
      </c>
      <c r="C2904" s="134">
        <v>2</v>
      </c>
      <c r="D2904" s="161"/>
      <c r="E2904" s="123">
        <v>63809541</v>
      </c>
      <c r="F2904" s="124" t="s">
        <v>3461</v>
      </c>
      <c r="G2904" s="189">
        <f t="shared" si="485"/>
        <v>216</v>
      </c>
      <c r="H2904" s="125">
        <f t="shared" si="486"/>
        <v>432</v>
      </c>
      <c r="I2904" s="219" t="s">
        <v>974</v>
      </c>
      <c r="J2904" s="253">
        <v>180</v>
      </c>
      <c r="K2904" s="220">
        <f t="shared" si="487"/>
        <v>360</v>
      </c>
      <c r="L2904" s="221">
        <f t="shared" si="488"/>
        <v>1350</v>
      </c>
      <c r="M2904" s="221">
        <f t="shared" si="484"/>
        <v>2700</v>
      </c>
      <c r="N2904" s="209" t="s">
        <v>1917</v>
      </c>
      <c r="O2904" s="130">
        <v>8</v>
      </c>
      <c r="P2904" s="130">
        <f t="shared" si="479"/>
        <v>16</v>
      </c>
      <c r="S2904" s="120" t="s">
        <v>3483</v>
      </c>
      <c r="T2904" s="40"/>
    </row>
    <row r="2905" spans="1:25" x14ac:dyDescent="0.25">
      <c r="A2905" s="197">
        <v>196961</v>
      </c>
      <c r="B2905" s="134">
        <v>63809542</v>
      </c>
      <c r="C2905" s="134">
        <v>2</v>
      </c>
      <c r="D2905" s="161"/>
      <c r="E2905" s="123">
        <v>63809542</v>
      </c>
      <c r="F2905" s="124" t="s">
        <v>3462</v>
      </c>
      <c r="G2905" s="189">
        <f t="shared" si="485"/>
        <v>216</v>
      </c>
      <c r="H2905" s="254">
        <f t="shared" si="486"/>
        <v>432</v>
      </c>
      <c r="I2905" s="219" t="s">
        <v>974</v>
      </c>
      <c r="J2905" s="253">
        <v>180</v>
      </c>
      <c r="K2905" s="220">
        <f t="shared" si="487"/>
        <v>360</v>
      </c>
      <c r="L2905" s="226">
        <f t="shared" si="488"/>
        <v>1350</v>
      </c>
      <c r="M2905" s="221">
        <f t="shared" si="484"/>
        <v>2700</v>
      </c>
      <c r="N2905" s="209" t="s">
        <v>1917</v>
      </c>
      <c r="O2905" s="130">
        <v>8</v>
      </c>
      <c r="P2905" s="130">
        <f t="shared" si="479"/>
        <v>16</v>
      </c>
      <c r="S2905" s="120" t="s">
        <v>3484</v>
      </c>
      <c r="T2905" s="40"/>
      <c r="U2905" s="139"/>
    </row>
    <row r="2906" spans="1:25" ht="18" customHeight="1" x14ac:dyDescent="0.25">
      <c r="A2906" s="197">
        <v>196961</v>
      </c>
      <c r="B2906" s="134">
        <v>63809543</v>
      </c>
      <c r="C2906" s="134">
        <v>4</v>
      </c>
      <c r="D2906" s="161"/>
      <c r="E2906" s="123">
        <v>63809543</v>
      </c>
      <c r="F2906" s="124" t="s">
        <v>3463</v>
      </c>
      <c r="G2906" s="189">
        <f t="shared" si="485"/>
        <v>20.399999999999999</v>
      </c>
      <c r="H2906" s="125">
        <f t="shared" si="486"/>
        <v>81.599999999999994</v>
      </c>
      <c r="I2906" s="219" t="s">
        <v>152</v>
      </c>
      <c r="J2906" s="220">
        <v>17</v>
      </c>
      <c r="K2906" s="220">
        <f t="shared" si="487"/>
        <v>68</v>
      </c>
      <c r="L2906" s="221">
        <f t="shared" si="488"/>
        <v>127.5</v>
      </c>
      <c r="M2906" s="221">
        <f t="shared" si="484"/>
        <v>510</v>
      </c>
      <c r="N2906" s="209" t="s">
        <v>1917</v>
      </c>
      <c r="O2906" s="130">
        <v>0.41</v>
      </c>
      <c r="P2906" s="130">
        <f t="shared" si="479"/>
        <v>1.64</v>
      </c>
      <c r="S2906" s="120" t="s">
        <v>3485</v>
      </c>
      <c r="T2906" s="40"/>
    </row>
    <row r="2907" spans="1:25" ht="18" customHeight="1" x14ac:dyDescent="0.25">
      <c r="A2907" s="197">
        <v>197812</v>
      </c>
      <c r="B2907" s="134">
        <v>63809549</v>
      </c>
      <c r="C2907" s="134">
        <v>4</v>
      </c>
      <c r="D2907" s="161"/>
      <c r="E2907" s="123" t="s">
        <v>3599</v>
      </c>
      <c r="F2907" s="124" t="s">
        <v>3851</v>
      </c>
      <c r="G2907" s="168">
        <f t="shared" si="485"/>
        <v>81.599999999999994</v>
      </c>
      <c r="H2907" s="162">
        <f t="shared" si="486"/>
        <v>326.39999999999998</v>
      </c>
      <c r="I2907" s="219" t="s">
        <v>0</v>
      </c>
      <c r="J2907" s="220">
        <v>68</v>
      </c>
      <c r="K2907" s="220">
        <f t="shared" si="487"/>
        <v>272</v>
      </c>
      <c r="L2907" s="221">
        <f t="shared" si="488"/>
        <v>510</v>
      </c>
      <c r="M2907" s="221">
        <f t="shared" si="484"/>
        <v>2040</v>
      </c>
      <c r="N2907" s="272" t="s">
        <v>1917</v>
      </c>
      <c r="O2907" s="130">
        <v>2.82</v>
      </c>
      <c r="P2907" s="130">
        <f t="shared" si="479"/>
        <v>11.28</v>
      </c>
      <c r="Q2907" s="188"/>
      <c r="R2907" s="139"/>
      <c r="S2907" s="246" t="s">
        <v>3601</v>
      </c>
      <c r="T2907" s="139"/>
      <c r="V2907" s="40"/>
    </row>
    <row r="2908" spans="1:25" ht="18" customHeight="1" x14ac:dyDescent="0.25">
      <c r="A2908" s="134">
        <v>230404</v>
      </c>
      <c r="B2908" s="121">
        <v>63809549</v>
      </c>
      <c r="C2908" s="141">
        <v>4</v>
      </c>
      <c r="D2908" s="161"/>
      <c r="E2908" s="123" t="s">
        <v>3599</v>
      </c>
      <c r="F2908" s="124" t="s">
        <v>3851</v>
      </c>
      <c r="G2908" s="189">
        <f t="shared" si="485"/>
        <v>81.599999999999994</v>
      </c>
      <c r="H2908" s="191">
        <f t="shared" si="486"/>
        <v>326.39999999999998</v>
      </c>
      <c r="I2908" s="166" t="s">
        <v>0</v>
      </c>
      <c r="J2908" s="292">
        <v>68</v>
      </c>
      <c r="K2908" s="162">
        <f t="shared" si="487"/>
        <v>272</v>
      </c>
      <c r="L2908" s="170">
        <f t="shared" si="488"/>
        <v>510</v>
      </c>
      <c r="M2908" s="357">
        <f t="shared" si="484"/>
        <v>2040</v>
      </c>
      <c r="N2908" s="171" t="s">
        <v>1917</v>
      </c>
      <c r="O2908" s="130">
        <v>2.82</v>
      </c>
      <c r="P2908" s="130">
        <f t="shared" si="479"/>
        <v>11.28</v>
      </c>
      <c r="W2908" s="40"/>
    </row>
    <row r="2909" spans="1:25" ht="18" customHeight="1" x14ac:dyDescent="0.25">
      <c r="A2909" s="197">
        <v>196961</v>
      </c>
      <c r="B2909" s="134">
        <v>63809552</v>
      </c>
      <c r="C2909" s="121">
        <v>2</v>
      </c>
      <c r="D2909" s="161"/>
      <c r="E2909" s="123">
        <v>4000605986</v>
      </c>
      <c r="F2909" s="124" t="s">
        <v>3755</v>
      </c>
      <c r="G2909" s="189">
        <f t="shared" si="485"/>
        <v>196.79999999999998</v>
      </c>
      <c r="H2909" s="125">
        <f t="shared" si="486"/>
        <v>393.59999999999997</v>
      </c>
      <c r="I2909" s="219" t="s">
        <v>152</v>
      </c>
      <c r="J2909" s="220">
        <v>164</v>
      </c>
      <c r="K2909" s="220">
        <f t="shared" si="487"/>
        <v>328</v>
      </c>
      <c r="L2909" s="221">
        <f t="shared" si="488"/>
        <v>1230</v>
      </c>
      <c r="M2909" s="221">
        <f t="shared" si="484"/>
        <v>2460</v>
      </c>
      <c r="N2909" s="272" t="s">
        <v>1917</v>
      </c>
      <c r="O2909" s="130">
        <v>36</v>
      </c>
      <c r="P2909" s="130">
        <f t="shared" si="479"/>
        <v>72</v>
      </c>
      <c r="S2909" s="120" t="s">
        <v>3486</v>
      </c>
      <c r="T2909" s="40"/>
      <c r="U2909" s="202"/>
      <c r="W2909" s="40"/>
      <c r="X2909" s="40"/>
    </row>
    <row r="2910" spans="1:25" s="40" customFormat="1" ht="18" customHeight="1" x14ac:dyDescent="0.25">
      <c r="A2910" s="197">
        <v>201800</v>
      </c>
      <c r="B2910" s="134">
        <v>63809568</v>
      </c>
      <c r="C2910" s="134">
        <v>2</v>
      </c>
      <c r="D2910" s="122"/>
      <c r="E2910" s="123">
        <v>63809568</v>
      </c>
      <c r="F2910" s="124" t="s">
        <v>3669</v>
      </c>
      <c r="G2910" s="151">
        <f>J2910*1.2+O2910*2.5</f>
        <v>40.704999999999998</v>
      </c>
      <c r="H2910" s="135">
        <f t="shared" si="486"/>
        <v>81.41</v>
      </c>
      <c r="I2910" s="136" t="s">
        <v>152</v>
      </c>
      <c r="J2910" s="152">
        <v>32</v>
      </c>
      <c r="K2910" s="137">
        <f t="shared" si="487"/>
        <v>64</v>
      </c>
      <c r="L2910" s="138">
        <f t="shared" si="488"/>
        <v>240</v>
      </c>
      <c r="M2910" s="138">
        <f t="shared" si="484"/>
        <v>480</v>
      </c>
      <c r="N2910" s="129" t="s">
        <v>1973</v>
      </c>
      <c r="O2910" s="130">
        <v>0.92200000000000004</v>
      </c>
      <c r="P2910" s="130">
        <f t="shared" si="479"/>
        <v>1.8440000000000001</v>
      </c>
      <c r="Q2910" s="139"/>
      <c r="R2910" s="139"/>
      <c r="S2910" s="139"/>
      <c r="T2910" s="139"/>
      <c r="U2910" s="37"/>
      <c r="V2910" s="131"/>
      <c r="W2910" s="37"/>
      <c r="Y2910" s="37"/>
    </row>
    <row r="2911" spans="1:25" s="40" customFormat="1" ht="18" customHeight="1" x14ac:dyDescent="0.25">
      <c r="A2911" s="197">
        <v>197808</v>
      </c>
      <c r="B2911" s="134">
        <v>63809569</v>
      </c>
      <c r="C2911" s="134">
        <v>2</v>
      </c>
      <c r="D2911" s="161"/>
      <c r="E2911" s="123" t="s">
        <v>3635</v>
      </c>
      <c r="F2911" s="124" t="s">
        <v>4920</v>
      </c>
      <c r="G2911" s="189">
        <f>J2911*1.2</f>
        <v>132</v>
      </c>
      <c r="H2911" s="162">
        <f t="shared" si="486"/>
        <v>264</v>
      </c>
      <c r="I2911" s="166" t="s">
        <v>0</v>
      </c>
      <c r="J2911" s="281">
        <v>110</v>
      </c>
      <c r="K2911" s="162">
        <f t="shared" si="487"/>
        <v>220</v>
      </c>
      <c r="L2911" s="167">
        <f t="shared" si="488"/>
        <v>825</v>
      </c>
      <c r="M2911" s="167">
        <f t="shared" si="484"/>
        <v>1650</v>
      </c>
      <c r="N2911" s="122" t="s">
        <v>2028</v>
      </c>
      <c r="O2911" s="130">
        <v>18.52</v>
      </c>
      <c r="P2911" s="130">
        <f t="shared" si="479"/>
        <v>37.04</v>
      </c>
      <c r="Q2911" s="188"/>
      <c r="R2911" s="131"/>
      <c r="S2911" s="131"/>
      <c r="T2911" s="131"/>
      <c r="U2911" s="37"/>
      <c r="V2911" s="37"/>
      <c r="W2911" s="37"/>
      <c r="Y2911" s="37"/>
    </row>
    <row r="2912" spans="1:25" s="40" customFormat="1" ht="20.100000000000001" customHeight="1" x14ac:dyDescent="0.25">
      <c r="A2912" s="197">
        <v>200330</v>
      </c>
      <c r="B2912" s="134">
        <v>63809576</v>
      </c>
      <c r="C2912" s="134">
        <v>4</v>
      </c>
      <c r="D2912" s="161"/>
      <c r="E2912" s="123">
        <v>63809576</v>
      </c>
      <c r="F2912" s="124" t="s">
        <v>3646</v>
      </c>
      <c r="G2912" s="168">
        <f>J2912*1.2+O2912*2.5</f>
        <v>15.424999999999999</v>
      </c>
      <c r="H2912" s="187">
        <f t="shared" si="486"/>
        <v>61.699999999999996</v>
      </c>
      <c r="I2912" s="163" t="s">
        <v>152</v>
      </c>
      <c r="J2912" s="164">
        <v>12</v>
      </c>
      <c r="K2912" s="164">
        <f t="shared" si="487"/>
        <v>48</v>
      </c>
      <c r="L2912" s="165">
        <f t="shared" si="488"/>
        <v>90</v>
      </c>
      <c r="M2912" s="165">
        <f t="shared" si="484"/>
        <v>360</v>
      </c>
      <c r="N2912" s="129" t="s">
        <v>1973</v>
      </c>
      <c r="O2912" s="130">
        <v>0.41</v>
      </c>
      <c r="P2912" s="130">
        <f t="shared" si="479"/>
        <v>1.64</v>
      </c>
      <c r="Q2912" s="188"/>
      <c r="R2912" s="139"/>
      <c r="S2912" s="139"/>
      <c r="T2912" s="139"/>
      <c r="U2912" s="139"/>
      <c r="V2912" s="131"/>
      <c r="W2912" s="37"/>
    </row>
    <row r="2913" spans="1:27" ht="20.100000000000001" customHeight="1" x14ac:dyDescent="0.25">
      <c r="A2913" s="134">
        <v>230109</v>
      </c>
      <c r="B2913" s="134">
        <v>63809576</v>
      </c>
      <c r="C2913" s="134">
        <v>4</v>
      </c>
      <c r="D2913" s="122"/>
      <c r="E2913" s="123">
        <v>63809576</v>
      </c>
      <c r="F2913" s="124" t="s">
        <v>3646</v>
      </c>
      <c r="G2913" s="168">
        <f>J2913*1.2+O2913*2.5</f>
        <v>15.424999999999999</v>
      </c>
      <c r="H2913" s="187">
        <f t="shared" si="486"/>
        <v>61.699999999999996</v>
      </c>
      <c r="I2913" s="163" t="s">
        <v>152</v>
      </c>
      <c r="J2913" s="164">
        <v>12</v>
      </c>
      <c r="K2913" s="164">
        <f t="shared" si="487"/>
        <v>48</v>
      </c>
      <c r="L2913" s="165">
        <f t="shared" si="488"/>
        <v>90</v>
      </c>
      <c r="M2913" s="165">
        <f t="shared" si="484"/>
        <v>360</v>
      </c>
      <c r="N2913" s="129" t="s">
        <v>1973</v>
      </c>
      <c r="O2913" s="130">
        <v>0.41</v>
      </c>
      <c r="P2913" s="130">
        <f t="shared" si="479"/>
        <v>1.64</v>
      </c>
      <c r="V2913" s="139"/>
      <c r="W2913" s="40"/>
    </row>
    <row r="2914" spans="1:27" ht="18" customHeight="1" x14ac:dyDescent="0.25">
      <c r="A2914" s="134">
        <v>237513</v>
      </c>
      <c r="B2914" s="134">
        <v>63809576</v>
      </c>
      <c r="C2914" s="134">
        <v>2</v>
      </c>
      <c r="D2914" s="122"/>
      <c r="E2914" s="123">
        <v>63809576</v>
      </c>
      <c r="F2914" s="124" t="s">
        <v>3646</v>
      </c>
      <c r="G2914" s="168">
        <f>J2914*1.2+O2914*2.5</f>
        <v>15.424999999999999</v>
      </c>
      <c r="H2914" s="187">
        <f t="shared" si="486"/>
        <v>30.849999999999998</v>
      </c>
      <c r="I2914" s="203" t="s">
        <v>974</v>
      </c>
      <c r="J2914" s="164">
        <v>12</v>
      </c>
      <c r="K2914" s="164">
        <f t="shared" si="487"/>
        <v>24</v>
      </c>
      <c r="L2914" s="165">
        <f t="shared" si="488"/>
        <v>90</v>
      </c>
      <c r="M2914" s="165">
        <f t="shared" si="484"/>
        <v>180</v>
      </c>
      <c r="N2914" s="129" t="s">
        <v>1973</v>
      </c>
      <c r="O2914" s="130">
        <v>0.41</v>
      </c>
      <c r="P2914" s="130">
        <f t="shared" si="479"/>
        <v>0.82</v>
      </c>
    </row>
    <row r="2915" spans="1:27" ht="18" customHeight="1" x14ac:dyDescent="0.25">
      <c r="A2915" s="197">
        <v>232712</v>
      </c>
      <c r="B2915" s="134">
        <v>63809579</v>
      </c>
      <c r="C2915" s="134">
        <v>2</v>
      </c>
      <c r="D2915" s="122"/>
      <c r="E2915" s="123">
        <v>4000612946</v>
      </c>
      <c r="F2915" s="124" t="s">
        <v>3944</v>
      </c>
      <c r="G2915" s="168">
        <f>J2915*1.2</f>
        <v>468</v>
      </c>
      <c r="H2915" s="125">
        <f t="shared" si="486"/>
        <v>936</v>
      </c>
      <c r="I2915" s="166" t="s">
        <v>152</v>
      </c>
      <c r="J2915" s="162">
        <v>390</v>
      </c>
      <c r="K2915" s="162">
        <f t="shared" si="487"/>
        <v>780</v>
      </c>
      <c r="L2915" s="167">
        <f t="shared" si="488"/>
        <v>2925</v>
      </c>
      <c r="M2915" s="167">
        <f t="shared" si="484"/>
        <v>5850</v>
      </c>
      <c r="N2915" s="277" t="s">
        <v>1917</v>
      </c>
      <c r="O2915" s="130">
        <v>97.1</v>
      </c>
      <c r="P2915" s="130">
        <f t="shared" si="479"/>
        <v>194.2</v>
      </c>
      <c r="Q2915" s="139"/>
      <c r="R2915" s="139"/>
      <c r="S2915" s="131"/>
      <c r="T2915" s="131"/>
      <c r="U2915" s="139"/>
      <c r="V2915" s="139"/>
    </row>
    <row r="2916" spans="1:27" x14ac:dyDescent="0.25">
      <c r="A2916" s="197">
        <v>200693</v>
      </c>
      <c r="B2916" s="134">
        <v>63809579</v>
      </c>
      <c r="C2916" s="134">
        <v>2</v>
      </c>
      <c r="D2916" s="161"/>
      <c r="E2916" s="123">
        <v>4000612946</v>
      </c>
      <c r="F2916" s="124" t="s">
        <v>3945</v>
      </c>
      <c r="G2916" s="168">
        <f>J2916*1.2</f>
        <v>468</v>
      </c>
      <c r="H2916" s="162">
        <f t="shared" si="486"/>
        <v>936</v>
      </c>
      <c r="I2916" s="166" t="s">
        <v>152</v>
      </c>
      <c r="J2916" s="162">
        <v>390</v>
      </c>
      <c r="K2916" s="162">
        <f t="shared" si="487"/>
        <v>780</v>
      </c>
      <c r="L2916" s="167">
        <f t="shared" si="488"/>
        <v>2925</v>
      </c>
      <c r="M2916" s="167">
        <f t="shared" si="484"/>
        <v>5850</v>
      </c>
      <c r="N2916" s="171" t="s">
        <v>1917</v>
      </c>
      <c r="O2916" s="130">
        <v>99.5</v>
      </c>
      <c r="P2916" s="282">
        <f t="shared" si="479"/>
        <v>199</v>
      </c>
      <c r="Q2916" s="188"/>
      <c r="R2916" s="139"/>
      <c r="S2916" s="139"/>
      <c r="T2916" s="139"/>
      <c r="V2916" s="131"/>
    </row>
    <row r="2917" spans="1:27" s="131" customFormat="1" ht="18" customHeight="1" x14ac:dyDescent="0.25">
      <c r="A2917" s="134">
        <v>297566</v>
      </c>
      <c r="B2917" s="134">
        <v>63809579</v>
      </c>
      <c r="C2917" s="134">
        <v>1</v>
      </c>
      <c r="D2917" s="122">
        <v>1386418</v>
      </c>
      <c r="E2917" s="123">
        <v>4000612946</v>
      </c>
      <c r="F2917" s="124" t="s">
        <v>3945</v>
      </c>
      <c r="G2917" s="482">
        <f>J2917*1.1</f>
        <v>528</v>
      </c>
      <c r="H2917" s="125">
        <f t="shared" si="486"/>
        <v>528</v>
      </c>
      <c r="I2917" s="166" t="s">
        <v>152</v>
      </c>
      <c r="J2917" s="496">
        <v>480</v>
      </c>
      <c r="K2917" s="162">
        <f t="shared" si="487"/>
        <v>480</v>
      </c>
      <c r="L2917" s="167">
        <f t="shared" si="488"/>
        <v>3600</v>
      </c>
      <c r="M2917" s="167">
        <f t="shared" si="484"/>
        <v>3600</v>
      </c>
      <c r="N2917" s="171" t="s">
        <v>1917</v>
      </c>
      <c r="O2917" s="130">
        <v>99.5</v>
      </c>
      <c r="P2917" s="282">
        <f t="shared" si="479"/>
        <v>99.5</v>
      </c>
      <c r="Q2917" s="139"/>
      <c r="R2917" s="336"/>
      <c r="S2917" s="498" t="s">
        <v>4578</v>
      </c>
      <c r="T2917" s="337"/>
      <c r="U2917" s="337"/>
      <c r="V2917" s="37"/>
      <c r="W2917" s="139"/>
      <c r="AA2917" s="139"/>
    </row>
    <row r="2918" spans="1:27" s="131" customFormat="1" ht="18" customHeight="1" x14ac:dyDescent="0.25">
      <c r="A2918" s="197">
        <v>201800</v>
      </c>
      <c r="B2918" s="134">
        <v>63809583</v>
      </c>
      <c r="C2918" s="134">
        <v>1</v>
      </c>
      <c r="D2918" s="122"/>
      <c r="E2918" s="123">
        <v>63809583</v>
      </c>
      <c r="F2918" s="195" t="s">
        <v>4731</v>
      </c>
      <c r="G2918" s="151">
        <f>J2918*1.2+O2918*2.5</f>
        <v>23.96</v>
      </c>
      <c r="H2918" s="160">
        <f t="shared" si="486"/>
        <v>23.96</v>
      </c>
      <c r="I2918" s="193" t="s">
        <v>152</v>
      </c>
      <c r="J2918" s="283">
        <v>17.3</v>
      </c>
      <c r="K2918" s="284">
        <f t="shared" si="487"/>
        <v>17.3</v>
      </c>
      <c r="L2918" s="138">
        <f t="shared" si="488"/>
        <v>129.75</v>
      </c>
      <c r="M2918" s="138">
        <f t="shared" si="484"/>
        <v>129.75</v>
      </c>
      <c r="N2918" s="129" t="s">
        <v>1973</v>
      </c>
      <c r="O2918" s="130">
        <v>1.28</v>
      </c>
      <c r="P2918" s="130">
        <f t="shared" ref="P2918:P2981" si="489">O2918*C2918</f>
        <v>1.28</v>
      </c>
      <c r="Q2918" s="139"/>
      <c r="R2918" s="139"/>
      <c r="S2918" s="139"/>
      <c r="T2918" s="139"/>
      <c r="U2918" s="37"/>
      <c r="V2918" s="37"/>
      <c r="Z2918" s="139"/>
    </row>
    <row r="2919" spans="1:27" s="131" customFormat="1" ht="18" customHeight="1" x14ac:dyDescent="0.25">
      <c r="A2919" s="197">
        <v>201800</v>
      </c>
      <c r="B2919" s="134">
        <v>63809584</v>
      </c>
      <c r="C2919" s="134">
        <v>1</v>
      </c>
      <c r="D2919" s="122"/>
      <c r="E2919" s="123">
        <v>63809584</v>
      </c>
      <c r="F2919" s="195" t="s">
        <v>4730</v>
      </c>
      <c r="G2919" s="151">
        <f>J2919*1.2+O2919*2.5</f>
        <v>22.925000000000001</v>
      </c>
      <c r="H2919" s="135">
        <f t="shared" si="486"/>
        <v>22.925000000000001</v>
      </c>
      <c r="I2919" s="193" t="s">
        <v>152</v>
      </c>
      <c r="J2919" s="240">
        <v>16.5</v>
      </c>
      <c r="K2919" s="137">
        <f t="shared" si="487"/>
        <v>16.5</v>
      </c>
      <c r="L2919" s="138">
        <f t="shared" si="488"/>
        <v>123.75</v>
      </c>
      <c r="M2919" s="138">
        <f t="shared" si="484"/>
        <v>123.75</v>
      </c>
      <c r="N2919" s="129" t="s">
        <v>1973</v>
      </c>
      <c r="O2919" s="130">
        <v>1.25</v>
      </c>
      <c r="P2919" s="130">
        <f t="shared" si="489"/>
        <v>1.25</v>
      </c>
      <c r="Q2919" s="139"/>
      <c r="R2919" s="139"/>
      <c r="S2919" s="139"/>
      <c r="T2919" s="139"/>
      <c r="U2919" s="37"/>
      <c r="V2919" s="37"/>
    </row>
    <row r="2920" spans="1:27" s="131" customFormat="1" ht="18" customHeight="1" x14ac:dyDescent="0.25">
      <c r="A2920" s="197">
        <v>209490</v>
      </c>
      <c r="B2920" s="134">
        <v>63809611</v>
      </c>
      <c r="C2920" s="134">
        <v>2</v>
      </c>
      <c r="D2920" s="161"/>
      <c r="E2920" s="123">
        <v>63809611</v>
      </c>
      <c r="F2920" s="124" t="s">
        <v>3730</v>
      </c>
      <c r="G2920" s="168">
        <f t="shared" ref="G2920:G2927" si="490">J2920*1.2</f>
        <v>160.79999999999998</v>
      </c>
      <c r="H2920" s="155">
        <f t="shared" si="486"/>
        <v>321.59999999999997</v>
      </c>
      <c r="I2920" s="185" t="s">
        <v>152</v>
      </c>
      <c r="J2920" s="162">
        <v>134</v>
      </c>
      <c r="K2920" s="162">
        <f t="shared" si="487"/>
        <v>268</v>
      </c>
      <c r="L2920" s="167">
        <f t="shared" si="488"/>
        <v>1005</v>
      </c>
      <c r="M2920" s="167">
        <f t="shared" si="484"/>
        <v>2010</v>
      </c>
      <c r="N2920" s="278" t="s">
        <v>1917</v>
      </c>
      <c r="O2920" s="130">
        <v>25</v>
      </c>
      <c r="P2920" s="130">
        <f t="shared" si="489"/>
        <v>50</v>
      </c>
      <c r="Q2920" s="188"/>
      <c r="R2920" s="139"/>
      <c r="S2920" s="139"/>
      <c r="T2920" s="139"/>
      <c r="U2920" s="37"/>
      <c r="V2920" s="37"/>
      <c r="W2920" s="139"/>
    </row>
    <row r="2921" spans="1:27" s="139" customFormat="1" ht="18" customHeight="1" x14ac:dyDescent="0.25">
      <c r="A2921" s="197">
        <v>235280</v>
      </c>
      <c r="B2921" s="134">
        <v>63809611</v>
      </c>
      <c r="C2921" s="134">
        <v>1</v>
      </c>
      <c r="D2921" s="161"/>
      <c r="E2921" s="270">
        <v>63809611</v>
      </c>
      <c r="F2921" s="329" t="s">
        <v>3730</v>
      </c>
      <c r="G2921" s="168">
        <f t="shared" si="490"/>
        <v>160.79999999999998</v>
      </c>
      <c r="H2921" s="168">
        <f t="shared" si="486"/>
        <v>160.79999999999998</v>
      </c>
      <c r="I2921" s="203" t="s">
        <v>974</v>
      </c>
      <c r="J2921" s="162">
        <v>134</v>
      </c>
      <c r="K2921" s="162">
        <f t="shared" si="487"/>
        <v>134</v>
      </c>
      <c r="L2921" s="167">
        <f t="shared" si="488"/>
        <v>1005</v>
      </c>
      <c r="M2921" s="167">
        <f t="shared" si="484"/>
        <v>1005</v>
      </c>
      <c r="N2921" s="278" t="s">
        <v>1917</v>
      </c>
      <c r="O2921" s="130">
        <v>25</v>
      </c>
      <c r="P2921" s="130">
        <f t="shared" si="489"/>
        <v>25</v>
      </c>
      <c r="Q2921" s="188"/>
      <c r="U2921" s="131"/>
      <c r="V2921" s="37"/>
      <c r="W2921" s="131"/>
      <c r="X2921" s="131"/>
      <c r="Y2921" s="131"/>
      <c r="AA2921" s="131"/>
    </row>
    <row r="2922" spans="1:27" ht="18" customHeight="1" x14ac:dyDescent="0.25">
      <c r="A2922" s="197">
        <v>207550</v>
      </c>
      <c r="B2922" s="134">
        <v>63809624</v>
      </c>
      <c r="C2922" s="134">
        <v>1</v>
      </c>
      <c r="D2922" s="161"/>
      <c r="E2922" s="123">
        <v>63809624</v>
      </c>
      <c r="F2922" s="124" t="s">
        <v>3725</v>
      </c>
      <c r="G2922" s="151">
        <f t="shared" si="490"/>
        <v>336</v>
      </c>
      <c r="H2922" s="135">
        <f t="shared" si="486"/>
        <v>336</v>
      </c>
      <c r="I2922" s="134" t="s">
        <v>152</v>
      </c>
      <c r="J2922" s="162">
        <v>280</v>
      </c>
      <c r="K2922" s="160">
        <f t="shared" si="487"/>
        <v>280</v>
      </c>
      <c r="L2922" s="159">
        <f t="shared" si="488"/>
        <v>2100</v>
      </c>
      <c r="M2922" s="159">
        <f t="shared" si="484"/>
        <v>2100</v>
      </c>
      <c r="N2922" s="303" t="s">
        <v>1917</v>
      </c>
      <c r="O2922" s="130">
        <v>60</v>
      </c>
      <c r="P2922" s="130">
        <f t="shared" si="489"/>
        <v>60</v>
      </c>
      <c r="Q2922" s="188"/>
      <c r="R2922" s="131"/>
      <c r="S2922" s="246"/>
      <c r="T2922" s="131"/>
      <c r="V2922" s="139"/>
    </row>
    <row r="2923" spans="1:27" s="40" customFormat="1" ht="18" customHeight="1" x14ac:dyDescent="0.25">
      <c r="A2923" s="197">
        <v>207550</v>
      </c>
      <c r="B2923" s="134">
        <v>63809624</v>
      </c>
      <c r="C2923" s="134">
        <v>1</v>
      </c>
      <c r="D2923" s="161"/>
      <c r="E2923" s="123">
        <v>63809624</v>
      </c>
      <c r="F2923" s="124" t="s">
        <v>3725</v>
      </c>
      <c r="G2923" s="151">
        <f t="shared" si="490"/>
        <v>336</v>
      </c>
      <c r="H2923" s="125">
        <f t="shared" si="486"/>
        <v>336</v>
      </c>
      <c r="I2923" s="134" t="s">
        <v>152</v>
      </c>
      <c r="J2923" s="162">
        <v>280</v>
      </c>
      <c r="K2923" s="162">
        <f t="shared" si="487"/>
        <v>280</v>
      </c>
      <c r="L2923" s="167">
        <f t="shared" si="488"/>
        <v>2100</v>
      </c>
      <c r="M2923" s="167">
        <f t="shared" si="484"/>
        <v>2100</v>
      </c>
      <c r="N2923" s="303" t="s">
        <v>1917</v>
      </c>
      <c r="O2923" s="130">
        <v>60</v>
      </c>
      <c r="P2923" s="130">
        <f t="shared" si="489"/>
        <v>60</v>
      </c>
      <c r="Q2923" s="139"/>
      <c r="R2923" s="139"/>
      <c r="S2923" s="139"/>
      <c r="T2923" s="139"/>
      <c r="U2923" s="37"/>
      <c r="V2923" s="37"/>
    </row>
    <row r="2924" spans="1:27" s="40" customFormat="1" ht="18" customHeight="1" x14ac:dyDescent="0.25">
      <c r="A2924" s="197">
        <v>207550</v>
      </c>
      <c r="B2924" s="134">
        <v>63809624</v>
      </c>
      <c r="C2924" s="134">
        <v>1</v>
      </c>
      <c r="D2924" s="161"/>
      <c r="E2924" s="123">
        <v>63809624</v>
      </c>
      <c r="F2924" s="124" t="s">
        <v>3725</v>
      </c>
      <c r="G2924" s="151">
        <f t="shared" si="490"/>
        <v>336</v>
      </c>
      <c r="H2924" s="125">
        <f t="shared" si="486"/>
        <v>336</v>
      </c>
      <c r="I2924" s="134" t="s">
        <v>152</v>
      </c>
      <c r="J2924" s="162">
        <v>280</v>
      </c>
      <c r="K2924" s="162">
        <f t="shared" si="487"/>
        <v>280</v>
      </c>
      <c r="L2924" s="167">
        <f t="shared" si="488"/>
        <v>2100</v>
      </c>
      <c r="M2924" s="167">
        <f t="shared" si="484"/>
        <v>2100</v>
      </c>
      <c r="N2924" s="303" t="s">
        <v>1917</v>
      </c>
      <c r="O2924" s="130">
        <v>60</v>
      </c>
      <c r="P2924" s="130">
        <f t="shared" si="489"/>
        <v>60</v>
      </c>
      <c r="Q2924" s="188"/>
      <c r="R2924" s="194"/>
      <c r="S2924" s="246"/>
      <c r="T2924" s="131"/>
      <c r="U2924" s="37"/>
      <c r="V2924" s="37"/>
    </row>
    <row r="2925" spans="1:27" s="131" customFormat="1" ht="18" customHeight="1" x14ac:dyDescent="0.25">
      <c r="A2925" s="197">
        <v>207550</v>
      </c>
      <c r="B2925" s="134">
        <v>63809624</v>
      </c>
      <c r="C2925" s="134">
        <v>1</v>
      </c>
      <c r="D2925" s="161"/>
      <c r="E2925" s="123">
        <v>63809624</v>
      </c>
      <c r="F2925" s="124" t="s">
        <v>3725</v>
      </c>
      <c r="G2925" s="151">
        <f t="shared" si="490"/>
        <v>336</v>
      </c>
      <c r="H2925" s="125">
        <f t="shared" si="486"/>
        <v>336</v>
      </c>
      <c r="I2925" s="134" t="s">
        <v>152</v>
      </c>
      <c r="J2925" s="162">
        <v>280</v>
      </c>
      <c r="K2925" s="162">
        <f t="shared" si="487"/>
        <v>280</v>
      </c>
      <c r="L2925" s="167">
        <f t="shared" si="488"/>
        <v>2100</v>
      </c>
      <c r="M2925" s="167">
        <f t="shared" si="484"/>
        <v>2100</v>
      </c>
      <c r="N2925" s="303" t="s">
        <v>1917</v>
      </c>
      <c r="O2925" s="130">
        <v>60</v>
      </c>
      <c r="P2925" s="130">
        <f t="shared" si="489"/>
        <v>60</v>
      </c>
      <c r="Q2925" s="188"/>
      <c r="R2925" s="194"/>
      <c r="S2925" s="139"/>
      <c r="T2925" s="139"/>
      <c r="U2925" s="37"/>
      <c r="V2925" s="37"/>
      <c r="W2925" s="202"/>
    </row>
    <row r="2926" spans="1:27" s="131" customFormat="1" ht="18" customHeight="1" x14ac:dyDescent="0.25">
      <c r="A2926" s="134">
        <v>256741</v>
      </c>
      <c r="B2926" s="134">
        <v>63809624</v>
      </c>
      <c r="C2926" s="134">
        <v>1</v>
      </c>
      <c r="D2926" s="122"/>
      <c r="E2926" s="123">
        <v>63809624</v>
      </c>
      <c r="F2926" s="124" t="s">
        <v>3725</v>
      </c>
      <c r="G2926" s="151">
        <f t="shared" si="490"/>
        <v>336</v>
      </c>
      <c r="H2926" s="125">
        <f t="shared" si="486"/>
        <v>336</v>
      </c>
      <c r="I2926" s="348" t="s">
        <v>4271</v>
      </c>
      <c r="J2926" s="162">
        <v>280</v>
      </c>
      <c r="K2926" s="162">
        <f t="shared" si="487"/>
        <v>280</v>
      </c>
      <c r="L2926" s="167">
        <f t="shared" si="488"/>
        <v>2100</v>
      </c>
      <c r="M2926" s="167">
        <f t="shared" si="484"/>
        <v>2100</v>
      </c>
      <c r="N2926" s="303" t="s">
        <v>1917</v>
      </c>
      <c r="O2926" s="130">
        <v>60</v>
      </c>
      <c r="P2926" s="130">
        <f t="shared" si="489"/>
        <v>60</v>
      </c>
      <c r="Q2926" s="188"/>
      <c r="R2926" s="194"/>
      <c r="S2926" s="139"/>
      <c r="T2926" s="139"/>
      <c r="V2926" s="139"/>
    </row>
    <row r="2927" spans="1:27" s="131" customFormat="1" x14ac:dyDescent="0.25">
      <c r="A2927" s="197">
        <v>204870</v>
      </c>
      <c r="B2927" s="134">
        <v>63809638</v>
      </c>
      <c r="C2927" s="134">
        <v>2</v>
      </c>
      <c r="D2927" s="122"/>
      <c r="E2927" s="123" t="s">
        <v>3686</v>
      </c>
      <c r="F2927" s="124" t="s">
        <v>3687</v>
      </c>
      <c r="G2927" s="189">
        <f t="shared" si="490"/>
        <v>126</v>
      </c>
      <c r="H2927" s="125">
        <f t="shared" si="486"/>
        <v>252</v>
      </c>
      <c r="I2927" s="166" t="s">
        <v>152</v>
      </c>
      <c r="J2927" s="162">
        <v>105</v>
      </c>
      <c r="K2927" s="162">
        <f t="shared" si="487"/>
        <v>210</v>
      </c>
      <c r="L2927" s="167">
        <f t="shared" si="488"/>
        <v>787.5</v>
      </c>
      <c r="M2927" s="167">
        <f t="shared" si="484"/>
        <v>1575</v>
      </c>
      <c r="N2927" s="122" t="s">
        <v>1917</v>
      </c>
      <c r="O2927" s="130">
        <v>38.9</v>
      </c>
      <c r="P2927" s="130">
        <f t="shared" si="489"/>
        <v>77.8</v>
      </c>
      <c r="Q2927" s="188"/>
      <c r="R2927" s="194"/>
      <c r="S2927" s="246"/>
      <c r="U2927" s="37"/>
      <c r="V2927" s="37"/>
    </row>
    <row r="2928" spans="1:27" s="131" customFormat="1" x14ac:dyDescent="0.25">
      <c r="A2928" s="197">
        <v>204870</v>
      </c>
      <c r="B2928" s="134">
        <v>63809641</v>
      </c>
      <c r="C2928" s="121">
        <v>2</v>
      </c>
      <c r="D2928" s="161"/>
      <c r="E2928" s="123" t="s">
        <v>3688</v>
      </c>
      <c r="F2928" s="124" t="s">
        <v>4021</v>
      </c>
      <c r="G2928" s="189">
        <f>J2928*1.2+O2928*2.5</f>
        <v>36.262499999999996</v>
      </c>
      <c r="H2928" s="125">
        <f t="shared" si="486"/>
        <v>72.524999999999991</v>
      </c>
      <c r="I2928" s="163" t="s">
        <v>152</v>
      </c>
      <c r="J2928" s="164">
        <v>17</v>
      </c>
      <c r="K2928" s="164">
        <f t="shared" si="487"/>
        <v>34</v>
      </c>
      <c r="L2928" s="165">
        <f t="shared" si="488"/>
        <v>127.5</v>
      </c>
      <c r="M2928" s="165">
        <f t="shared" si="484"/>
        <v>255</v>
      </c>
      <c r="N2928" s="129" t="s">
        <v>1973</v>
      </c>
      <c r="O2928" s="130">
        <v>6.3449999999999998</v>
      </c>
      <c r="P2928" s="130">
        <f t="shared" si="489"/>
        <v>12.69</v>
      </c>
      <c r="Q2928" s="139"/>
      <c r="R2928" s="139"/>
      <c r="S2928" s="139"/>
      <c r="T2928" s="139"/>
      <c r="U2928" s="37"/>
      <c r="X2928" s="139"/>
    </row>
    <row r="2929" spans="1:27" s="131" customFormat="1" ht="18" customHeight="1" x14ac:dyDescent="0.25">
      <c r="A2929" s="197">
        <v>213094</v>
      </c>
      <c r="B2929" s="134">
        <v>63809648</v>
      </c>
      <c r="C2929" s="134">
        <v>24</v>
      </c>
      <c r="D2929" s="161"/>
      <c r="E2929" s="123" t="s">
        <v>3786</v>
      </c>
      <c r="F2929" s="124" t="s">
        <v>3777</v>
      </c>
      <c r="G2929" s="168">
        <f>J2929*1.2+O2929*2.5</f>
        <v>38.234999999999999</v>
      </c>
      <c r="H2929" s="125">
        <f t="shared" si="486"/>
        <v>917.64</v>
      </c>
      <c r="I2929" s="163" t="s">
        <v>974</v>
      </c>
      <c r="J2929" s="164">
        <v>27.5</v>
      </c>
      <c r="K2929" s="164">
        <f t="shared" si="487"/>
        <v>660</v>
      </c>
      <c r="L2929" s="165">
        <f t="shared" si="488"/>
        <v>206.25</v>
      </c>
      <c r="M2929" s="165">
        <f t="shared" si="484"/>
        <v>4950</v>
      </c>
      <c r="N2929" s="129" t="s">
        <v>1973</v>
      </c>
      <c r="O2929" s="130">
        <v>2.0939999999999999</v>
      </c>
      <c r="P2929" s="130">
        <f t="shared" si="489"/>
        <v>50.256</v>
      </c>
      <c r="Q2929" s="202"/>
      <c r="R2929" s="202"/>
      <c r="S2929" s="202"/>
      <c r="T2929" s="202"/>
      <c r="U2929" s="37"/>
      <c r="V2929" s="37"/>
    </row>
    <row r="2930" spans="1:27" s="131" customFormat="1" x14ac:dyDescent="0.25">
      <c r="A2930" s="197">
        <v>200330</v>
      </c>
      <c r="B2930" s="134">
        <v>63809653</v>
      </c>
      <c r="C2930" s="134">
        <v>2</v>
      </c>
      <c r="D2930" s="161"/>
      <c r="E2930" s="123">
        <v>63809653</v>
      </c>
      <c r="F2930" s="132" t="s">
        <v>3648</v>
      </c>
      <c r="G2930" s="168">
        <f>J2930*1.2+O2930*2.5</f>
        <v>12.525</v>
      </c>
      <c r="H2930" s="162">
        <f t="shared" si="486"/>
        <v>25.05</v>
      </c>
      <c r="I2930" s="163" t="s">
        <v>974</v>
      </c>
      <c r="J2930" s="164">
        <v>10</v>
      </c>
      <c r="K2930" s="164">
        <f t="shared" si="487"/>
        <v>20</v>
      </c>
      <c r="L2930" s="165">
        <f t="shared" si="488"/>
        <v>75</v>
      </c>
      <c r="M2930" s="165">
        <f t="shared" si="484"/>
        <v>150</v>
      </c>
      <c r="N2930" s="129" t="s">
        <v>1973</v>
      </c>
      <c r="O2930" s="130">
        <v>0.21</v>
      </c>
      <c r="P2930" s="130">
        <f t="shared" si="489"/>
        <v>0.42</v>
      </c>
      <c r="Q2930" s="139"/>
      <c r="R2930" s="139"/>
      <c r="S2930" s="139"/>
      <c r="T2930" s="139"/>
      <c r="U2930" s="37"/>
      <c r="V2930" s="40"/>
    </row>
    <row r="2931" spans="1:27" s="139" customFormat="1" x14ac:dyDescent="0.25">
      <c r="A2931" s="134">
        <v>230109</v>
      </c>
      <c r="B2931" s="134">
        <v>63809653</v>
      </c>
      <c r="C2931" s="134">
        <v>2</v>
      </c>
      <c r="D2931" s="122"/>
      <c r="E2931" s="123">
        <v>63809653</v>
      </c>
      <c r="F2931" s="132" t="s">
        <v>3648</v>
      </c>
      <c r="G2931" s="168">
        <f>J2931*1.2+O2931*2.5</f>
        <v>12.525</v>
      </c>
      <c r="H2931" s="162">
        <f t="shared" si="486"/>
        <v>25.05</v>
      </c>
      <c r="I2931" s="163" t="s">
        <v>974</v>
      </c>
      <c r="J2931" s="164">
        <v>10</v>
      </c>
      <c r="K2931" s="164">
        <f t="shared" si="487"/>
        <v>20</v>
      </c>
      <c r="L2931" s="165">
        <f t="shared" si="488"/>
        <v>75</v>
      </c>
      <c r="M2931" s="165">
        <f t="shared" si="484"/>
        <v>150</v>
      </c>
      <c r="N2931" s="129" t="s">
        <v>1973</v>
      </c>
      <c r="O2931" s="130">
        <v>0.21</v>
      </c>
      <c r="P2931" s="130">
        <f t="shared" si="489"/>
        <v>0.42</v>
      </c>
      <c r="Q2931" s="104"/>
      <c r="R2931" s="40"/>
      <c r="S2931" s="37"/>
      <c r="T2931" s="37"/>
      <c r="U2931" s="37"/>
      <c r="V2931" s="37"/>
      <c r="W2931" s="131"/>
      <c r="Y2931" s="131"/>
    </row>
    <row r="2932" spans="1:27" s="131" customFormat="1" x14ac:dyDescent="0.25">
      <c r="A2932" s="197">
        <v>213094</v>
      </c>
      <c r="B2932" s="134">
        <v>63809654</v>
      </c>
      <c r="C2932" s="134">
        <v>24</v>
      </c>
      <c r="D2932" s="161"/>
      <c r="E2932" s="123">
        <v>63809654</v>
      </c>
      <c r="F2932" s="124" t="s">
        <v>3778</v>
      </c>
      <c r="G2932" s="168">
        <f>J2932*1.2</f>
        <v>24.599999999999998</v>
      </c>
      <c r="H2932" s="125">
        <f t="shared" si="486"/>
        <v>590.4</v>
      </c>
      <c r="I2932" s="166" t="s">
        <v>974</v>
      </c>
      <c r="J2932" s="162">
        <v>20.5</v>
      </c>
      <c r="K2932" s="162">
        <f t="shared" si="487"/>
        <v>492</v>
      </c>
      <c r="L2932" s="167">
        <f t="shared" si="488"/>
        <v>153.75</v>
      </c>
      <c r="M2932" s="167">
        <f t="shared" si="484"/>
        <v>3690</v>
      </c>
      <c r="N2932" s="122" t="s">
        <v>2028</v>
      </c>
      <c r="O2932" s="130">
        <v>0.4</v>
      </c>
      <c r="P2932" s="130">
        <f t="shared" si="489"/>
        <v>9.6000000000000014</v>
      </c>
      <c r="Q2932" s="188"/>
      <c r="R2932" s="139"/>
      <c r="S2932" s="139"/>
      <c r="T2932" s="139"/>
      <c r="U2932" s="37"/>
      <c r="V2932" s="37"/>
    </row>
    <row r="2933" spans="1:27" s="131" customFormat="1" x14ac:dyDescent="0.25">
      <c r="A2933" s="197">
        <v>225825</v>
      </c>
      <c r="B2933" s="134">
        <v>63809654</v>
      </c>
      <c r="C2933" s="134">
        <v>36</v>
      </c>
      <c r="D2933" s="161"/>
      <c r="E2933" s="123" t="s">
        <v>3918</v>
      </c>
      <c r="F2933" s="124" t="s">
        <v>3778</v>
      </c>
      <c r="G2933" s="168">
        <f>J2933*1.2</f>
        <v>24.599999999999998</v>
      </c>
      <c r="H2933" s="125">
        <f t="shared" si="486"/>
        <v>885.59999999999991</v>
      </c>
      <c r="I2933" s="166" t="s">
        <v>974</v>
      </c>
      <c r="J2933" s="162">
        <v>20.5</v>
      </c>
      <c r="K2933" s="162">
        <f t="shared" si="487"/>
        <v>738</v>
      </c>
      <c r="L2933" s="167">
        <f t="shared" si="488"/>
        <v>153.75</v>
      </c>
      <c r="M2933" s="167">
        <f t="shared" si="484"/>
        <v>5535</v>
      </c>
      <c r="N2933" s="122" t="s">
        <v>2028</v>
      </c>
      <c r="O2933" s="130">
        <v>0.4</v>
      </c>
      <c r="P2933" s="130">
        <f t="shared" si="489"/>
        <v>14.4</v>
      </c>
      <c r="Q2933" s="188"/>
      <c r="R2933" s="139"/>
      <c r="S2933" s="139"/>
      <c r="Y2933" s="139"/>
    </row>
    <row r="2934" spans="1:27" s="131" customFormat="1" x14ac:dyDescent="0.25">
      <c r="A2934" s="197">
        <v>200330</v>
      </c>
      <c r="B2934" s="134">
        <v>63809690</v>
      </c>
      <c r="C2934" s="134">
        <v>4</v>
      </c>
      <c r="D2934" s="161"/>
      <c r="E2934" s="123">
        <v>63809690</v>
      </c>
      <c r="F2934" s="124" t="s">
        <v>3645</v>
      </c>
      <c r="G2934" s="168">
        <f>J2934*1.2+O2934*2.5</f>
        <v>98.949999999999989</v>
      </c>
      <c r="H2934" s="162">
        <f t="shared" si="486"/>
        <v>395.79999999999995</v>
      </c>
      <c r="I2934" s="163" t="s">
        <v>152</v>
      </c>
      <c r="J2934" s="164">
        <v>69</v>
      </c>
      <c r="K2934" s="164">
        <f t="shared" si="487"/>
        <v>276</v>
      </c>
      <c r="L2934" s="165">
        <f t="shared" si="488"/>
        <v>517.5</v>
      </c>
      <c r="M2934" s="165">
        <f t="shared" si="484"/>
        <v>2070</v>
      </c>
      <c r="N2934" s="129" t="s">
        <v>1973</v>
      </c>
      <c r="O2934" s="130">
        <v>6.46</v>
      </c>
      <c r="P2934" s="130">
        <f t="shared" si="489"/>
        <v>25.84</v>
      </c>
      <c r="Q2934" s="188"/>
      <c r="R2934" s="139"/>
      <c r="S2934" s="139"/>
      <c r="T2934" s="139"/>
      <c r="V2934" s="37"/>
    </row>
    <row r="2935" spans="1:27" s="139" customFormat="1" ht="18" customHeight="1" x14ac:dyDescent="0.25">
      <c r="A2935" s="134">
        <v>230109</v>
      </c>
      <c r="B2935" s="134">
        <v>63809690</v>
      </c>
      <c r="C2935" s="134">
        <v>4</v>
      </c>
      <c r="D2935" s="122"/>
      <c r="E2935" s="123">
        <v>63809690</v>
      </c>
      <c r="F2935" s="124" t="s">
        <v>3645</v>
      </c>
      <c r="G2935" s="168">
        <f>J2935*1.2+O2935*2.5</f>
        <v>98.949999999999989</v>
      </c>
      <c r="H2935" s="162">
        <f t="shared" si="486"/>
        <v>395.79999999999995</v>
      </c>
      <c r="I2935" s="163" t="s">
        <v>152</v>
      </c>
      <c r="J2935" s="164">
        <v>69</v>
      </c>
      <c r="K2935" s="164">
        <f t="shared" si="487"/>
        <v>276</v>
      </c>
      <c r="L2935" s="165">
        <f t="shared" si="488"/>
        <v>517.5</v>
      </c>
      <c r="M2935" s="165">
        <f t="shared" si="484"/>
        <v>2070</v>
      </c>
      <c r="N2935" s="129" t="s">
        <v>1973</v>
      </c>
      <c r="O2935" s="130">
        <v>6.46</v>
      </c>
      <c r="P2935" s="130">
        <f t="shared" si="489"/>
        <v>25.84</v>
      </c>
      <c r="Q2935" s="104"/>
      <c r="R2935" s="40"/>
      <c r="S2935" s="37"/>
      <c r="T2935" s="37"/>
      <c r="U2935" s="37"/>
      <c r="V2935" s="131"/>
    </row>
    <row r="2936" spans="1:27" s="131" customFormat="1" ht="18" customHeight="1" x14ac:dyDescent="0.25">
      <c r="A2936" s="280">
        <v>283951</v>
      </c>
      <c r="B2936" s="134">
        <v>63809690</v>
      </c>
      <c r="C2936" s="134">
        <v>2</v>
      </c>
      <c r="D2936" s="122">
        <v>1367640</v>
      </c>
      <c r="E2936" s="270">
        <v>63809690</v>
      </c>
      <c r="F2936" s="124" t="s">
        <v>3645</v>
      </c>
      <c r="G2936" s="482">
        <f>J2936*1.035+O2936*2.5</f>
        <v>98.949999999999989</v>
      </c>
      <c r="H2936" s="125">
        <f t="shared" si="486"/>
        <v>197.89999999999998</v>
      </c>
      <c r="I2936" s="163" t="s">
        <v>152</v>
      </c>
      <c r="J2936" s="481">
        <v>80</v>
      </c>
      <c r="K2936" s="164">
        <f t="shared" si="487"/>
        <v>160</v>
      </c>
      <c r="L2936" s="165">
        <f t="shared" si="488"/>
        <v>600</v>
      </c>
      <c r="M2936" s="165">
        <f t="shared" si="484"/>
        <v>1200</v>
      </c>
      <c r="N2936" s="129" t="s">
        <v>1973</v>
      </c>
      <c r="O2936" s="130">
        <v>6.46</v>
      </c>
      <c r="P2936" s="130">
        <f t="shared" si="489"/>
        <v>12.92</v>
      </c>
      <c r="Q2936" s="139"/>
      <c r="S2936" s="475" t="s">
        <v>4575</v>
      </c>
      <c r="T2936" s="37"/>
      <c r="U2936" s="37"/>
      <c r="V2936" s="37"/>
    </row>
    <row r="2937" spans="1:27" s="131" customFormat="1" ht="18" customHeight="1" x14ac:dyDescent="0.25">
      <c r="A2937" s="197">
        <v>285020</v>
      </c>
      <c r="B2937" s="197">
        <v>63809690</v>
      </c>
      <c r="C2937" s="197">
        <v>4</v>
      </c>
      <c r="D2937" s="206">
        <v>1368841</v>
      </c>
      <c r="E2937" s="232">
        <v>63809690</v>
      </c>
      <c r="F2937" s="210" t="s">
        <v>3645</v>
      </c>
      <c r="G2937" s="482">
        <f>J2937*1.035+O2937*2.5</f>
        <v>98.949999999999989</v>
      </c>
      <c r="H2937" s="307">
        <f t="shared" si="486"/>
        <v>395.79999999999995</v>
      </c>
      <c r="I2937" s="163" t="s">
        <v>152</v>
      </c>
      <c r="J2937" s="164">
        <v>80</v>
      </c>
      <c r="K2937" s="164">
        <f t="shared" si="487"/>
        <v>320</v>
      </c>
      <c r="L2937" s="165">
        <f t="shared" si="488"/>
        <v>600</v>
      </c>
      <c r="M2937" s="165">
        <f t="shared" si="484"/>
        <v>2400</v>
      </c>
      <c r="N2937" s="129" t="s">
        <v>1973</v>
      </c>
      <c r="O2937" s="130">
        <v>6.46</v>
      </c>
      <c r="P2937" s="130">
        <f t="shared" si="489"/>
        <v>25.84</v>
      </c>
      <c r="S2937" s="447" t="s">
        <v>4578</v>
      </c>
      <c r="T2937" s="40"/>
      <c r="U2937" s="37"/>
      <c r="V2937" s="37"/>
    </row>
    <row r="2938" spans="1:27" s="131" customFormat="1" ht="18" customHeight="1" x14ac:dyDescent="0.25">
      <c r="A2938" s="134">
        <v>297512</v>
      </c>
      <c r="B2938" s="134">
        <v>63809690</v>
      </c>
      <c r="C2938" s="134">
        <v>2</v>
      </c>
      <c r="D2938" s="122">
        <v>1386343</v>
      </c>
      <c r="E2938" s="270">
        <v>63809690</v>
      </c>
      <c r="F2938" s="124" t="s">
        <v>3645</v>
      </c>
      <c r="G2938" s="482">
        <f>J2938*1.035+O2938*2.5</f>
        <v>98.949999999999989</v>
      </c>
      <c r="H2938" s="125">
        <f t="shared" si="486"/>
        <v>197.89999999999998</v>
      </c>
      <c r="I2938" s="163" t="s">
        <v>152</v>
      </c>
      <c r="J2938" s="496">
        <v>80</v>
      </c>
      <c r="K2938" s="164">
        <f t="shared" si="487"/>
        <v>160</v>
      </c>
      <c r="L2938" s="165">
        <f t="shared" si="488"/>
        <v>600</v>
      </c>
      <c r="M2938" s="165">
        <f t="shared" si="484"/>
        <v>1200</v>
      </c>
      <c r="N2938" s="129" t="s">
        <v>1973</v>
      </c>
      <c r="O2938" s="130">
        <v>6.46</v>
      </c>
      <c r="P2938" s="130">
        <f t="shared" si="489"/>
        <v>12.92</v>
      </c>
      <c r="R2938" s="139"/>
      <c r="S2938" s="498" t="s">
        <v>4578</v>
      </c>
      <c r="T2938" s="37"/>
      <c r="U2938" s="37"/>
      <c r="V2938" s="40"/>
    </row>
    <row r="2939" spans="1:27" s="131" customFormat="1" ht="18" customHeight="1" x14ac:dyDescent="0.25">
      <c r="A2939" s="134">
        <v>297566</v>
      </c>
      <c r="B2939" s="134">
        <v>63809690</v>
      </c>
      <c r="C2939" s="134">
        <v>2</v>
      </c>
      <c r="D2939" s="122">
        <v>1386343</v>
      </c>
      <c r="E2939" s="270">
        <v>63809690</v>
      </c>
      <c r="F2939" s="124" t="s">
        <v>3645</v>
      </c>
      <c r="G2939" s="482">
        <f>J2939*1.035+O2939*2.5</f>
        <v>98.949999999999989</v>
      </c>
      <c r="H2939" s="125">
        <f t="shared" si="486"/>
        <v>197.89999999999998</v>
      </c>
      <c r="I2939" s="163" t="s">
        <v>152</v>
      </c>
      <c r="J2939" s="496">
        <v>80</v>
      </c>
      <c r="K2939" s="164">
        <f t="shared" si="487"/>
        <v>160</v>
      </c>
      <c r="L2939" s="165">
        <f t="shared" si="488"/>
        <v>600</v>
      </c>
      <c r="M2939" s="165">
        <f t="shared" si="484"/>
        <v>1200</v>
      </c>
      <c r="N2939" s="129" t="s">
        <v>1973</v>
      </c>
      <c r="O2939" s="130">
        <v>6.46</v>
      </c>
      <c r="P2939" s="130">
        <f t="shared" si="489"/>
        <v>12.92</v>
      </c>
      <c r="R2939" s="139"/>
      <c r="S2939" s="498" t="s">
        <v>4578</v>
      </c>
      <c r="T2939" s="37"/>
      <c r="U2939" s="37"/>
      <c r="V2939" s="37"/>
    </row>
    <row r="2940" spans="1:27" s="131" customFormat="1" x14ac:dyDescent="0.25">
      <c r="A2940" s="197">
        <v>200330</v>
      </c>
      <c r="B2940" s="134">
        <v>63809691</v>
      </c>
      <c r="C2940" s="121">
        <v>2</v>
      </c>
      <c r="D2940" s="161"/>
      <c r="E2940" s="123">
        <v>63809691</v>
      </c>
      <c r="F2940" s="124" t="s">
        <v>3647</v>
      </c>
      <c r="G2940" s="168">
        <f>J2940*1.2+O2940*2.5</f>
        <v>21.824999999999999</v>
      </c>
      <c r="H2940" s="162">
        <f t="shared" si="486"/>
        <v>43.65</v>
      </c>
      <c r="I2940" s="163" t="s">
        <v>974</v>
      </c>
      <c r="J2940" s="164">
        <v>13.5</v>
      </c>
      <c r="K2940" s="164">
        <f t="shared" si="487"/>
        <v>27</v>
      </c>
      <c r="L2940" s="165">
        <f t="shared" si="488"/>
        <v>101.25</v>
      </c>
      <c r="M2940" s="165">
        <f t="shared" si="484"/>
        <v>202.5</v>
      </c>
      <c r="N2940" s="129" t="s">
        <v>1973</v>
      </c>
      <c r="O2940" s="130">
        <v>2.25</v>
      </c>
      <c r="P2940" s="130">
        <f t="shared" si="489"/>
        <v>4.5</v>
      </c>
      <c r="U2940" s="139"/>
      <c r="V2940" s="37"/>
    </row>
    <row r="2941" spans="1:27" s="131" customFormat="1" x14ac:dyDescent="0.25">
      <c r="A2941" s="134">
        <v>230109</v>
      </c>
      <c r="B2941" s="134">
        <v>63809691</v>
      </c>
      <c r="C2941" s="121">
        <v>2</v>
      </c>
      <c r="D2941" s="122"/>
      <c r="E2941" s="123">
        <v>63809691</v>
      </c>
      <c r="F2941" s="124" t="s">
        <v>3647</v>
      </c>
      <c r="G2941" s="168">
        <f>J2941*1.2+O2941*2.5</f>
        <v>21.824999999999999</v>
      </c>
      <c r="H2941" s="162">
        <f t="shared" si="486"/>
        <v>43.65</v>
      </c>
      <c r="I2941" s="163" t="s">
        <v>974</v>
      </c>
      <c r="J2941" s="164">
        <v>13.5</v>
      </c>
      <c r="K2941" s="164">
        <f t="shared" si="487"/>
        <v>27</v>
      </c>
      <c r="L2941" s="165">
        <f t="shared" si="488"/>
        <v>101.25</v>
      </c>
      <c r="M2941" s="165">
        <f t="shared" si="484"/>
        <v>202.5</v>
      </c>
      <c r="N2941" s="129" t="s">
        <v>1973</v>
      </c>
      <c r="O2941" s="130">
        <v>2.25</v>
      </c>
      <c r="P2941" s="130">
        <f t="shared" si="489"/>
        <v>4.5</v>
      </c>
      <c r="Q2941" s="104"/>
      <c r="R2941" s="40"/>
      <c r="S2941" s="37"/>
      <c r="T2941" s="37"/>
      <c r="U2941" s="37"/>
      <c r="V2941" s="37"/>
      <c r="X2941" s="139"/>
    </row>
    <row r="2942" spans="1:27" s="131" customFormat="1" x14ac:dyDescent="0.25">
      <c r="A2942" s="134">
        <v>200541</v>
      </c>
      <c r="B2942" s="134">
        <v>63809692</v>
      </c>
      <c r="C2942" s="134">
        <v>1</v>
      </c>
      <c r="D2942" s="161"/>
      <c r="E2942" s="123" t="s">
        <v>3659</v>
      </c>
      <c r="F2942" s="124" t="s">
        <v>3660</v>
      </c>
      <c r="G2942" s="189">
        <f>J2942*1.2</f>
        <v>168</v>
      </c>
      <c r="H2942" s="162">
        <f t="shared" si="486"/>
        <v>168</v>
      </c>
      <c r="I2942" s="166" t="s">
        <v>152</v>
      </c>
      <c r="J2942" s="162">
        <v>140</v>
      </c>
      <c r="K2942" s="162">
        <f t="shared" si="487"/>
        <v>140</v>
      </c>
      <c r="L2942" s="167">
        <f t="shared" si="488"/>
        <v>1050</v>
      </c>
      <c r="M2942" s="167">
        <f t="shared" si="484"/>
        <v>1050</v>
      </c>
      <c r="N2942" s="171" t="s">
        <v>2028</v>
      </c>
      <c r="O2942" s="130">
        <v>21.5</v>
      </c>
      <c r="P2942" s="130">
        <f t="shared" si="489"/>
        <v>21.5</v>
      </c>
      <c r="Q2942" s="188"/>
      <c r="R2942" s="139"/>
      <c r="S2942" s="139"/>
      <c r="T2942" s="139"/>
      <c r="U2942" s="139"/>
      <c r="V2942" s="37"/>
    </row>
    <row r="2943" spans="1:27" x14ac:dyDescent="0.25">
      <c r="A2943" s="197">
        <v>202439</v>
      </c>
      <c r="B2943" s="140">
        <v>63809699</v>
      </c>
      <c r="C2943" s="141">
        <v>2</v>
      </c>
      <c r="D2943" s="122"/>
      <c r="E2943" s="123">
        <v>63809699</v>
      </c>
      <c r="F2943" s="124" t="s">
        <v>4741</v>
      </c>
      <c r="G2943" s="189">
        <f t="shared" ref="G2943:G2948" si="491">J2943*1.2+O2943*2.5</f>
        <v>21.174999999999997</v>
      </c>
      <c r="H2943" s="254">
        <f t="shared" si="486"/>
        <v>42.349999999999994</v>
      </c>
      <c r="I2943" s="163" t="s">
        <v>152</v>
      </c>
      <c r="J2943" s="190">
        <v>17</v>
      </c>
      <c r="K2943" s="164">
        <f t="shared" si="487"/>
        <v>34</v>
      </c>
      <c r="L2943" s="177">
        <f t="shared" si="488"/>
        <v>127.5</v>
      </c>
      <c r="M2943" s="192">
        <f t="shared" si="484"/>
        <v>255</v>
      </c>
      <c r="N2943" s="129" t="s">
        <v>1973</v>
      </c>
      <c r="O2943" s="130">
        <v>0.31</v>
      </c>
      <c r="P2943" s="130">
        <f t="shared" si="489"/>
        <v>0.62</v>
      </c>
      <c r="Q2943" s="188"/>
      <c r="R2943" s="139"/>
      <c r="S2943" s="139"/>
      <c r="T2943" s="139"/>
      <c r="U2943" s="131"/>
      <c r="W2943" s="40"/>
      <c r="AA2943" s="40"/>
    </row>
    <row r="2944" spans="1:27" ht="18" customHeight="1" x14ac:dyDescent="0.25">
      <c r="A2944" s="197">
        <v>202439</v>
      </c>
      <c r="B2944" s="134">
        <v>63809700</v>
      </c>
      <c r="C2944" s="134">
        <v>1</v>
      </c>
      <c r="D2944" s="122"/>
      <c r="E2944" s="123">
        <v>63809700</v>
      </c>
      <c r="F2944" s="124" t="s">
        <v>3670</v>
      </c>
      <c r="G2944" s="189">
        <f t="shared" si="491"/>
        <v>113.02500000000001</v>
      </c>
      <c r="H2944" s="135">
        <f t="shared" si="486"/>
        <v>113.02500000000001</v>
      </c>
      <c r="I2944" s="136" t="s">
        <v>152</v>
      </c>
      <c r="J2944" s="137">
        <v>85</v>
      </c>
      <c r="K2944" s="137">
        <f t="shared" si="487"/>
        <v>85</v>
      </c>
      <c r="L2944" s="138">
        <f t="shared" si="488"/>
        <v>637.5</v>
      </c>
      <c r="M2944" s="138">
        <f t="shared" si="484"/>
        <v>637.5</v>
      </c>
      <c r="N2944" s="129" t="s">
        <v>1973</v>
      </c>
      <c r="O2944" s="130">
        <v>4.41</v>
      </c>
      <c r="P2944" s="130">
        <f t="shared" si="489"/>
        <v>4.41</v>
      </c>
      <c r="Q2944" s="139"/>
      <c r="R2944" s="139"/>
      <c r="S2944" s="139"/>
      <c r="T2944" s="139"/>
      <c r="U2944" s="131"/>
      <c r="V2944" s="139"/>
    </row>
    <row r="2945" spans="1:23" x14ac:dyDescent="0.25">
      <c r="A2945" s="197">
        <v>202439</v>
      </c>
      <c r="B2945" s="134">
        <v>63809701</v>
      </c>
      <c r="C2945" s="134">
        <v>1</v>
      </c>
      <c r="D2945" s="122"/>
      <c r="E2945" s="123">
        <v>63809701</v>
      </c>
      <c r="F2945" s="124" t="s">
        <v>3671</v>
      </c>
      <c r="G2945" s="189">
        <f t="shared" si="491"/>
        <v>113.02500000000001</v>
      </c>
      <c r="H2945" s="135">
        <f t="shared" si="486"/>
        <v>113.02500000000001</v>
      </c>
      <c r="I2945" s="136" t="s">
        <v>152</v>
      </c>
      <c r="J2945" s="137">
        <v>85</v>
      </c>
      <c r="K2945" s="137">
        <f t="shared" si="487"/>
        <v>85</v>
      </c>
      <c r="L2945" s="138">
        <f t="shared" si="488"/>
        <v>637.5</v>
      </c>
      <c r="M2945" s="138">
        <f t="shared" si="484"/>
        <v>637.5</v>
      </c>
      <c r="N2945" s="129" t="s">
        <v>1973</v>
      </c>
      <c r="O2945" s="130">
        <v>4.41</v>
      </c>
      <c r="P2945" s="130">
        <f t="shared" si="489"/>
        <v>4.41</v>
      </c>
      <c r="Q2945" s="139"/>
      <c r="R2945" s="139"/>
      <c r="S2945" s="139"/>
      <c r="T2945" s="139"/>
      <c r="W2945" s="40"/>
    </row>
    <row r="2946" spans="1:23" x14ac:dyDescent="0.25">
      <c r="A2946" s="197">
        <v>202439</v>
      </c>
      <c r="B2946" s="134">
        <v>63809702</v>
      </c>
      <c r="C2946" s="134">
        <v>1</v>
      </c>
      <c r="D2946" s="122"/>
      <c r="E2946" s="123">
        <v>63809702</v>
      </c>
      <c r="F2946" s="124" t="s">
        <v>3672</v>
      </c>
      <c r="G2946" s="189">
        <f t="shared" si="491"/>
        <v>28.88</v>
      </c>
      <c r="H2946" s="125">
        <f t="shared" si="486"/>
        <v>28.88</v>
      </c>
      <c r="I2946" s="163" t="s">
        <v>152</v>
      </c>
      <c r="J2946" s="190">
        <v>23</v>
      </c>
      <c r="K2946" s="164">
        <f t="shared" si="487"/>
        <v>23</v>
      </c>
      <c r="L2946" s="165">
        <f t="shared" si="488"/>
        <v>172.5</v>
      </c>
      <c r="M2946" s="165">
        <f t="shared" si="484"/>
        <v>172.5</v>
      </c>
      <c r="N2946" s="129" t="s">
        <v>1973</v>
      </c>
      <c r="O2946" s="130">
        <v>0.51200000000000001</v>
      </c>
      <c r="P2946" s="130">
        <f t="shared" si="489"/>
        <v>0.51200000000000001</v>
      </c>
      <c r="Q2946" s="131"/>
      <c r="R2946" s="139"/>
      <c r="S2946" s="139"/>
      <c r="T2946" s="139"/>
      <c r="V2946" s="40"/>
    </row>
    <row r="2947" spans="1:23" ht="18" customHeight="1" x14ac:dyDescent="0.25">
      <c r="A2947" s="134">
        <v>230109</v>
      </c>
      <c r="B2947" s="134">
        <v>63809702</v>
      </c>
      <c r="C2947" s="134">
        <v>1</v>
      </c>
      <c r="D2947" s="122"/>
      <c r="E2947" s="123">
        <v>63809702</v>
      </c>
      <c r="F2947" s="124" t="s">
        <v>3672</v>
      </c>
      <c r="G2947" s="189">
        <f t="shared" si="491"/>
        <v>28.88</v>
      </c>
      <c r="H2947" s="125">
        <f t="shared" si="486"/>
        <v>28.88</v>
      </c>
      <c r="I2947" s="163" t="s">
        <v>152</v>
      </c>
      <c r="J2947" s="190">
        <v>23</v>
      </c>
      <c r="K2947" s="164">
        <f t="shared" si="487"/>
        <v>23</v>
      </c>
      <c r="L2947" s="165">
        <f t="shared" si="488"/>
        <v>172.5</v>
      </c>
      <c r="M2947" s="165">
        <f t="shared" si="484"/>
        <v>172.5</v>
      </c>
      <c r="N2947" s="129" t="s">
        <v>1973</v>
      </c>
      <c r="O2947" s="130">
        <v>0.51200000000000001</v>
      </c>
      <c r="P2947" s="130">
        <f t="shared" si="489"/>
        <v>0.51200000000000001</v>
      </c>
      <c r="V2947" s="131"/>
    </row>
    <row r="2948" spans="1:23" ht="18" customHeight="1" x14ac:dyDescent="0.25">
      <c r="A2948" s="134">
        <v>237513</v>
      </c>
      <c r="B2948" s="134">
        <v>63809702</v>
      </c>
      <c r="C2948" s="134">
        <v>1</v>
      </c>
      <c r="D2948" s="122"/>
      <c r="E2948" s="123">
        <v>63809702</v>
      </c>
      <c r="F2948" s="124" t="s">
        <v>3672</v>
      </c>
      <c r="G2948" s="189">
        <f t="shared" si="491"/>
        <v>28.88</v>
      </c>
      <c r="H2948" s="125">
        <f t="shared" si="486"/>
        <v>28.88</v>
      </c>
      <c r="I2948" s="203" t="s">
        <v>974</v>
      </c>
      <c r="J2948" s="190">
        <v>23</v>
      </c>
      <c r="K2948" s="164">
        <f t="shared" si="487"/>
        <v>23</v>
      </c>
      <c r="L2948" s="165">
        <f t="shared" si="488"/>
        <v>172.5</v>
      </c>
      <c r="M2948" s="165">
        <f t="shared" si="484"/>
        <v>172.5</v>
      </c>
      <c r="N2948" s="129" t="s">
        <v>1973</v>
      </c>
      <c r="O2948" s="130">
        <v>0.51200000000000001</v>
      </c>
      <c r="P2948" s="130">
        <f t="shared" si="489"/>
        <v>0.51200000000000001</v>
      </c>
      <c r="V2948" s="139"/>
    </row>
    <row r="2949" spans="1:23" s="40" customFormat="1" ht="18" customHeight="1" x14ac:dyDescent="0.25">
      <c r="A2949" s="197">
        <v>204046</v>
      </c>
      <c r="B2949" s="134">
        <v>63809719</v>
      </c>
      <c r="C2949" s="134">
        <v>1</v>
      </c>
      <c r="D2949" s="134"/>
      <c r="E2949" s="123">
        <v>4000663273</v>
      </c>
      <c r="F2949" s="124" t="s">
        <v>3684</v>
      </c>
      <c r="G2949" s="189">
        <f>J2949*1.2</f>
        <v>132</v>
      </c>
      <c r="H2949" s="125">
        <f t="shared" si="486"/>
        <v>132</v>
      </c>
      <c r="I2949" s="121" t="s">
        <v>152</v>
      </c>
      <c r="J2949" s="292">
        <v>110</v>
      </c>
      <c r="K2949" s="162">
        <f t="shared" si="487"/>
        <v>110</v>
      </c>
      <c r="L2949" s="167">
        <f t="shared" si="488"/>
        <v>825</v>
      </c>
      <c r="M2949" s="167">
        <f t="shared" si="484"/>
        <v>825</v>
      </c>
      <c r="N2949" s="297" t="s">
        <v>1917</v>
      </c>
      <c r="O2949" s="130">
        <v>19</v>
      </c>
      <c r="P2949" s="130">
        <f t="shared" si="489"/>
        <v>19</v>
      </c>
      <c r="Q2949" s="131"/>
      <c r="R2949" s="139"/>
      <c r="S2949" s="139"/>
      <c r="T2949" s="139"/>
      <c r="U2949" s="37"/>
      <c r="V2949" s="131"/>
    </row>
    <row r="2950" spans="1:23" ht="18" customHeight="1" x14ac:dyDescent="0.25">
      <c r="A2950" s="197">
        <v>232712</v>
      </c>
      <c r="B2950" s="134">
        <v>63809719</v>
      </c>
      <c r="C2950" s="134">
        <v>1</v>
      </c>
      <c r="D2950" s="122"/>
      <c r="E2950" s="123" t="s">
        <v>3769</v>
      </c>
      <c r="F2950" s="124" t="s">
        <v>3684</v>
      </c>
      <c r="G2950" s="189">
        <f>J2950*1.2</f>
        <v>132</v>
      </c>
      <c r="H2950" s="125">
        <f t="shared" si="486"/>
        <v>132</v>
      </c>
      <c r="I2950" s="121" t="s">
        <v>152</v>
      </c>
      <c r="J2950" s="292">
        <v>110</v>
      </c>
      <c r="K2950" s="162">
        <f t="shared" si="487"/>
        <v>110</v>
      </c>
      <c r="L2950" s="167">
        <f t="shared" si="488"/>
        <v>825</v>
      </c>
      <c r="M2950" s="167">
        <f t="shared" si="484"/>
        <v>825</v>
      </c>
      <c r="N2950" s="297" t="s">
        <v>1917</v>
      </c>
      <c r="O2950" s="130">
        <v>19</v>
      </c>
      <c r="P2950" s="130">
        <f t="shared" si="489"/>
        <v>19</v>
      </c>
      <c r="Q2950" s="131"/>
      <c r="R2950" s="139"/>
      <c r="S2950" s="139"/>
      <c r="T2950" s="139"/>
      <c r="U2950" s="131"/>
    </row>
    <row r="2951" spans="1:23" ht="18" customHeight="1" x14ac:dyDescent="0.25">
      <c r="A2951" s="197">
        <v>200923</v>
      </c>
      <c r="B2951" s="134">
        <v>63809749</v>
      </c>
      <c r="C2951" s="134">
        <v>2</v>
      </c>
      <c r="D2951" s="161"/>
      <c r="E2951" s="123" t="s">
        <v>3653</v>
      </c>
      <c r="F2951" s="124" t="s">
        <v>3654</v>
      </c>
      <c r="G2951" s="168">
        <f>J2951*1.2</f>
        <v>246</v>
      </c>
      <c r="H2951" s="162">
        <f t="shared" si="486"/>
        <v>492</v>
      </c>
      <c r="I2951" s="166" t="s">
        <v>0</v>
      </c>
      <c r="J2951" s="162">
        <v>205</v>
      </c>
      <c r="K2951" s="162">
        <f t="shared" si="487"/>
        <v>410</v>
      </c>
      <c r="L2951" s="167">
        <f t="shared" si="488"/>
        <v>1537.5</v>
      </c>
      <c r="M2951" s="167">
        <f t="shared" si="484"/>
        <v>3075</v>
      </c>
      <c r="N2951" s="122" t="s">
        <v>2028</v>
      </c>
      <c r="O2951" s="238">
        <v>31</v>
      </c>
      <c r="P2951" s="238">
        <f t="shared" si="489"/>
        <v>62</v>
      </c>
      <c r="Q2951" s="188"/>
      <c r="R2951" s="194"/>
      <c r="S2951" s="246"/>
      <c r="T2951" s="131"/>
      <c r="U2951" s="139"/>
    </row>
    <row r="2952" spans="1:23" ht="18.95" customHeight="1" x14ac:dyDescent="0.25">
      <c r="A2952" s="197">
        <v>200923</v>
      </c>
      <c r="B2952" s="134">
        <v>63809760</v>
      </c>
      <c r="C2952" s="134">
        <v>2</v>
      </c>
      <c r="D2952" s="161"/>
      <c r="E2952" s="123" t="s">
        <v>3655</v>
      </c>
      <c r="F2952" s="124" t="s">
        <v>3657</v>
      </c>
      <c r="G2952" s="168">
        <f>J2952*1.2</f>
        <v>162</v>
      </c>
      <c r="H2952" s="162">
        <f t="shared" si="486"/>
        <v>324</v>
      </c>
      <c r="I2952" s="166" t="s">
        <v>0</v>
      </c>
      <c r="J2952" s="281">
        <v>135</v>
      </c>
      <c r="K2952" s="162">
        <f t="shared" si="487"/>
        <v>270</v>
      </c>
      <c r="L2952" s="167">
        <f t="shared" si="488"/>
        <v>1012.5</v>
      </c>
      <c r="M2952" s="167">
        <f t="shared" si="484"/>
        <v>2025</v>
      </c>
      <c r="N2952" s="122" t="s">
        <v>2028</v>
      </c>
      <c r="O2952" s="238">
        <v>31</v>
      </c>
      <c r="P2952" s="238">
        <f t="shared" si="489"/>
        <v>62</v>
      </c>
      <c r="Q2952" s="188"/>
      <c r="R2952" s="194"/>
      <c r="S2952" s="246"/>
      <c r="T2952" s="131"/>
    </row>
    <row r="2953" spans="1:23" ht="18" customHeight="1" x14ac:dyDescent="0.25">
      <c r="A2953" s="197">
        <v>200923</v>
      </c>
      <c r="B2953" s="134">
        <v>63809761</v>
      </c>
      <c r="C2953" s="134">
        <v>2</v>
      </c>
      <c r="D2953" s="161"/>
      <c r="E2953" s="123" t="s">
        <v>3655</v>
      </c>
      <c r="F2953" s="124" t="s">
        <v>3656</v>
      </c>
      <c r="G2953" s="168">
        <f>J2953*1.2</f>
        <v>162</v>
      </c>
      <c r="H2953" s="162">
        <f t="shared" si="486"/>
        <v>324</v>
      </c>
      <c r="I2953" s="166" t="s">
        <v>0</v>
      </c>
      <c r="J2953" s="281">
        <v>135</v>
      </c>
      <c r="K2953" s="162">
        <f t="shared" si="487"/>
        <v>270</v>
      </c>
      <c r="L2953" s="167">
        <f t="shared" si="488"/>
        <v>1012.5</v>
      </c>
      <c r="M2953" s="167">
        <f t="shared" si="484"/>
        <v>2025</v>
      </c>
      <c r="N2953" s="122" t="s">
        <v>2028</v>
      </c>
      <c r="O2953" s="238">
        <v>31</v>
      </c>
      <c r="P2953" s="238">
        <f t="shared" si="489"/>
        <v>62</v>
      </c>
      <c r="Q2953" s="188"/>
      <c r="R2953" s="194"/>
      <c r="S2953" s="246"/>
      <c r="T2953" s="131"/>
    </row>
    <row r="2954" spans="1:23" ht="18" customHeight="1" x14ac:dyDescent="0.25">
      <c r="A2954" s="134">
        <v>206033</v>
      </c>
      <c r="B2954" s="134">
        <v>63809813</v>
      </c>
      <c r="C2954" s="134">
        <v>2</v>
      </c>
      <c r="D2954" s="122"/>
      <c r="E2954" s="123">
        <v>4000773105</v>
      </c>
      <c r="F2954" s="124" t="s">
        <v>3716</v>
      </c>
      <c r="G2954" s="189">
        <f>J2954*1.2+O2954*2.5</f>
        <v>83.782499999999999</v>
      </c>
      <c r="H2954" s="135">
        <f t="shared" si="486"/>
        <v>167.565</v>
      </c>
      <c r="I2954" s="136" t="s">
        <v>974</v>
      </c>
      <c r="J2954" s="137">
        <v>38</v>
      </c>
      <c r="K2954" s="137">
        <f t="shared" si="487"/>
        <v>76</v>
      </c>
      <c r="L2954" s="138">
        <f t="shared" si="488"/>
        <v>285</v>
      </c>
      <c r="M2954" s="138">
        <f t="shared" ref="M2954:M3017" si="492">C2954*L2954</f>
        <v>570</v>
      </c>
      <c r="N2954" s="129" t="s">
        <v>1973</v>
      </c>
      <c r="O2954" s="130">
        <v>15.273</v>
      </c>
      <c r="P2954" s="130">
        <f t="shared" si="489"/>
        <v>30.545999999999999</v>
      </c>
      <c r="Q2954" s="188"/>
      <c r="R2954" s="194"/>
      <c r="S2954" s="246"/>
      <c r="T2954" s="131"/>
      <c r="V2954" s="131"/>
    </row>
    <row r="2955" spans="1:23" x14ac:dyDescent="0.25">
      <c r="A2955" s="134">
        <v>206033</v>
      </c>
      <c r="B2955" s="134">
        <v>63809817</v>
      </c>
      <c r="C2955" s="121">
        <v>3</v>
      </c>
      <c r="D2955" s="122"/>
      <c r="E2955" s="123">
        <v>63809817</v>
      </c>
      <c r="F2955" s="124" t="s">
        <v>3715</v>
      </c>
      <c r="G2955" s="189">
        <f>J2955*1.2+O2955*2.5</f>
        <v>11.9125</v>
      </c>
      <c r="H2955" s="125">
        <f t="shared" si="486"/>
        <v>35.737499999999997</v>
      </c>
      <c r="I2955" s="136" t="s">
        <v>974</v>
      </c>
      <c r="J2955" s="164">
        <v>9.5</v>
      </c>
      <c r="K2955" s="164">
        <f t="shared" si="487"/>
        <v>28.5</v>
      </c>
      <c r="L2955" s="165">
        <f t="shared" si="488"/>
        <v>71.25</v>
      </c>
      <c r="M2955" s="165">
        <f t="shared" si="492"/>
        <v>213.75</v>
      </c>
      <c r="N2955" s="129" t="s">
        <v>1973</v>
      </c>
      <c r="O2955" s="130">
        <v>0.20499999999999999</v>
      </c>
      <c r="P2955" s="130">
        <f t="shared" si="489"/>
        <v>0.61499999999999999</v>
      </c>
      <c r="Q2955" s="188"/>
      <c r="R2955" s="139"/>
      <c r="S2955" s="139"/>
      <c r="T2955" s="139"/>
      <c r="U2955" s="131"/>
    </row>
    <row r="2956" spans="1:23" x14ac:dyDescent="0.25">
      <c r="A2956" s="134">
        <v>230109</v>
      </c>
      <c r="B2956" s="134">
        <v>63809817</v>
      </c>
      <c r="C2956" s="121">
        <v>6</v>
      </c>
      <c r="D2956" s="122"/>
      <c r="E2956" s="123">
        <v>63809817</v>
      </c>
      <c r="F2956" s="124" t="s">
        <v>3715</v>
      </c>
      <c r="G2956" s="189">
        <f>J2956*1.2+O2956*2.5</f>
        <v>11.9125</v>
      </c>
      <c r="H2956" s="125">
        <f t="shared" si="486"/>
        <v>71.474999999999994</v>
      </c>
      <c r="I2956" s="136" t="s">
        <v>974</v>
      </c>
      <c r="J2956" s="164">
        <v>9.5</v>
      </c>
      <c r="K2956" s="164">
        <f t="shared" si="487"/>
        <v>57</v>
      </c>
      <c r="L2956" s="165">
        <f t="shared" si="488"/>
        <v>71.25</v>
      </c>
      <c r="M2956" s="165">
        <f t="shared" si="492"/>
        <v>427.5</v>
      </c>
      <c r="N2956" s="129" t="s">
        <v>1973</v>
      </c>
      <c r="O2956" s="130">
        <v>0.20499999999999999</v>
      </c>
      <c r="P2956" s="130">
        <f t="shared" si="489"/>
        <v>1.23</v>
      </c>
      <c r="W2956" s="40"/>
    </row>
    <row r="2957" spans="1:23" ht="18" customHeight="1" x14ac:dyDescent="0.25">
      <c r="A2957" s="197">
        <v>204046</v>
      </c>
      <c r="B2957" s="134">
        <v>63809834</v>
      </c>
      <c r="C2957" s="141">
        <v>2</v>
      </c>
      <c r="D2957" s="134"/>
      <c r="E2957" s="123">
        <v>63809834</v>
      </c>
      <c r="F2957" s="124" t="s">
        <v>3683</v>
      </c>
      <c r="G2957" s="151">
        <f>J2957*1.2+O2957*2.5</f>
        <v>38.825000000000003</v>
      </c>
      <c r="H2957" s="254">
        <f t="shared" si="486"/>
        <v>77.650000000000006</v>
      </c>
      <c r="I2957" s="126" t="s">
        <v>974</v>
      </c>
      <c r="J2957" s="190">
        <v>30</v>
      </c>
      <c r="K2957" s="164">
        <f t="shared" si="487"/>
        <v>60</v>
      </c>
      <c r="L2957" s="177">
        <f t="shared" si="488"/>
        <v>225</v>
      </c>
      <c r="M2957" s="192">
        <f t="shared" si="492"/>
        <v>450</v>
      </c>
      <c r="N2957" s="129" t="s">
        <v>1973</v>
      </c>
      <c r="O2957" s="130">
        <v>1.1299999999999999</v>
      </c>
      <c r="P2957" s="130">
        <f t="shared" si="489"/>
        <v>2.2599999999999998</v>
      </c>
      <c r="Q2957" s="188"/>
      <c r="R2957" s="139"/>
      <c r="S2957" s="139"/>
      <c r="T2957" s="139"/>
      <c r="U2957" s="139"/>
      <c r="V2957" s="40"/>
    </row>
    <row r="2958" spans="1:23" s="40" customFormat="1" ht="18" customHeight="1" x14ac:dyDescent="0.25">
      <c r="A2958" s="134">
        <v>228344</v>
      </c>
      <c r="B2958" s="134">
        <v>63809834</v>
      </c>
      <c r="C2958" s="141">
        <v>2</v>
      </c>
      <c r="D2958" s="161"/>
      <c r="E2958" s="123">
        <v>63809834</v>
      </c>
      <c r="F2958" s="124" t="s">
        <v>3683</v>
      </c>
      <c r="G2958" s="151">
        <f>J2958*1.2+O2958*2.5</f>
        <v>38.825000000000003</v>
      </c>
      <c r="H2958" s="254">
        <f t="shared" si="486"/>
        <v>77.650000000000006</v>
      </c>
      <c r="I2958" s="126" t="s">
        <v>974</v>
      </c>
      <c r="J2958" s="352">
        <v>30</v>
      </c>
      <c r="K2958" s="164">
        <f t="shared" si="487"/>
        <v>60</v>
      </c>
      <c r="L2958" s="353">
        <f t="shared" si="488"/>
        <v>225</v>
      </c>
      <c r="M2958" s="192">
        <f t="shared" si="492"/>
        <v>450</v>
      </c>
      <c r="N2958" s="129" t="s">
        <v>1973</v>
      </c>
      <c r="O2958" s="130">
        <v>1.1299999999999999</v>
      </c>
      <c r="P2958" s="130">
        <f t="shared" si="489"/>
        <v>2.2599999999999998</v>
      </c>
      <c r="Q2958" s="104"/>
      <c r="S2958" s="37"/>
      <c r="T2958" s="37"/>
      <c r="U2958" s="37"/>
      <c r="V2958" s="37"/>
    </row>
    <row r="2959" spans="1:23" x14ac:dyDescent="0.25">
      <c r="A2959" s="197">
        <v>204046</v>
      </c>
      <c r="B2959" s="134">
        <v>63809835</v>
      </c>
      <c r="C2959" s="134">
        <v>2</v>
      </c>
      <c r="D2959" s="134"/>
      <c r="E2959" s="123">
        <v>63809835</v>
      </c>
      <c r="F2959" s="124" t="s">
        <v>3682</v>
      </c>
      <c r="G2959" s="189">
        <f t="shared" ref="G2959:G2965" si="493">J2959*1.2</f>
        <v>90</v>
      </c>
      <c r="H2959" s="125">
        <f t="shared" si="486"/>
        <v>180</v>
      </c>
      <c r="I2959" s="121" t="s">
        <v>974</v>
      </c>
      <c r="J2959" s="292">
        <v>75</v>
      </c>
      <c r="K2959" s="162">
        <f t="shared" si="487"/>
        <v>150</v>
      </c>
      <c r="L2959" s="167">
        <f t="shared" si="488"/>
        <v>562.5</v>
      </c>
      <c r="M2959" s="167">
        <f t="shared" si="492"/>
        <v>1125</v>
      </c>
      <c r="N2959" s="297" t="s">
        <v>1917</v>
      </c>
      <c r="O2959" s="130">
        <v>3.9</v>
      </c>
      <c r="P2959" s="130">
        <f t="shared" si="489"/>
        <v>7.8</v>
      </c>
      <c r="Q2959" s="131"/>
      <c r="R2959" s="139"/>
      <c r="S2959" s="139"/>
      <c r="T2959" s="139"/>
      <c r="U2959" s="139"/>
    </row>
    <row r="2960" spans="1:23" s="40" customFormat="1" ht="18" customHeight="1" x14ac:dyDescent="0.25">
      <c r="A2960" s="134">
        <v>228344</v>
      </c>
      <c r="B2960" s="134">
        <v>63809835</v>
      </c>
      <c r="C2960" s="134">
        <v>2</v>
      </c>
      <c r="D2960" s="161"/>
      <c r="E2960" s="123" t="s">
        <v>3905</v>
      </c>
      <c r="F2960" s="124" t="s">
        <v>3682</v>
      </c>
      <c r="G2960" s="189">
        <f t="shared" si="493"/>
        <v>90</v>
      </c>
      <c r="H2960" s="125">
        <f t="shared" si="486"/>
        <v>180</v>
      </c>
      <c r="I2960" s="121" t="s">
        <v>974</v>
      </c>
      <c r="J2960" s="354">
        <v>75</v>
      </c>
      <c r="K2960" s="162">
        <f t="shared" si="487"/>
        <v>150</v>
      </c>
      <c r="L2960" s="167">
        <f t="shared" si="488"/>
        <v>562.5</v>
      </c>
      <c r="M2960" s="167">
        <f t="shared" si="492"/>
        <v>1125</v>
      </c>
      <c r="N2960" s="297" t="s">
        <v>1917</v>
      </c>
      <c r="O2960" s="130">
        <v>3.9</v>
      </c>
      <c r="P2960" s="130">
        <f t="shared" si="489"/>
        <v>7.8</v>
      </c>
      <c r="Q2960" s="104"/>
      <c r="S2960" s="37"/>
      <c r="T2960" s="37"/>
      <c r="U2960" s="37"/>
      <c r="V2960" s="37"/>
    </row>
    <row r="2961" spans="1:27" ht="18" customHeight="1" x14ac:dyDescent="0.25">
      <c r="A2961" s="197">
        <v>204046</v>
      </c>
      <c r="B2961" s="134">
        <v>63809842</v>
      </c>
      <c r="C2961" s="134">
        <v>4</v>
      </c>
      <c r="D2961" s="134"/>
      <c r="E2961" s="123">
        <v>63809842</v>
      </c>
      <c r="F2961" s="270" t="s">
        <v>3675</v>
      </c>
      <c r="G2961" s="189">
        <f t="shared" si="493"/>
        <v>66</v>
      </c>
      <c r="H2961" s="125">
        <f t="shared" si="486"/>
        <v>264</v>
      </c>
      <c r="I2961" s="134" t="s">
        <v>974</v>
      </c>
      <c r="J2961" s="292">
        <v>55</v>
      </c>
      <c r="K2961" s="162">
        <f t="shared" si="487"/>
        <v>220</v>
      </c>
      <c r="L2961" s="167">
        <f t="shared" si="488"/>
        <v>412.5</v>
      </c>
      <c r="M2961" s="167">
        <f t="shared" si="492"/>
        <v>1650</v>
      </c>
      <c r="N2961" s="293" t="s">
        <v>2028</v>
      </c>
      <c r="O2961" s="183">
        <v>1.85</v>
      </c>
      <c r="P2961" s="130">
        <f t="shared" si="489"/>
        <v>7.4</v>
      </c>
      <c r="Q2961" s="139"/>
      <c r="R2961" s="139"/>
      <c r="S2961" s="139"/>
      <c r="T2961" s="139"/>
      <c r="V2961" s="40"/>
    </row>
    <row r="2962" spans="1:27" s="40" customFormat="1" ht="18" customHeight="1" x14ac:dyDescent="0.25">
      <c r="A2962" s="134">
        <v>230109</v>
      </c>
      <c r="B2962" s="134">
        <v>63809842</v>
      </c>
      <c r="C2962" s="134">
        <v>4</v>
      </c>
      <c r="D2962" s="122"/>
      <c r="E2962" s="123">
        <v>63809842</v>
      </c>
      <c r="F2962" s="270" t="s">
        <v>3675</v>
      </c>
      <c r="G2962" s="189">
        <f t="shared" si="493"/>
        <v>66</v>
      </c>
      <c r="H2962" s="125">
        <f t="shared" si="486"/>
        <v>264</v>
      </c>
      <c r="I2962" s="134" t="s">
        <v>974</v>
      </c>
      <c r="J2962" s="292">
        <v>55</v>
      </c>
      <c r="K2962" s="162">
        <f t="shared" si="487"/>
        <v>220</v>
      </c>
      <c r="L2962" s="167">
        <f t="shared" si="488"/>
        <v>412.5</v>
      </c>
      <c r="M2962" s="167">
        <f t="shared" si="492"/>
        <v>1650</v>
      </c>
      <c r="N2962" s="293" t="s">
        <v>2028</v>
      </c>
      <c r="O2962" s="183">
        <v>1.85</v>
      </c>
      <c r="P2962" s="130">
        <f t="shared" si="489"/>
        <v>7.4</v>
      </c>
      <c r="Q2962" s="104"/>
      <c r="S2962" s="37"/>
      <c r="T2962" s="37"/>
      <c r="U2962" s="37"/>
      <c r="V2962" s="37"/>
    </row>
    <row r="2963" spans="1:27" ht="18" customHeight="1" x14ac:dyDescent="0.25">
      <c r="A2963" s="197">
        <v>204046</v>
      </c>
      <c r="B2963" s="134">
        <v>63809843</v>
      </c>
      <c r="C2963" s="134">
        <v>4</v>
      </c>
      <c r="D2963" s="134"/>
      <c r="E2963" s="123">
        <v>63809843</v>
      </c>
      <c r="F2963" s="270" t="s">
        <v>3676</v>
      </c>
      <c r="G2963" s="189">
        <f t="shared" si="493"/>
        <v>38.4</v>
      </c>
      <c r="H2963" s="125">
        <f t="shared" ref="H2963:H3026" si="494">C2963*G2963</f>
        <v>153.6</v>
      </c>
      <c r="I2963" s="134" t="s">
        <v>974</v>
      </c>
      <c r="J2963" s="292">
        <v>32</v>
      </c>
      <c r="K2963" s="162">
        <f t="shared" ref="K2963:K3026" si="495">C2963*J2963</f>
        <v>128</v>
      </c>
      <c r="L2963" s="167">
        <f t="shared" ref="L2963:L3026" si="496">J2963*7.5</f>
        <v>240</v>
      </c>
      <c r="M2963" s="167">
        <f t="shared" si="492"/>
        <v>960</v>
      </c>
      <c r="N2963" s="293" t="s">
        <v>2028</v>
      </c>
      <c r="O2963" s="183">
        <v>0.51300000000000001</v>
      </c>
      <c r="P2963" s="130">
        <f t="shared" si="489"/>
        <v>2.052</v>
      </c>
      <c r="Q2963" s="139"/>
      <c r="R2963" s="139"/>
      <c r="S2963" s="139"/>
      <c r="T2963" s="139"/>
      <c r="V2963" s="40"/>
      <c r="W2963" s="40"/>
      <c r="AA2963" s="40"/>
    </row>
    <row r="2964" spans="1:27" ht="18" customHeight="1" x14ac:dyDescent="0.25">
      <c r="A2964" s="134">
        <v>230109</v>
      </c>
      <c r="B2964" s="134">
        <v>63809843</v>
      </c>
      <c r="C2964" s="134">
        <v>4</v>
      </c>
      <c r="D2964" s="122"/>
      <c r="E2964" s="123" t="s">
        <v>3907</v>
      </c>
      <c r="F2964" s="355" t="s">
        <v>3889</v>
      </c>
      <c r="G2964" s="189">
        <f t="shared" si="493"/>
        <v>38.4</v>
      </c>
      <c r="H2964" s="125">
        <f t="shared" si="494"/>
        <v>153.6</v>
      </c>
      <c r="I2964" s="134" t="s">
        <v>974</v>
      </c>
      <c r="J2964" s="292">
        <v>32</v>
      </c>
      <c r="K2964" s="162">
        <f t="shared" si="495"/>
        <v>128</v>
      </c>
      <c r="L2964" s="167">
        <f t="shared" si="496"/>
        <v>240</v>
      </c>
      <c r="M2964" s="167">
        <f t="shared" si="492"/>
        <v>960</v>
      </c>
      <c r="N2964" s="293" t="s">
        <v>2028</v>
      </c>
      <c r="O2964" s="183">
        <v>0.51300000000000001</v>
      </c>
      <c r="P2964" s="130">
        <f t="shared" si="489"/>
        <v>2.052</v>
      </c>
      <c r="V2964" s="40"/>
      <c r="W2964" s="40"/>
      <c r="AA2964" s="40"/>
    </row>
    <row r="2965" spans="1:27" x14ac:dyDescent="0.25">
      <c r="A2965" s="197">
        <v>204046</v>
      </c>
      <c r="B2965" s="134">
        <v>63809844</v>
      </c>
      <c r="C2965" s="134">
        <v>4</v>
      </c>
      <c r="D2965" s="134"/>
      <c r="E2965" s="123">
        <v>63809844</v>
      </c>
      <c r="F2965" s="270" t="s">
        <v>3677</v>
      </c>
      <c r="G2965" s="189">
        <f t="shared" si="493"/>
        <v>25.2</v>
      </c>
      <c r="H2965" s="125">
        <f t="shared" si="494"/>
        <v>100.8</v>
      </c>
      <c r="I2965" s="134" t="s">
        <v>974</v>
      </c>
      <c r="J2965" s="292">
        <v>21</v>
      </c>
      <c r="K2965" s="162">
        <f t="shared" si="495"/>
        <v>84</v>
      </c>
      <c r="L2965" s="167">
        <f t="shared" si="496"/>
        <v>157.5</v>
      </c>
      <c r="M2965" s="167">
        <f t="shared" si="492"/>
        <v>630</v>
      </c>
      <c r="N2965" s="293" t="s">
        <v>2028</v>
      </c>
      <c r="O2965" s="183">
        <v>0.31</v>
      </c>
      <c r="P2965" s="130">
        <f t="shared" si="489"/>
        <v>1.24</v>
      </c>
      <c r="Q2965" s="139"/>
      <c r="R2965" s="139"/>
      <c r="S2965" s="139"/>
      <c r="T2965" s="139"/>
      <c r="AA2965" s="40"/>
    </row>
    <row r="2966" spans="1:27" x14ac:dyDescent="0.25">
      <c r="A2966" s="134">
        <v>205728</v>
      </c>
      <c r="B2966" s="134">
        <v>63809849</v>
      </c>
      <c r="C2966" s="134">
        <v>2</v>
      </c>
      <c r="D2966" s="122"/>
      <c r="E2966" s="123">
        <v>63809849</v>
      </c>
      <c r="F2966" s="124" t="s">
        <v>3689</v>
      </c>
      <c r="G2966" s="189">
        <f>J2966*1.2+O2966*2.5</f>
        <v>27.857499999999998</v>
      </c>
      <c r="H2966" s="135">
        <f t="shared" si="494"/>
        <v>55.714999999999996</v>
      </c>
      <c r="I2966" s="136" t="s">
        <v>974</v>
      </c>
      <c r="J2966" s="137">
        <v>23</v>
      </c>
      <c r="K2966" s="137">
        <f t="shared" si="495"/>
        <v>46</v>
      </c>
      <c r="L2966" s="138">
        <f t="shared" si="496"/>
        <v>172.5</v>
      </c>
      <c r="M2966" s="138">
        <f t="shared" si="492"/>
        <v>345</v>
      </c>
      <c r="N2966" s="129" t="s">
        <v>1973</v>
      </c>
      <c r="O2966" s="130">
        <v>0.10299999999999999</v>
      </c>
      <c r="P2966" s="130">
        <f t="shared" si="489"/>
        <v>0.20599999999999999</v>
      </c>
      <c r="Q2966" s="131"/>
      <c r="R2966" s="131"/>
      <c r="S2966" s="131"/>
      <c r="T2966" s="131"/>
      <c r="U2966" s="131"/>
      <c r="V2966" s="40"/>
      <c r="Z2966" s="40"/>
    </row>
    <row r="2967" spans="1:27" ht="18.75" customHeight="1" x14ac:dyDescent="0.25">
      <c r="A2967" s="134">
        <v>230109</v>
      </c>
      <c r="B2967" s="134">
        <v>63809849</v>
      </c>
      <c r="C2967" s="134">
        <v>2</v>
      </c>
      <c r="D2967" s="122"/>
      <c r="E2967" s="123">
        <v>63809849</v>
      </c>
      <c r="F2967" s="124" t="s">
        <v>3689</v>
      </c>
      <c r="G2967" s="189">
        <f>J2967*1.2+O2967*2.5</f>
        <v>27.857499999999998</v>
      </c>
      <c r="H2967" s="135">
        <f t="shared" si="494"/>
        <v>55.714999999999996</v>
      </c>
      <c r="I2967" s="136" t="s">
        <v>974</v>
      </c>
      <c r="J2967" s="164">
        <v>23</v>
      </c>
      <c r="K2967" s="137">
        <f t="shared" si="495"/>
        <v>46</v>
      </c>
      <c r="L2967" s="138">
        <f t="shared" si="496"/>
        <v>172.5</v>
      </c>
      <c r="M2967" s="138">
        <f t="shared" si="492"/>
        <v>345</v>
      </c>
      <c r="N2967" s="129" t="s">
        <v>1973</v>
      </c>
      <c r="O2967" s="130">
        <v>0.10299999999999999</v>
      </c>
      <c r="P2967" s="130">
        <f t="shared" si="489"/>
        <v>0.20599999999999999</v>
      </c>
      <c r="V2967" s="40"/>
      <c r="W2967" s="40"/>
      <c r="AA2967" s="40"/>
    </row>
    <row r="2968" spans="1:27" ht="18" customHeight="1" x14ac:dyDescent="0.25">
      <c r="A2968" s="134">
        <v>230109</v>
      </c>
      <c r="B2968" s="134">
        <v>63809849</v>
      </c>
      <c r="C2968" s="134">
        <v>2</v>
      </c>
      <c r="D2968" s="122"/>
      <c r="E2968" s="123">
        <v>63809849</v>
      </c>
      <c r="F2968" s="124" t="s">
        <v>3689</v>
      </c>
      <c r="G2968" s="189">
        <f>J2968*1.2+O2968*2.5</f>
        <v>27.857499999999998</v>
      </c>
      <c r="H2968" s="135">
        <f t="shared" si="494"/>
        <v>55.714999999999996</v>
      </c>
      <c r="I2968" s="163" t="s">
        <v>974</v>
      </c>
      <c r="J2968" s="164">
        <v>23</v>
      </c>
      <c r="K2968" s="137">
        <f t="shared" si="495"/>
        <v>46</v>
      </c>
      <c r="L2968" s="138">
        <f t="shared" si="496"/>
        <v>172.5</v>
      </c>
      <c r="M2968" s="138">
        <f t="shared" si="492"/>
        <v>345</v>
      </c>
      <c r="N2968" s="129" t="s">
        <v>1973</v>
      </c>
      <c r="O2968" s="130">
        <v>0.10299999999999999</v>
      </c>
      <c r="P2968" s="130">
        <f t="shared" si="489"/>
        <v>0.20599999999999999</v>
      </c>
    </row>
    <row r="2969" spans="1:27" ht="18" customHeight="1" x14ac:dyDescent="0.25">
      <c r="A2969" s="197">
        <v>300963</v>
      </c>
      <c r="B2969" s="134">
        <v>63809849</v>
      </c>
      <c r="C2969" s="134">
        <v>2</v>
      </c>
      <c r="D2969" s="122">
        <v>1390262</v>
      </c>
      <c r="E2969" s="257" t="s">
        <v>4636</v>
      </c>
      <c r="F2969" s="124" t="s">
        <v>3689</v>
      </c>
      <c r="G2969" s="125">
        <f>J2969*1.2+O2969*2.5</f>
        <v>27.857499999999998</v>
      </c>
      <c r="H2969" s="135">
        <f t="shared" si="494"/>
        <v>55.714999999999996</v>
      </c>
      <c r="I2969" s="163" t="s">
        <v>974</v>
      </c>
      <c r="J2969" s="164">
        <v>23</v>
      </c>
      <c r="K2969" s="137">
        <f t="shared" si="495"/>
        <v>46</v>
      </c>
      <c r="L2969" s="138">
        <f t="shared" si="496"/>
        <v>172.5</v>
      </c>
      <c r="M2969" s="138">
        <f t="shared" si="492"/>
        <v>345</v>
      </c>
      <c r="N2969" s="129" t="s">
        <v>1973</v>
      </c>
      <c r="O2969" s="130">
        <v>0.10299999999999999</v>
      </c>
      <c r="P2969" s="130">
        <f t="shared" si="489"/>
        <v>0.20599999999999999</v>
      </c>
      <c r="Q2969" s="131"/>
      <c r="R2969" s="139"/>
      <c r="S2969" s="139"/>
      <c r="T2969" s="40"/>
      <c r="U2969" s="40"/>
      <c r="X2969" s="40"/>
    </row>
    <row r="2970" spans="1:27" ht="18" customHeight="1" x14ac:dyDescent="0.25">
      <c r="A2970" s="197">
        <v>300963</v>
      </c>
      <c r="B2970" s="134">
        <v>63809849</v>
      </c>
      <c r="C2970" s="134">
        <v>2</v>
      </c>
      <c r="D2970" s="122">
        <v>1390264</v>
      </c>
      <c r="E2970" s="257" t="s">
        <v>4637</v>
      </c>
      <c r="F2970" s="124" t="s">
        <v>3689</v>
      </c>
      <c r="G2970" s="125">
        <f>J2970*1.2+O2970*2.5</f>
        <v>27.857499999999998</v>
      </c>
      <c r="H2970" s="135">
        <f t="shared" si="494"/>
        <v>55.714999999999996</v>
      </c>
      <c r="I2970" s="163" t="s">
        <v>974</v>
      </c>
      <c r="J2970" s="164">
        <v>23</v>
      </c>
      <c r="K2970" s="137">
        <f t="shared" si="495"/>
        <v>46</v>
      </c>
      <c r="L2970" s="138">
        <f t="shared" si="496"/>
        <v>172.5</v>
      </c>
      <c r="M2970" s="138">
        <f t="shared" si="492"/>
        <v>345</v>
      </c>
      <c r="N2970" s="129" t="s">
        <v>1973</v>
      </c>
      <c r="O2970" s="130">
        <v>0.10299999999999999</v>
      </c>
      <c r="P2970" s="130">
        <f t="shared" si="489"/>
        <v>0.20599999999999999</v>
      </c>
      <c r="Q2970" s="131"/>
      <c r="R2970" s="131"/>
      <c r="S2970" s="131"/>
      <c r="X2970" s="40"/>
    </row>
    <row r="2971" spans="1:27" ht="18" customHeight="1" x14ac:dyDescent="0.25">
      <c r="A2971" s="197">
        <v>316002</v>
      </c>
      <c r="B2971" s="134">
        <v>63809849</v>
      </c>
      <c r="C2971" s="134">
        <v>2</v>
      </c>
      <c r="D2971" s="122">
        <v>1405451</v>
      </c>
      <c r="E2971" s="257" t="s">
        <v>4908</v>
      </c>
      <c r="F2971" s="124" t="s">
        <v>3689</v>
      </c>
      <c r="G2971" s="570">
        <f>J2971*1.2+P2971*1.4+R2971*1</f>
        <v>29.028399999999998</v>
      </c>
      <c r="H2971" s="135">
        <f t="shared" si="494"/>
        <v>58.056799999999996</v>
      </c>
      <c r="I2971" s="571" t="s">
        <v>974</v>
      </c>
      <c r="J2971" s="572">
        <v>23</v>
      </c>
      <c r="K2971" s="573">
        <f t="shared" si="495"/>
        <v>46</v>
      </c>
      <c r="L2971" s="574">
        <f t="shared" si="496"/>
        <v>172.5</v>
      </c>
      <c r="M2971" s="574">
        <f t="shared" si="492"/>
        <v>345</v>
      </c>
      <c r="N2971" s="575" t="s">
        <v>4693</v>
      </c>
      <c r="O2971" s="130">
        <v>0.10299999999999999</v>
      </c>
      <c r="P2971" s="130">
        <f t="shared" si="489"/>
        <v>0.20599999999999999</v>
      </c>
      <c r="Q2971" s="576">
        <v>0.56999999999999995</v>
      </c>
      <c r="R2971" s="576">
        <f>Q2971*C2971</f>
        <v>1.1399999999999999</v>
      </c>
      <c r="S2971" s="139"/>
      <c r="X2971" s="40"/>
    </row>
    <row r="2972" spans="1:27" x14ac:dyDescent="0.25">
      <c r="A2972" s="134">
        <v>205728</v>
      </c>
      <c r="B2972" s="134">
        <v>63809854</v>
      </c>
      <c r="C2972" s="121">
        <v>1</v>
      </c>
      <c r="D2972" s="122"/>
      <c r="E2972" s="123">
        <v>63809854</v>
      </c>
      <c r="F2972" s="124" t="s">
        <v>3690</v>
      </c>
      <c r="G2972" s="189">
        <f t="shared" ref="G2972:G2990" si="497">J2972*1.2+O2972*2.5</f>
        <v>21.467499999999998</v>
      </c>
      <c r="H2972" s="125">
        <f t="shared" si="494"/>
        <v>21.467499999999998</v>
      </c>
      <c r="I2972" s="136" t="s">
        <v>974</v>
      </c>
      <c r="J2972" s="164">
        <v>17.25</v>
      </c>
      <c r="K2972" s="164">
        <f t="shared" si="495"/>
        <v>17.25</v>
      </c>
      <c r="L2972" s="165">
        <f t="shared" si="496"/>
        <v>129.375</v>
      </c>
      <c r="M2972" s="165">
        <f t="shared" si="492"/>
        <v>129.375</v>
      </c>
      <c r="N2972" s="129" t="s">
        <v>1973</v>
      </c>
      <c r="O2972" s="130">
        <v>0.307</v>
      </c>
      <c r="P2972" s="130">
        <f t="shared" si="489"/>
        <v>0.307</v>
      </c>
      <c r="Q2972" s="188"/>
      <c r="R2972" s="139"/>
      <c r="S2972" s="139"/>
      <c r="T2972" s="139"/>
    </row>
    <row r="2973" spans="1:27" x14ac:dyDescent="0.25">
      <c r="A2973" s="134">
        <v>230109</v>
      </c>
      <c r="B2973" s="134">
        <v>63809854</v>
      </c>
      <c r="C2973" s="121">
        <v>1</v>
      </c>
      <c r="D2973" s="122"/>
      <c r="E2973" s="123">
        <v>63809854</v>
      </c>
      <c r="F2973" s="124" t="s">
        <v>3690</v>
      </c>
      <c r="G2973" s="189">
        <f t="shared" si="497"/>
        <v>21.467499999999998</v>
      </c>
      <c r="H2973" s="125">
        <f t="shared" si="494"/>
        <v>21.467499999999998</v>
      </c>
      <c r="I2973" s="136" t="s">
        <v>974</v>
      </c>
      <c r="J2973" s="164">
        <v>17.25</v>
      </c>
      <c r="K2973" s="164">
        <f t="shared" si="495"/>
        <v>17.25</v>
      </c>
      <c r="L2973" s="165">
        <f t="shared" si="496"/>
        <v>129.375</v>
      </c>
      <c r="M2973" s="165">
        <f t="shared" si="492"/>
        <v>129.375</v>
      </c>
      <c r="N2973" s="129" t="s">
        <v>1973</v>
      </c>
      <c r="O2973" s="130">
        <v>0.307</v>
      </c>
      <c r="P2973" s="130">
        <f t="shared" si="489"/>
        <v>0.307</v>
      </c>
    </row>
    <row r="2974" spans="1:27" x14ac:dyDescent="0.25">
      <c r="A2974" s="134">
        <v>230109</v>
      </c>
      <c r="B2974" s="134">
        <v>63809854</v>
      </c>
      <c r="C2974" s="121">
        <v>1</v>
      </c>
      <c r="D2974" s="122"/>
      <c r="E2974" s="123">
        <v>63809854</v>
      </c>
      <c r="F2974" s="124" t="s">
        <v>3690</v>
      </c>
      <c r="G2974" s="189">
        <f t="shared" si="497"/>
        <v>21.467499999999998</v>
      </c>
      <c r="H2974" s="125">
        <f t="shared" si="494"/>
        <v>21.467499999999998</v>
      </c>
      <c r="I2974" s="136" t="s">
        <v>974</v>
      </c>
      <c r="J2974" s="164">
        <v>17.25</v>
      </c>
      <c r="K2974" s="164">
        <f t="shared" si="495"/>
        <v>17.25</v>
      </c>
      <c r="L2974" s="165">
        <f t="shared" si="496"/>
        <v>129.375</v>
      </c>
      <c r="M2974" s="165">
        <f t="shared" si="492"/>
        <v>129.375</v>
      </c>
      <c r="N2974" s="129" t="s">
        <v>1973</v>
      </c>
      <c r="O2974" s="130">
        <v>0.307</v>
      </c>
      <c r="P2974" s="130">
        <f t="shared" si="489"/>
        <v>0.307</v>
      </c>
    </row>
    <row r="2975" spans="1:27" x14ac:dyDescent="0.25">
      <c r="A2975" s="134">
        <v>230109</v>
      </c>
      <c r="B2975" s="134">
        <v>63809856</v>
      </c>
      <c r="C2975" s="134">
        <v>1</v>
      </c>
      <c r="D2975" s="122"/>
      <c r="E2975" s="123" t="s">
        <v>3906</v>
      </c>
      <c r="F2975" s="124" t="s">
        <v>3883</v>
      </c>
      <c r="G2975" s="189">
        <f t="shared" si="497"/>
        <v>8.895999999999999</v>
      </c>
      <c r="H2975" s="135">
        <f t="shared" si="494"/>
        <v>8.895999999999999</v>
      </c>
      <c r="I2975" s="136" t="s">
        <v>974</v>
      </c>
      <c r="J2975" s="164">
        <v>6.83</v>
      </c>
      <c r="K2975" s="137">
        <f t="shared" si="495"/>
        <v>6.83</v>
      </c>
      <c r="L2975" s="138">
        <f t="shared" si="496"/>
        <v>51.225000000000001</v>
      </c>
      <c r="M2975" s="138">
        <f t="shared" si="492"/>
        <v>51.225000000000001</v>
      </c>
      <c r="N2975" s="129" t="s">
        <v>1973</v>
      </c>
      <c r="O2975" s="130">
        <v>0.28000000000000003</v>
      </c>
      <c r="P2975" s="130">
        <f t="shared" si="489"/>
        <v>0.28000000000000003</v>
      </c>
    </row>
    <row r="2976" spans="1:27" ht="14.25" customHeight="1" x14ac:dyDescent="0.25">
      <c r="A2976" s="134">
        <v>230109</v>
      </c>
      <c r="B2976" s="134">
        <v>63809856</v>
      </c>
      <c r="C2976" s="134">
        <v>1</v>
      </c>
      <c r="D2976" s="122"/>
      <c r="E2976" s="123" t="s">
        <v>3906</v>
      </c>
      <c r="F2976" s="124" t="s">
        <v>3883</v>
      </c>
      <c r="G2976" s="189">
        <f t="shared" si="497"/>
        <v>8.895999999999999</v>
      </c>
      <c r="H2976" s="135">
        <f t="shared" si="494"/>
        <v>8.895999999999999</v>
      </c>
      <c r="I2976" s="163" t="s">
        <v>974</v>
      </c>
      <c r="J2976" s="164">
        <v>6.83</v>
      </c>
      <c r="K2976" s="137">
        <f t="shared" si="495"/>
        <v>6.83</v>
      </c>
      <c r="L2976" s="138">
        <f t="shared" si="496"/>
        <v>51.225000000000001</v>
      </c>
      <c r="M2976" s="138">
        <f t="shared" si="492"/>
        <v>51.225000000000001</v>
      </c>
      <c r="N2976" s="129" t="s">
        <v>1973</v>
      </c>
      <c r="O2976" s="130">
        <v>0.28000000000000003</v>
      </c>
      <c r="P2976" s="130">
        <f t="shared" si="489"/>
        <v>0.28000000000000003</v>
      </c>
    </row>
    <row r="2977" spans="1:27" x14ac:dyDescent="0.25">
      <c r="A2977" s="280">
        <v>266379</v>
      </c>
      <c r="B2977" s="280">
        <v>63809856</v>
      </c>
      <c r="C2977" s="280">
        <v>1</v>
      </c>
      <c r="D2977" s="206"/>
      <c r="E2977" s="236" t="s">
        <v>4322</v>
      </c>
      <c r="F2977" s="210" t="s">
        <v>4323</v>
      </c>
      <c r="G2977" s="457">
        <f t="shared" si="497"/>
        <v>8.895999999999999</v>
      </c>
      <c r="H2977" s="458">
        <f t="shared" si="494"/>
        <v>8.895999999999999</v>
      </c>
      <c r="I2977" s="163" t="s">
        <v>974</v>
      </c>
      <c r="J2977" s="164">
        <v>6.83</v>
      </c>
      <c r="K2977" s="164">
        <f t="shared" si="495"/>
        <v>6.83</v>
      </c>
      <c r="L2977" s="165">
        <f t="shared" si="496"/>
        <v>51.225000000000001</v>
      </c>
      <c r="M2977" s="138">
        <f t="shared" si="492"/>
        <v>51.225000000000001</v>
      </c>
      <c r="N2977" s="129" t="s">
        <v>1973</v>
      </c>
      <c r="O2977" s="130">
        <v>0.28000000000000003</v>
      </c>
      <c r="P2977" s="130">
        <f t="shared" si="489"/>
        <v>0.28000000000000003</v>
      </c>
      <c r="Q2977" s="131"/>
      <c r="R2977" s="37"/>
    </row>
    <row r="2978" spans="1:27" ht="18" customHeight="1" x14ac:dyDescent="0.25">
      <c r="A2978" s="197">
        <v>303792</v>
      </c>
      <c r="B2978" s="121">
        <v>63809856</v>
      </c>
      <c r="C2978" s="121">
        <v>1</v>
      </c>
      <c r="D2978" s="122">
        <v>1393873</v>
      </c>
      <c r="E2978" s="123" t="s">
        <v>4665</v>
      </c>
      <c r="F2978" s="329" t="s">
        <v>4323</v>
      </c>
      <c r="G2978" s="508">
        <f t="shared" si="497"/>
        <v>8.895999999999999</v>
      </c>
      <c r="H2978" s="330">
        <f t="shared" si="494"/>
        <v>8.895999999999999</v>
      </c>
      <c r="I2978" s="163" t="s">
        <v>974</v>
      </c>
      <c r="J2978" s="439">
        <v>6.83</v>
      </c>
      <c r="K2978" s="439">
        <f t="shared" si="495"/>
        <v>6.83</v>
      </c>
      <c r="L2978" s="453">
        <f t="shared" si="496"/>
        <v>51.225000000000001</v>
      </c>
      <c r="M2978" s="507">
        <f t="shared" si="492"/>
        <v>51.225000000000001</v>
      </c>
      <c r="N2978" s="129" t="s">
        <v>1973</v>
      </c>
      <c r="O2978" s="130">
        <v>0.28000000000000003</v>
      </c>
      <c r="P2978" s="130">
        <f t="shared" si="489"/>
        <v>0.28000000000000003</v>
      </c>
      <c r="Q2978" s="471"/>
      <c r="R2978" s="447"/>
      <c r="S2978" s="447"/>
      <c r="T2978" s="447"/>
      <c r="U2978" s="447"/>
      <c r="V2978" s="40"/>
      <c r="W2978" s="40"/>
    </row>
    <row r="2979" spans="1:27" x14ac:dyDescent="0.25">
      <c r="A2979" s="197">
        <v>306657</v>
      </c>
      <c r="B2979" s="121">
        <v>63809856</v>
      </c>
      <c r="C2979" s="121">
        <v>1</v>
      </c>
      <c r="D2979" s="122">
        <v>1396765</v>
      </c>
      <c r="E2979" s="123" t="s">
        <v>4690</v>
      </c>
      <c r="F2979" s="124" t="s">
        <v>4323</v>
      </c>
      <c r="G2979" s="187">
        <f t="shared" si="497"/>
        <v>8.895999999999999</v>
      </c>
      <c r="H2979" s="135">
        <f t="shared" si="494"/>
        <v>8.895999999999999</v>
      </c>
      <c r="I2979" s="163" t="s">
        <v>974</v>
      </c>
      <c r="J2979" s="164">
        <v>6.83</v>
      </c>
      <c r="K2979" s="164">
        <f t="shared" si="495"/>
        <v>6.83</v>
      </c>
      <c r="L2979" s="165">
        <f t="shared" si="496"/>
        <v>51.225000000000001</v>
      </c>
      <c r="M2979" s="138">
        <f t="shared" si="492"/>
        <v>51.225000000000001</v>
      </c>
      <c r="N2979" s="129" t="s">
        <v>1973</v>
      </c>
      <c r="O2979" s="130">
        <v>0.28000000000000003</v>
      </c>
      <c r="P2979" s="130">
        <f t="shared" si="489"/>
        <v>0.28000000000000003</v>
      </c>
      <c r="Q2979" s="37"/>
      <c r="R2979" s="37"/>
      <c r="V2979" s="40"/>
      <c r="AA2979" s="40"/>
    </row>
    <row r="2980" spans="1:27" ht="18" customHeight="1" x14ac:dyDescent="0.25">
      <c r="A2980" s="197">
        <v>316002</v>
      </c>
      <c r="B2980" s="121">
        <v>63809856</v>
      </c>
      <c r="C2980" s="121">
        <v>1</v>
      </c>
      <c r="D2980" s="122">
        <v>1405451</v>
      </c>
      <c r="E2980" s="123" t="s">
        <v>4909</v>
      </c>
      <c r="F2980" s="124" t="s">
        <v>4910</v>
      </c>
      <c r="G2980" s="125">
        <f t="shared" si="497"/>
        <v>8.895999999999999</v>
      </c>
      <c r="H2980" s="135">
        <f t="shared" si="494"/>
        <v>8.895999999999999</v>
      </c>
      <c r="I2980" s="163" t="s">
        <v>974</v>
      </c>
      <c r="J2980" s="164">
        <v>6.83</v>
      </c>
      <c r="K2980" s="164">
        <f t="shared" si="495"/>
        <v>6.83</v>
      </c>
      <c r="L2980" s="165">
        <f t="shared" si="496"/>
        <v>51.225000000000001</v>
      </c>
      <c r="M2980" s="138">
        <f t="shared" si="492"/>
        <v>51.225000000000001</v>
      </c>
      <c r="N2980" s="129" t="s">
        <v>1973</v>
      </c>
      <c r="O2980" s="130">
        <v>0.28000000000000003</v>
      </c>
      <c r="P2980" s="130">
        <f t="shared" si="489"/>
        <v>0.28000000000000003</v>
      </c>
      <c r="Q2980" s="131"/>
      <c r="R2980" s="131"/>
      <c r="S2980" s="139"/>
      <c r="V2980" s="40"/>
      <c r="W2980" s="40"/>
      <c r="AA2980" s="40"/>
    </row>
    <row r="2981" spans="1:27" x14ac:dyDescent="0.25">
      <c r="A2981" s="134">
        <v>205728</v>
      </c>
      <c r="B2981" s="134">
        <v>63809856</v>
      </c>
      <c r="C2981" s="134">
        <v>1</v>
      </c>
      <c r="D2981" s="122"/>
      <c r="E2981" s="123">
        <v>63809856</v>
      </c>
      <c r="F2981" s="124" t="s">
        <v>3691</v>
      </c>
      <c r="G2981" s="189">
        <f t="shared" si="497"/>
        <v>8.9</v>
      </c>
      <c r="H2981" s="135">
        <f t="shared" si="494"/>
        <v>8.9</v>
      </c>
      <c r="I2981" s="136" t="s">
        <v>974</v>
      </c>
      <c r="J2981" s="137">
        <v>6.5</v>
      </c>
      <c r="K2981" s="137">
        <f t="shared" si="495"/>
        <v>6.5</v>
      </c>
      <c r="L2981" s="138">
        <f t="shared" si="496"/>
        <v>48.75</v>
      </c>
      <c r="M2981" s="138">
        <f t="shared" si="492"/>
        <v>48.75</v>
      </c>
      <c r="N2981" s="129" t="s">
        <v>1973</v>
      </c>
      <c r="O2981" s="130">
        <v>0.44</v>
      </c>
      <c r="P2981" s="130">
        <f t="shared" si="489"/>
        <v>0.44</v>
      </c>
      <c r="Q2981" s="188"/>
      <c r="R2981" s="194"/>
      <c r="S2981" s="246"/>
      <c r="T2981" s="131"/>
      <c r="U2981" s="131"/>
    </row>
    <row r="2982" spans="1:27" x14ac:dyDescent="0.25">
      <c r="A2982" s="134">
        <v>205728</v>
      </c>
      <c r="B2982" s="134">
        <v>63809857</v>
      </c>
      <c r="C2982" s="134">
        <v>1</v>
      </c>
      <c r="D2982" s="122"/>
      <c r="E2982" s="123">
        <v>63809857</v>
      </c>
      <c r="F2982" s="124" t="s">
        <v>3692</v>
      </c>
      <c r="G2982" s="189">
        <f t="shared" si="497"/>
        <v>56</v>
      </c>
      <c r="H2982" s="125">
        <f t="shared" si="494"/>
        <v>56</v>
      </c>
      <c r="I2982" s="163" t="s">
        <v>152</v>
      </c>
      <c r="J2982" s="164">
        <v>40</v>
      </c>
      <c r="K2982" s="164">
        <f t="shared" si="495"/>
        <v>40</v>
      </c>
      <c r="L2982" s="165">
        <f t="shared" si="496"/>
        <v>300</v>
      </c>
      <c r="M2982" s="165">
        <f t="shared" si="492"/>
        <v>300</v>
      </c>
      <c r="N2982" s="129" t="s">
        <v>1973</v>
      </c>
      <c r="O2982" s="130">
        <v>3.2</v>
      </c>
      <c r="P2982" s="130">
        <f t="shared" ref="P2982:P3045" si="498">O2982*C2982</f>
        <v>3.2</v>
      </c>
      <c r="Q2982" s="139"/>
      <c r="R2982" s="139"/>
      <c r="S2982" s="139"/>
      <c r="T2982" s="139"/>
      <c r="U2982" s="131"/>
    </row>
    <row r="2983" spans="1:27" ht="18" customHeight="1" x14ac:dyDescent="0.25">
      <c r="A2983" s="134">
        <v>205728</v>
      </c>
      <c r="B2983" s="134">
        <v>63809858</v>
      </c>
      <c r="C2983" s="134">
        <v>1</v>
      </c>
      <c r="D2983" s="122"/>
      <c r="E2983" s="123">
        <v>63809858</v>
      </c>
      <c r="F2983" s="124" t="s">
        <v>3693</v>
      </c>
      <c r="G2983" s="189">
        <f t="shared" si="497"/>
        <v>41.987499999999997</v>
      </c>
      <c r="H2983" s="125">
        <f t="shared" si="494"/>
        <v>41.987499999999997</v>
      </c>
      <c r="I2983" s="163" t="s">
        <v>974</v>
      </c>
      <c r="J2983" s="164">
        <v>32</v>
      </c>
      <c r="K2983" s="164">
        <f t="shared" si="495"/>
        <v>32</v>
      </c>
      <c r="L2983" s="165">
        <f t="shared" si="496"/>
        <v>240</v>
      </c>
      <c r="M2983" s="165">
        <f t="shared" si="492"/>
        <v>240</v>
      </c>
      <c r="N2983" s="129" t="s">
        <v>1973</v>
      </c>
      <c r="O2983" s="130">
        <v>1.4350000000000001</v>
      </c>
      <c r="P2983" s="130">
        <f t="shared" si="498"/>
        <v>1.4350000000000001</v>
      </c>
      <c r="Q2983" s="139"/>
      <c r="R2983" s="139"/>
      <c r="S2983" s="139"/>
      <c r="T2983" s="139"/>
      <c r="U2983" s="139"/>
      <c r="V2983" s="40"/>
      <c r="W2983" s="40"/>
      <c r="AA2983" s="40"/>
    </row>
    <row r="2984" spans="1:27" ht="21.75" customHeight="1" x14ac:dyDescent="0.25">
      <c r="A2984" s="134">
        <v>230109</v>
      </c>
      <c r="B2984" s="134">
        <v>63809858</v>
      </c>
      <c r="C2984" s="134">
        <v>1</v>
      </c>
      <c r="D2984" s="122"/>
      <c r="E2984" s="123">
        <v>63809858</v>
      </c>
      <c r="F2984" s="124" t="s">
        <v>3693</v>
      </c>
      <c r="G2984" s="189">
        <f t="shared" si="497"/>
        <v>41.987499999999997</v>
      </c>
      <c r="H2984" s="125">
        <f t="shared" si="494"/>
        <v>41.987499999999997</v>
      </c>
      <c r="I2984" s="163" t="s">
        <v>974</v>
      </c>
      <c r="J2984" s="164">
        <v>32</v>
      </c>
      <c r="K2984" s="164">
        <f t="shared" si="495"/>
        <v>32</v>
      </c>
      <c r="L2984" s="165">
        <f t="shared" si="496"/>
        <v>240</v>
      </c>
      <c r="M2984" s="165">
        <f t="shared" si="492"/>
        <v>240</v>
      </c>
      <c r="N2984" s="129" t="s">
        <v>1973</v>
      </c>
      <c r="O2984" s="130">
        <v>1.4350000000000001</v>
      </c>
      <c r="P2984" s="130">
        <f t="shared" si="498"/>
        <v>1.4350000000000001</v>
      </c>
      <c r="AA2984" s="40"/>
    </row>
    <row r="2985" spans="1:27" s="40" customFormat="1" x14ac:dyDescent="0.25">
      <c r="A2985" s="134">
        <v>230109</v>
      </c>
      <c r="B2985" s="134">
        <v>63809858</v>
      </c>
      <c r="C2985" s="134">
        <v>1</v>
      </c>
      <c r="D2985" s="122"/>
      <c r="E2985" s="123">
        <v>63809858</v>
      </c>
      <c r="F2985" s="124" t="s">
        <v>3693</v>
      </c>
      <c r="G2985" s="189">
        <f t="shared" si="497"/>
        <v>41.987499999999997</v>
      </c>
      <c r="H2985" s="125">
        <f t="shared" si="494"/>
        <v>41.987499999999997</v>
      </c>
      <c r="I2985" s="163" t="s">
        <v>974</v>
      </c>
      <c r="J2985" s="164">
        <v>32</v>
      </c>
      <c r="K2985" s="164">
        <f t="shared" si="495"/>
        <v>32</v>
      </c>
      <c r="L2985" s="165">
        <f t="shared" si="496"/>
        <v>240</v>
      </c>
      <c r="M2985" s="165">
        <f t="shared" si="492"/>
        <v>240</v>
      </c>
      <c r="N2985" s="129" t="s">
        <v>1973</v>
      </c>
      <c r="O2985" s="130">
        <v>1.4350000000000001</v>
      </c>
      <c r="P2985" s="130">
        <f t="shared" si="498"/>
        <v>1.4350000000000001</v>
      </c>
      <c r="Q2985" s="104"/>
      <c r="S2985" s="37"/>
      <c r="T2985" s="37"/>
      <c r="U2985" s="37"/>
      <c r="V2985" s="37"/>
      <c r="W2985" s="37"/>
      <c r="X2985" s="37"/>
      <c r="Y2985" s="37"/>
      <c r="Z2985" s="37"/>
      <c r="AA2985" s="37"/>
    </row>
    <row r="2986" spans="1:27" x14ac:dyDescent="0.25">
      <c r="A2986" s="134">
        <v>205728</v>
      </c>
      <c r="B2986" s="134">
        <v>63809859</v>
      </c>
      <c r="C2986" s="134">
        <v>1</v>
      </c>
      <c r="D2986" s="122"/>
      <c r="E2986" s="123">
        <v>63809859</v>
      </c>
      <c r="F2986" s="124" t="s">
        <v>3694</v>
      </c>
      <c r="G2986" s="189">
        <f t="shared" si="497"/>
        <v>39.587499999999999</v>
      </c>
      <c r="H2986" s="125">
        <f t="shared" si="494"/>
        <v>39.587499999999999</v>
      </c>
      <c r="I2986" s="163" t="s">
        <v>974</v>
      </c>
      <c r="J2986" s="164">
        <v>30</v>
      </c>
      <c r="K2986" s="164">
        <f t="shared" si="495"/>
        <v>30</v>
      </c>
      <c r="L2986" s="165">
        <f t="shared" si="496"/>
        <v>225</v>
      </c>
      <c r="M2986" s="165">
        <f t="shared" si="492"/>
        <v>225</v>
      </c>
      <c r="N2986" s="129" t="s">
        <v>1973</v>
      </c>
      <c r="O2986" s="130">
        <v>1.4350000000000001</v>
      </c>
      <c r="P2986" s="130">
        <f t="shared" si="498"/>
        <v>1.4350000000000001</v>
      </c>
      <c r="Q2986" s="188"/>
      <c r="R2986" s="139"/>
      <c r="S2986" s="139"/>
      <c r="T2986" s="139"/>
      <c r="U2986" s="139"/>
      <c r="W2986" s="40"/>
      <c r="X2986" s="40"/>
      <c r="Y2986" s="40"/>
    </row>
    <row r="2987" spans="1:27" x14ac:dyDescent="0.25">
      <c r="A2987" s="134">
        <v>230109</v>
      </c>
      <c r="B2987" s="134">
        <v>63809859</v>
      </c>
      <c r="C2987" s="134">
        <v>1</v>
      </c>
      <c r="D2987" s="122"/>
      <c r="E2987" s="123">
        <v>63809859</v>
      </c>
      <c r="F2987" s="124" t="s">
        <v>3694</v>
      </c>
      <c r="G2987" s="189">
        <f t="shared" si="497"/>
        <v>39.587499999999999</v>
      </c>
      <c r="H2987" s="125">
        <f t="shared" si="494"/>
        <v>39.587499999999999</v>
      </c>
      <c r="I2987" s="163" t="s">
        <v>974</v>
      </c>
      <c r="J2987" s="164">
        <v>30</v>
      </c>
      <c r="K2987" s="164">
        <f t="shared" si="495"/>
        <v>30</v>
      </c>
      <c r="L2987" s="165">
        <f t="shared" si="496"/>
        <v>225</v>
      </c>
      <c r="M2987" s="165">
        <f t="shared" si="492"/>
        <v>225</v>
      </c>
      <c r="N2987" s="129" t="s">
        <v>1973</v>
      </c>
      <c r="O2987" s="130">
        <v>1.4350000000000001</v>
      </c>
      <c r="P2987" s="130">
        <f t="shared" si="498"/>
        <v>1.4350000000000001</v>
      </c>
      <c r="X2987" s="40"/>
      <c r="Y2987" s="40"/>
    </row>
    <row r="2988" spans="1:27" x14ac:dyDescent="0.25">
      <c r="A2988" s="134">
        <v>230109</v>
      </c>
      <c r="B2988" s="134">
        <v>63809859</v>
      </c>
      <c r="C2988" s="134">
        <v>1</v>
      </c>
      <c r="D2988" s="122"/>
      <c r="E2988" s="123">
        <v>63809859</v>
      </c>
      <c r="F2988" s="124" t="s">
        <v>3694</v>
      </c>
      <c r="G2988" s="189">
        <f t="shared" si="497"/>
        <v>39.587499999999999</v>
      </c>
      <c r="H2988" s="125">
        <f t="shared" si="494"/>
        <v>39.587499999999999</v>
      </c>
      <c r="I2988" s="163" t="s">
        <v>974</v>
      </c>
      <c r="J2988" s="164">
        <v>30</v>
      </c>
      <c r="K2988" s="164">
        <f t="shared" si="495"/>
        <v>30</v>
      </c>
      <c r="L2988" s="165">
        <f t="shared" si="496"/>
        <v>225</v>
      </c>
      <c r="M2988" s="165">
        <f t="shared" si="492"/>
        <v>225</v>
      </c>
      <c r="N2988" s="129" t="s">
        <v>1973</v>
      </c>
      <c r="O2988" s="130">
        <v>1.4350000000000001</v>
      </c>
      <c r="P2988" s="130">
        <f t="shared" si="498"/>
        <v>1.4350000000000001</v>
      </c>
      <c r="V2988" s="40"/>
      <c r="W2988" s="40"/>
      <c r="X2988" s="40"/>
      <c r="Y2988" s="40"/>
    </row>
    <row r="2989" spans="1:27" s="40" customFormat="1" ht="18" customHeight="1" x14ac:dyDescent="0.25">
      <c r="A2989" s="134">
        <v>205728</v>
      </c>
      <c r="B2989" s="134">
        <v>63809860</v>
      </c>
      <c r="C2989" s="121">
        <v>1</v>
      </c>
      <c r="D2989" s="122"/>
      <c r="E2989" s="123">
        <v>63809860</v>
      </c>
      <c r="F2989" s="124" t="s">
        <v>3695</v>
      </c>
      <c r="G2989" s="189">
        <f t="shared" si="497"/>
        <v>83.5</v>
      </c>
      <c r="H2989" s="125">
        <f t="shared" si="494"/>
        <v>83.5</v>
      </c>
      <c r="I2989" s="163" t="s">
        <v>974</v>
      </c>
      <c r="J2989" s="164">
        <v>60</v>
      </c>
      <c r="K2989" s="164">
        <f t="shared" si="495"/>
        <v>60</v>
      </c>
      <c r="L2989" s="165">
        <f t="shared" si="496"/>
        <v>450</v>
      </c>
      <c r="M2989" s="165">
        <f t="shared" si="492"/>
        <v>450</v>
      </c>
      <c r="N2989" s="129" t="s">
        <v>1973</v>
      </c>
      <c r="O2989" s="130">
        <v>4.5999999999999996</v>
      </c>
      <c r="P2989" s="130">
        <f t="shared" si="498"/>
        <v>4.5999999999999996</v>
      </c>
      <c r="Q2989" s="139"/>
      <c r="R2989" s="139"/>
      <c r="S2989" s="139"/>
      <c r="T2989" s="139"/>
      <c r="U2989" s="139"/>
      <c r="W2989" s="37"/>
    </row>
    <row r="2990" spans="1:27" s="40" customFormat="1" x14ac:dyDescent="0.25">
      <c r="A2990" s="134">
        <v>205728</v>
      </c>
      <c r="B2990" s="134">
        <v>63809861</v>
      </c>
      <c r="C2990" s="134">
        <v>1</v>
      </c>
      <c r="D2990" s="122"/>
      <c r="E2990" s="123">
        <v>63809861</v>
      </c>
      <c r="F2990" s="124" t="s">
        <v>3696</v>
      </c>
      <c r="G2990" s="189">
        <f t="shared" si="497"/>
        <v>31.8</v>
      </c>
      <c r="H2990" s="125">
        <f t="shared" si="494"/>
        <v>31.8</v>
      </c>
      <c r="I2990" s="163" t="s">
        <v>152</v>
      </c>
      <c r="J2990" s="164">
        <v>25</v>
      </c>
      <c r="K2990" s="164">
        <f t="shared" si="495"/>
        <v>25</v>
      </c>
      <c r="L2990" s="165">
        <f t="shared" si="496"/>
        <v>187.5</v>
      </c>
      <c r="M2990" s="165">
        <f t="shared" si="492"/>
        <v>187.5</v>
      </c>
      <c r="N2990" s="129" t="s">
        <v>1973</v>
      </c>
      <c r="O2990" s="130">
        <v>0.72</v>
      </c>
      <c r="P2990" s="130">
        <f t="shared" si="498"/>
        <v>0.72</v>
      </c>
      <c r="Q2990" s="139"/>
      <c r="R2990" s="139"/>
      <c r="S2990" s="139"/>
      <c r="T2990" s="139"/>
      <c r="U2990" s="139"/>
      <c r="V2990" s="37"/>
      <c r="W2990" s="37"/>
      <c r="X2990" s="37"/>
      <c r="Y2990" s="37"/>
      <c r="Z2990" s="37"/>
      <c r="AA2990" s="37"/>
    </row>
    <row r="2991" spans="1:27" s="40" customFormat="1" ht="18" customHeight="1" x14ac:dyDescent="0.25">
      <c r="A2991" s="280">
        <v>210121</v>
      </c>
      <c r="B2991" s="121">
        <v>63809864</v>
      </c>
      <c r="C2991" s="121">
        <v>4</v>
      </c>
      <c r="D2991" s="161"/>
      <c r="E2991" s="123" t="s">
        <v>3741</v>
      </c>
      <c r="F2991" s="124" t="s">
        <v>3742</v>
      </c>
      <c r="G2991" s="168">
        <f>J2991*1.2</f>
        <v>10.199999999999999</v>
      </c>
      <c r="H2991" s="307">
        <f t="shared" si="494"/>
        <v>40.799999999999997</v>
      </c>
      <c r="I2991" s="166" t="s">
        <v>152</v>
      </c>
      <c r="J2991" s="281">
        <v>8.5</v>
      </c>
      <c r="K2991" s="162">
        <f t="shared" si="495"/>
        <v>34</v>
      </c>
      <c r="L2991" s="167">
        <f t="shared" si="496"/>
        <v>63.75</v>
      </c>
      <c r="M2991" s="167">
        <f t="shared" si="492"/>
        <v>255</v>
      </c>
      <c r="N2991" s="122" t="s">
        <v>2028</v>
      </c>
      <c r="O2991" s="130">
        <v>2E-3</v>
      </c>
      <c r="P2991" s="130">
        <f t="shared" si="498"/>
        <v>8.0000000000000002E-3</v>
      </c>
      <c r="Q2991" s="202"/>
      <c r="R2991" s="131"/>
      <c r="S2991" s="131"/>
      <c r="T2991" s="139"/>
      <c r="U2991" s="37"/>
    </row>
    <row r="2992" spans="1:27" s="40" customFormat="1" ht="18" customHeight="1" x14ac:dyDescent="0.25">
      <c r="A2992" s="197">
        <v>248230</v>
      </c>
      <c r="B2992" s="121">
        <v>63809864</v>
      </c>
      <c r="C2992" s="121">
        <v>4</v>
      </c>
      <c r="D2992" s="161"/>
      <c r="E2992" s="123" t="s">
        <v>3741</v>
      </c>
      <c r="F2992" s="124" t="s">
        <v>3742</v>
      </c>
      <c r="G2992" s="168">
        <f>J2992*1.2</f>
        <v>10.199999999999999</v>
      </c>
      <c r="H2992" s="125">
        <f t="shared" si="494"/>
        <v>40.799999999999997</v>
      </c>
      <c r="I2992" s="203" t="s">
        <v>974</v>
      </c>
      <c r="J2992" s="162">
        <v>8.5</v>
      </c>
      <c r="K2992" s="162">
        <f t="shared" si="495"/>
        <v>34</v>
      </c>
      <c r="L2992" s="167">
        <f t="shared" si="496"/>
        <v>63.75</v>
      </c>
      <c r="M2992" s="167">
        <f t="shared" si="492"/>
        <v>255</v>
      </c>
      <c r="N2992" s="122" t="s">
        <v>2028</v>
      </c>
      <c r="O2992" s="130">
        <v>2E-3</v>
      </c>
      <c r="P2992" s="130">
        <f t="shared" si="498"/>
        <v>8.0000000000000002E-3</v>
      </c>
      <c r="Q2992" s="227"/>
      <c r="R2992" s="131"/>
      <c r="S2992" s="131"/>
      <c r="T2992" s="131"/>
      <c r="U2992" s="131"/>
    </row>
    <row r="2993" spans="1:27" s="40" customFormat="1" ht="18" customHeight="1" x14ac:dyDescent="0.25">
      <c r="A2993" s="178">
        <v>314535</v>
      </c>
      <c r="B2993" s="121">
        <v>63809864</v>
      </c>
      <c r="C2993" s="121">
        <v>4</v>
      </c>
      <c r="D2993" s="122">
        <v>1403628</v>
      </c>
      <c r="E2993" s="123" t="s">
        <v>3741</v>
      </c>
      <c r="F2993" s="124" t="s">
        <v>3742</v>
      </c>
      <c r="G2993" s="189">
        <f>J2993*1.2</f>
        <v>10.199999999999999</v>
      </c>
      <c r="H2993" s="187">
        <f t="shared" si="494"/>
        <v>40.799999999999997</v>
      </c>
      <c r="I2993" s="203" t="s">
        <v>974</v>
      </c>
      <c r="J2993" s="162">
        <v>8.5</v>
      </c>
      <c r="K2993" s="162">
        <f t="shared" si="495"/>
        <v>34</v>
      </c>
      <c r="L2993" s="167">
        <f t="shared" si="496"/>
        <v>63.75</v>
      </c>
      <c r="M2993" s="167">
        <f t="shared" si="492"/>
        <v>255</v>
      </c>
      <c r="N2993" s="122" t="s">
        <v>2028</v>
      </c>
      <c r="O2993" s="306">
        <v>2E-3</v>
      </c>
      <c r="P2993" s="306">
        <f t="shared" si="498"/>
        <v>8.0000000000000002E-3</v>
      </c>
      <c r="Q2993" s="188"/>
      <c r="R2993" s="131"/>
      <c r="S2993" s="131"/>
      <c r="T2993" s="37"/>
    </row>
    <row r="2994" spans="1:27" ht="18" customHeight="1" x14ac:dyDescent="0.25">
      <c r="A2994" s="197">
        <v>204046</v>
      </c>
      <c r="B2994" s="134">
        <v>63809867</v>
      </c>
      <c r="C2994" s="134">
        <v>2</v>
      </c>
      <c r="D2994" s="134"/>
      <c r="E2994" s="123">
        <v>63809867</v>
      </c>
      <c r="F2994" s="270" t="s">
        <v>3679</v>
      </c>
      <c r="G2994" s="151">
        <f>J2994*1.2+O2994*2.5</f>
        <v>14.75</v>
      </c>
      <c r="H2994" s="254">
        <f t="shared" si="494"/>
        <v>29.5</v>
      </c>
      <c r="I2994" s="136" t="s">
        <v>0</v>
      </c>
      <c r="J2994" s="295">
        <v>11</v>
      </c>
      <c r="K2994" s="164">
        <f t="shared" si="495"/>
        <v>22</v>
      </c>
      <c r="L2994" s="177">
        <f t="shared" si="496"/>
        <v>82.5</v>
      </c>
      <c r="M2994" s="192">
        <f t="shared" si="492"/>
        <v>165</v>
      </c>
      <c r="N2994" s="296" t="s">
        <v>1973</v>
      </c>
      <c r="O2994" s="183">
        <v>0.62</v>
      </c>
      <c r="P2994" s="130">
        <f t="shared" si="498"/>
        <v>1.24</v>
      </c>
      <c r="Q2994" s="139"/>
      <c r="R2994" s="139"/>
      <c r="S2994" s="139"/>
      <c r="T2994" s="139"/>
      <c r="U2994" s="139"/>
    </row>
    <row r="2995" spans="1:27" s="40" customFormat="1" ht="18" customHeight="1" x14ac:dyDescent="0.25">
      <c r="A2995" s="197">
        <v>204046</v>
      </c>
      <c r="B2995" s="134">
        <v>63809868</v>
      </c>
      <c r="C2995" s="134">
        <v>2</v>
      </c>
      <c r="D2995" s="134"/>
      <c r="E2995" s="123">
        <v>63809868</v>
      </c>
      <c r="F2995" s="270" t="s">
        <v>3678</v>
      </c>
      <c r="G2995" s="151">
        <f>J2995*1.2+O2995*2.5</f>
        <v>20.299999999999997</v>
      </c>
      <c r="H2995" s="135">
        <f t="shared" si="494"/>
        <v>40.599999999999994</v>
      </c>
      <c r="I2995" s="136" t="s">
        <v>0</v>
      </c>
      <c r="J2995" s="295">
        <v>12</v>
      </c>
      <c r="K2995" s="137">
        <f t="shared" si="495"/>
        <v>24</v>
      </c>
      <c r="L2995" s="138">
        <f t="shared" si="496"/>
        <v>90</v>
      </c>
      <c r="M2995" s="138">
        <f t="shared" si="492"/>
        <v>180</v>
      </c>
      <c r="N2995" s="129" t="s">
        <v>1973</v>
      </c>
      <c r="O2995" s="130">
        <v>2.36</v>
      </c>
      <c r="P2995" s="130">
        <f t="shared" si="498"/>
        <v>4.72</v>
      </c>
      <c r="Q2995" s="139"/>
      <c r="R2995" s="139"/>
      <c r="S2995" s="139"/>
      <c r="T2995" s="139"/>
      <c r="W2995" s="37"/>
      <c r="X2995" s="37"/>
    </row>
    <row r="2996" spans="1:27" ht="18" customHeight="1" x14ac:dyDescent="0.25">
      <c r="A2996" s="197">
        <v>204046</v>
      </c>
      <c r="B2996" s="134">
        <v>63809869</v>
      </c>
      <c r="C2996" s="134">
        <v>4</v>
      </c>
      <c r="D2996" s="134"/>
      <c r="E2996" s="123">
        <v>63809869</v>
      </c>
      <c r="F2996" s="270" t="s">
        <v>3680</v>
      </c>
      <c r="G2996" s="151">
        <f>J2996*1.2+O2996*2.5</f>
        <v>17.149999999999999</v>
      </c>
      <c r="H2996" s="254">
        <f t="shared" si="494"/>
        <v>68.599999999999994</v>
      </c>
      <c r="I2996" s="136" t="s">
        <v>0</v>
      </c>
      <c r="J2996" s="295">
        <v>13</v>
      </c>
      <c r="K2996" s="164">
        <f t="shared" si="495"/>
        <v>52</v>
      </c>
      <c r="L2996" s="177">
        <f t="shared" si="496"/>
        <v>97.5</v>
      </c>
      <c r="M2996" s="192">
        <f t="shared" si="492"/>
        <v>390</v>
      </c>
      <c r="N2996" s="296" t="s">
        <v>1973</v>
      </c>
      <c r="O2996" s="183">
        <v>0.62</v>
      </c>
      <c r="P2996" s="130">
        <f t="shared" si="498"/>
        <v>2.48</v>
      </c>
      <c r="Q2996" s="139"/>
      <c r="R2996" s="139"/>
      <c r="S2996" s="139"/>
      <c r="T2996" s="139"/>
    </row>
    <row r="2997" spans="1:27" s="40" customFormat="1" ht="20.100000000000001" customHeight="1" x14ac:dyDescent="0.25">
      <c r="A2997" s="197">
        <v>204858</v>
      </c>
      <c r="B2997" s="140">
        <v>63809883</v>
      </c>
      <c r="C2997" s="134">
        <v>2</v>
      </c>
      <c r="D2997" s="161"/>
      <c r="E2997" s="123" t="s">
        <v>3673</v>
      </c>
      <c r="F2997" s="285" t="s">
        <v>3674</v>
      </c>
      <c r="G2997" s="286">
        <f>J2997*1.2</f>
        <v>235.2</v>
      </c>
      <c r="H2997" s="291">
        <f t="shared" si="494"/>
        <v>470.4</v>
      </c>
      <c r="I2997" s="166" t="s">
        <v>152</v>
      </c>
      <c r="J2997" s="287">
        <v>196</v>
      </c>
      <c r="K2997" s="288">
        <f t="shared" si="495"/>
        <v>392</v>
      </c>
      <c r="L2997" s="289">
        <f t="shared" si="496"/>
        <v>1470</v>
      </c>
      <c r="M2997" s="290">
        <f t="shared" si="492"/>
        <v>2940</v>
      </c>
      <c r="N2997" s="122" t="s">
        <v>2028</v>
      </c>
      <c r="O2997" s="130">
        <v>45</v>
      </c>
      <c r="P2997" s="130">
        <f t="shared" si="498"/>
        <v>90</v>
      </c>
      <c r="Q2997" s="188"/>
      <c r="R2997" s="131"/>
      <c r="S2997" s="131"/>
      <c r="T2997" s="131"/>
      <c r="U2997" s="139"/>
      <c r="X2997" s="37"/>
      <c r="Y2997" s="37"/>
      <c r="Z2997" s="37"/>
      <c r="AA2997" s="37"/>
    </row>
    <row r="2998" spans="1:27" s="40" customFormat="1" ht="18" customHeight="1" x14ac:dyDescent="0.25">
      <c r="A2998" s="197">
        <v>204046</v>
      </c>
      <c r="B2998" s="134">
        <v>63809884</v>
      </c>
      <c r="C2998" s="134">
        <v>24</v>
      </c>
      <c r="D2998" s="134"/>
      <c r="E2998" s="123">
        <v>63809884</v>
      </c>
      <c r="F2998" s="270" t="s">
        <v>3681</v>
      </c>
      <c r="G2998" s="151">
        <f>J2998*1.2+O2998*2.5</f>
        <v>2.6025</v>
      </c>
      <c r="H2998" s="254">
        <f t="shared" si="494"/>
        <v>62.46</v>
      </c>
      <c r="I2998" s="136" t="s">
        <v>974</v>
      </c>
      <c r="J2998" s="190">
        <v>2.1</v>
      </c>
      <c r="K2998" s="164">
        <f t="shared" si="495"/>
        <v>50.400000000000006</v>
      </c>
      <c r="L2998" s="177">
        <f t="shared" si="496"/>
        <v>15.75</v>
      </c>
      <c r="M2998" s="192">
        <f t="shared" si="492"/>
        <v>378</v>
      </c>
      <c r="N2998" s="296" t="s">
        <v>1973</v>
      </c>
      <c r="O2998" s="183">
        <v>3.3000000000000002E-2</v>
      </c>
      <c r="P2998" s="130">
        <f t="shared" si="498"/>
        <v>0.79200000000000004</v>
      </c>
      <c r="Q2998" s="139"/>
      <c r="R2998" s="139"/>
      <c r="S2998" s="139"/>
      <c r="T2998" s="139"/>
      <c r="U2998" s="37"/>
      <c r="W2998" s="37"/>
      <c r="X2998" s="37"/>
    </row>
    <row r="2999" spans="1:27" x14ac:dyDescent="0.25">
      <c r="A2999" s="197">
        <v>204046</v>
      </c>
      <c r="B2999" s="134">
        <v>63809891</v>
      </c>
      <c r="C2999" s="134">
        <v>2</v>
      </c>
      <c r="D2999" s="134"/>
      <c r="E2999" s="123">
        <v>63809891</v>
      </c>
      <c r="F2999" s="270" t="s">
        <v>3678</v>
      </c>
      <c r="G2999" s="151">
        <f>J2999*1.2+O2999*2.5</f>
        <v>20.299999999999997</v>
      </c>
      <c r="H2999" s="254">
        <f t="shared" si="494"/>
        <v>40.599999999999994</v>
      </c>
      <c r="I2999" s="136" t="s">
        <v>0</v>
      </c>
      <c r="J2999" s="295">
        <v>12</v>
      </c>
      <c r="K2999" s="164">
        <f t="shared" si="495"/>
        <v>24</v>
      </c>
      <c r="L2999" s="177">
        <f t="shared" si="496"/>
        <v>90</v>
      </c>
      <c r="M2999" s="192">
        <f t="shared" si="492"/>
        <v>180</v>
      </c>
      <c r="N2999" s="296" t="s">
        <v>1973</v>
      </c>
      <c r="O2999" s="183">
        <v>2.36</v>
      </c>
      <c r="P2999" s="130">
        <f t="shared" si="498"/>
        <v>4.72</v>
      </c>
      <c r="Q2999" s="139"/>
      <c r="R2999" s="139"/>
      <c r="S2999" s="139"/>
      <c r="T2999" s="139"/>
      <c r="V2999" s="40"/>
    </row>
    <row r="3000" spans="1:27" x14ac:dyDescent="0.25">
      <c r="A3000" s="197">
        <v>204046</v>
      </c>
      <c r="B3000" s="134">
        <v>63809892</v>
      </c>
      <c r="C3000" s="134">
        <v>2</v>
      </c>
      <c r="D3000" s="134"/>
      <c r="E3000" s="123">
        <v>63809892</v>
      </c>
      <c r="F3000" s="270" t="s">
        <v>3679</v>
      </c>
      <c r="G3000" s="151">
        <f>J3000*1.2+O3000*2.5</f>
        <v>14.75</v>
      </c>
      <c r="H3000" s="135">
        <f t="shared" si="494"/>
        <v>29.5</v>
      </c>
      <c r="I3000" s="136" t="s">
        <v>0</v>
      </c>
      <c r="J3000" s="295">
        <v>11</v>
      </c>
      <c r="K3000" s="137">
        <f t="shared" si="495"/>
        <v>22</v>
      </c>
      <c r="L3000" s="138">
        <f t="shared" si="496"/>
        <v>82.5</v>
      </c>
      <c r="M3000" s="138">
        <f t="shared" si="492"/>
        <v>165</v>
      </c>
      <c r="N3000" s="129" t="s">
        <v>1973</v>
      </c>
      <c r="O3000" s="130">
        <v>0.62</v>
      </c>
      <c r="P3000" s="130">
        <f t="shared" si="498"/>
        <v>1.24</v>
      </c>
      <c r="Q3000" s="139"/>
      <c r="R3000" s="139"/>
      <c r="S3000" s="139"/>
      <c r="T3000" s="139"/>
      <c r="V3000" s="40"/>
      <c r="Z3000" s="40"/>
    </row>
    <row r="3001" spans="1:27" s="40" customFormat="1" ht="18" customHeight="1" x14ac:dyDescent="0.25">
      <c r="A3001" s="134">
        <v>205728</v>
      </c>
      <c r="B3001" s="134">
        <v>63809928</v>
      </c>
      <c r="C3001" s="121">
        <v>1</v>
      </c>
      <c r="D3001" s="122"/>
      <c r="E3001" s="123">
        <v>4000848402</v>
      </c>
      <c r="F3001" s="132" t="s">
        <v>4654</v>
      </c>
      <c r="G3001" s="189">
        <f>J3001*1.2</f>
        <v>288</v>
      </c>
      <c r="H3001" s="125">
        <f t="shared" si="494"/>
        <v>288</v>
      </c>
      <c r="I3001" s="166" t="s">
        <v>0</v>
      </c>
      <c r="J3001" s="162">
        <v>240</v>
      </c>
      <c r="K3001" s="162">
        <f t="shared" si="495"/>
        <v>240</v>
      </c>
      <c r="L3001" s="167">
        <f t="shared" si="496"/>
        <v>1800</v>
      </c>
      <c r="M3001" s="167">
        <f t="shared" si="492"/>
        <v>1800</v>
      </c>
      <c r="N3001" s="122" t="s">
        <v>1917</v>
      </c>
      <c r="O3001" s="130">
        <v>52</v>
      </c>
      <c r="P3001" s="130">
        <f t="shared" si="498"/>
        <v>52</v>
      </c>
      <c r="Q3001" s="139"/>
      <c r="R3001" s="139"/>
      <c r="S3001" s="139"/>
      <c r="T3001" s="139"/>
      <c r="W3001" s="37"/>
      <c r="X3001" s="37"/>
    </row>
    <row r="3002" spans="1:27" x14ac:dyDescent="0.25">
      <c r="A3002" s="134">
        <v>205728</v>
      </c>
      <c r="B3002" s="134">
        <v>63809928</v>
      </c>
      <c r="C3002" s="121">
        <v>1</v>
      </c>
      <c r="D3002" s="122"/>
      <c r="E3002" s="123">
        <v>4000848402</v>
      </c>
      <c r="F3002" s="132" t="s">
        <v>4654</v>
      </c>
      <c r="G3002" s="189">
        <f>J3002*1.2</f>
        <v>288</v>
      </c>
      <c r="H3002" s="125">
        <f t="shared" si="494"/>
        <v>288</v>
      </c>
      <c r="I3002" s="166" t="s">
        <v>0</v>
      </c>
      <c r="J3002" s="162">
        <v>240</v>
      </c>
      <c r="K3002" s="162">
        <f t="shared" si="495"/>
        <v>240</v>
      </c>
      <c r="L3002" s="167">
        <f t="shared" si="496"/>
        <v>1800</v>
      </c>
      <c r="M3002" s="167">
        <f t="shared" si="492"/>
        <v>1800</v>
      </c>
      <c r="N3002" s="122" t="s">
        <v>1917</v>
      </c>
      <c r="O3002" s="130">
        <v>52</v>
      </c>
      <c r="P3002" s="130">
        <f t="shared" si="498"/>
        <v>52</v>
      </c>
      <c r="Q3002" s="139"/>
      <c r="R3002" s="139"/>
      <c r="S3002" s="139"/>
      <c r="T3002" s="139"/>
      <c r="V3002" s="40"/>
    </row>
    <row r="3003" spans="1:27" x14ac:dyDescent="0.25">
      <c r="A3003" s="134">
        <v>297566</v>
      </c>
      <c r="B3003" s="134">
        <v>63809928</v>
      </c>
      <c r="C3003" s="121">
        <v>1</v>
      </c>
      <c r="D3003" s="122">
        <v>1386424</v>
      </c>
      <c r="E3003" s="123">
        <v>4000848402</v>
      </c>
      <c r="F3003" s="132" t="s">
        <v>4654</v>
      </c>
      <c r="G3003" s="482">
        <f>J3003*1.0472727</f>
        <v>287.99999249999996</v>
      </c>
      <c r="H3003" s="125">
        <f t="shared" si="494"/>
        <v>287.99999249999996</v>
      </c>
      <c r="I3003" s="166" t="s">
        <v>0</v>
      </c>
      <c r="J3003" s="481">
        <v>275</v>
      </c>
      <c r="K3003" s="162">
        <f t="shared" si="495"/>
        <v>275</v>
      </c>
      <c r="L3003" s="167">
        <f t="shared" si="496"/>
        <v>2062.5</v>
      </c>
      <c r="M3003" s="167">
        <f t="shared" si="492"/>
        <v>2062.5</v>
      </c>
      <c r="N3003" s="122" t="s">
        <v>1917</v>
      </c>
      <c r="O3003" s="130">
        <v>52</v>
      </c>
      <c r="P3003" s="130">
        <f t="shared" si="498"/>
        <v>52</v>
      </c>
      <c r="Q3003" s="336"/>
      <c r="R3003" s="131"/>
      <c r="S3003" s="498" t="s">
        <v>4578</v>
      </c>
      <c r="V3003" s="40"/>
      <c r="Z3003" s="40"/>
    </row>
    <row r="3004" spans="1:27" x14ac:dyDescent="0.25">
      <c r="A3004" s="134">
        <v>205728</v>
      </c>
      <c r="B3004" s="134">
        <v>63809929</v>
      </c>
      <c r="C3004" s="121">
        <v>1</v>
      </c>
      <c r="D3004" s="122"/>
      <c r="E3004" s="123" t="s">
        <v>4093</v>
      </c>
      <c r="F3004" s="132" t="s">
        <v>3697</v>
      </c>
      <c r="G3004" s="189">
        <f t="shared" ref="G3004:G3022" si="499">J3004*1.2</f>
        <v>182.4</v>
      </c>
      <c r="H3004" s="125">
        <f t="shared" si="494"/>
        <v>182.4</v>
      </c>
      <c r="I3004" s="166" t="s">
        <v>152</v>
      </c>
      <c r="J3004" s="162">
        <v>152</v>
      </c>
      <c r="K3004" s="162">
        <f t="shared" si="495"/>
        <v>152</v>
      </c>
      <c r="L3004" s="167">
        <f t="shared" si="496"/>
        <v>1140</v>
      </c>
      <c r="M3004" s="167">
        <f t="shared" si="492"/>
        <v>1140</v>
      </c>
      <c r="N3004" s="122" t="s">
        <v>1917</v>
      </c>
      <c r="O3004" s="130">
        <v>11.7</v>
      </c>
      <c r="P3004" s="130">
        <f t="shared" si="498"/>
        <v>11.7</v>
      </c>
      <c r="Q3004" s="139"/>
      <c r="R3004" s="139"/>
      <c r="S3004" s="139"/>
      <c r="T3004" s="139"/>
      <c r="X3004" s="40"/>
      <c r="Y3004" s="40"/>
    </row>
    <row r="3005" spans="1:27" ht="18" customHeight="1" x14ac:dyDescent="0.25">
      <c r="A3005" s="134">
        <v>205728</v>
      </c>
      <c r="B3005" s="134">
        <v>63809929</v>
      </c>
      <c r="C3005" s="121">
        <v>1</v>
      </c>
      <c r="D3005" s="122"/>
      <c r="E3005" s="123" t="s">
        <v>4093</v>
      </c>
      <c r="F3005" s="132" t="s">
        <v>3697</v>
      </c>
      <c r="G3005" s="189">
        <f t="shared" si="499"/>
        <v>182.4</v>
      </c>
      <c r="H3005" s="125">
        <f t="shared" si="494"/>
        <v>182.4</v>
      </c>
      <c r="I3005" s="166" t="s">
        <v>152</v>
      </c>
      <c r="J3005" s="162">
        <v>152</v>
      </c>
      <c r="K3005" s="162">
        <f t="shared" si="495"/>
        <v>152</v>
      </c>
      <c r="L3005" s="167">
        <f t="shared" si="496"/>
        <v>1140</v>
      </c>
      <c r="M3005" s="167">
        <f t="shared" si="492"/>
        <v>1140</v>
      </c>
      <c r="N3005" s="122" t="s">
        <v>1917</v>
      </c>
      <c r="O3005" s="130">
        <v>11.7</v>
      </c>
      <c r="P3005" s="130">
        <f t="shared" si="498"/>
        <v>11.7</v>
      </c>
      <c r="Q3005" s="139"/>
      <c r="R3005" s="139"/>
      <c r="S3005" s="139"/>
      <c r="T3005" s="139"/>
    </row>
    <row r="3006" spans="1:27" x14ac:dyDescent="0.25">
      <c r="A3006" s="134">
        <v>230109</v>
      </c>
      <c r="B3006" s="134">
        <v>63809929</v>
      </c>
      <c r="C3006" s="121">
        <v>1</v>
      </c>
      <c r="D3006" s="122"/>
      <c r="E3006" s="123" t="s">
        <v>3909</v>
      </c>
      <c r="F3006" s="132" t="s">
        <v>3697</v>
      </c>
      <c r="G3006" s="189">
        <f t="shared" si="499"/>
        <v>182.4</v>
      </c>
      <c r="H3006" s="125">
        <f t="shared" si="494"/>
        <v>182.4</v>
      </c>
      <c r="I3006" s="166" t="s">
        <v>152</v>
      </c>
      <c r="J3006" s="162">
        <v>152</v>
      </c>
      <c r="K3006" s="162">
        <f t="shared" si="495"/>
        <v>152</v>
      </c>
      <c r="L3006" s="167">
        <f t="shared" si="496"/>
        <v>1140</v>
      </c>
      <c r="M3006" s="167">
        <f t="shared" si="492"/>
        <v>1140</v>
      </c>
      <c r="N3006" s="122" t="s">
        <v>1917</v>
      </c>
      <c r="O3006" s="130">
        <v>11.7</v>
      </c>
      <c r="P3006" s="130">
        <f t="shared" si="498"/>
        <v>11.7</v>
      </c>
    </row>
    <row r="3007" spans="1:27" ht="14.25" customHeight="1" x14ac:dyDescent="0.25">
      <c r="A3007" s="134">
        <v>230109</v>
      </c>
      <c r="B3007" s="134">
        <v>63809929</v>
      </c>
      <c r="C3007" s="121">
        <v>1</v>
      </c>
      <c r="D3007" s="122"/>
      <c r="E3007" s="123" t="s">
        <v>3909</v>
      </c>
      <c r="F3007" s="132" t="s">
        <v>3697</v>
      </c>
      <c r="G3007" s="189">
        <f t="shared" si="499"/>
        <v>182.4</v>
      </c>
      <c r="H3007" s="125">
        <f t="shared" si="494"/>
        <v>182.4</v>
      </c>
      <c r="I3007" s="166" t="s">
        <v>152</v>
      </c>
      <c r="J3007" s="162">
        <v>152</v>
      </c>
      <c r="K3007" s="162">
        <f t="shared" si="495"/>
        <v>152</v>
      </c>
      <c r="L3007" s="167">
        <f t="shared" si="496"/>
        <v>1140</v>
      </c>
      <c r="M3007" s="167">
        <f t="shared" si="492"/>
        <v>1140</v>
      </c>
      <c r="N3007" s="122" t="s">
        <v>1917</v>
      </c>
      <c r="O3007" s="130">
        <v>11.7</v>
      </c>
      <c r="P3007" s="130">
        <f t="shared" si="498"/>
        <v>11.7</v>
      </c>
    </row>
    <row r="3008" spans="1:27" x14ac:dyDescent="0.25">
      <c r="A3008" s="333">
        <v>231613</v>
      </c>
      <c r="B3008" s="134">
        <v>63809929</v>
      </c>
      <c r="C3008" s="121">
        <v>1</v>
      </c>
      <c r="D3008" s="122"/>
      <c r="E3008" s="123" t="s">
        <v>4094</v>
      </c>
      <c r="F3008" s="132" t="s">
        <v>3697</v>
      </c>
      <c r="G3008" s="189">
        <f t="shared" si="499"/>
        <v>190.79999999999998</v>
      </c>
      <c r="H3008" s="125">
        <f t="shared" si="494"/>
        <v>190.79999999999998</v>
      </c>
      <c r="I3008" s="166" t="s">
        <v>152</v>
      </c>
      <c r="J3008" s="281">
        <v>159</v>
      </c>
      <c r="K3008" s="162">
        <f t="shared" si="495"/>
        <v>159</v>
      </c>
      <c r="L3008" s="167">
        <f t="shared" si="496"/>
        <v>1192.5</v>
      </c>
      <c r="M3008" s="167">
        <f t="shared" si="492"/>
        <v>1192.5</v>
      </c>
      <c r="N3008" s="277" t="s">
        <v>1917</v>
      </c>
      <c r="O3008" s="130">
        <v>11.7</v>
      </c>
      <c r="P3008" s="130">
        <f t="shared" si="498"/>
        <v>11.7</v>
      </c>
    </row>
    <row r="3009" spans="1:26" x14ac:dyDescent="0.25">
      <c r="A3009" s="197">
        <v>241490</v>
      </c>
      <c r="B3009" s="134">
        <v>63809929</v>
      </c>
      <c r="C3009" s="121">
        <v>1</v>
      </c>
      <c r="D3009" s="122"/>
      <c r="E3009" s="257" t="s">
        <v>4124</v>
      </c>
      <c r="F3009" s="132" t="s">
        <v>3697</v>
      </c>
      <c r="G3009" s="189">
        <f t="shared" si="499"/>
        <v>216</v>
      </c>
      <c r="H3009" s="125">
        <f t="shared" si="494"/>
        <v>216</v>
      </c>
      <c r="I3009" s="358" t="s">
        <v>152</v>
      </c>
      <c r="J3009" s="281">
        <v>180</v>
      </c>
      <c r="K3009" s="162">
        <f t="shared" si="495"/>
        <v>180</v>
      </c>
      <c r="L3009" s="167">
        <f t="shared" si="496"/>
        <v>1350</v>
      </c>
      <c r="M3009" s="167">
        <f t="shared" si="492"/>
        <v>1350</v>
      </c>
      <c r="N3009" s="277" t="s">
        <v>1917</v>
      </c>
      <c r="O3009" s="130">
        <v>11.7</v>
      </c>
      <c r="P3009" s="130">
        <f t="shared" si="498"/>
        <v>11.7</v>
      </c>
      <c r="Q3009" s="188"/>
      <c r="R3009" s="139"/>
      <c r="S3009" s="131"/>
      <c r="T3009" s="131"/>
      <c r="U3009" s="131"/>
    </row>
    <row r="3010" spans="1:26" ht="14.25" customHeight="1" x14ac:dyDescent="0.25">
      <c r="A3010" s="197">
        <v>246386</v>
      </c>
      <c r="B3010" s="134">
        <v>63809929</v>
      </c>
      <c r="C3010" s="121">
        <v>1</v>
      </c>
      <c r="D3010" s="122"/>
      <c r="E3010" s="123" t="s">
        <v>4124</v>
      </c>
      <c r="F3010" s="132" t="s">
        <v>3697</v>
      </c>
      <c r="G3010" s="189">
        <f t="shared" si="499"/>
        <v>216</v>
      </c>
      <c r="H3010" s="125">
        <f t="shared" si="494"/>
        <v>216</v>
      </c>
      <c r="I3010" s="166" t="s">
        <v>152</v>
      </c>
      <c r="J3010" s="162">
        <v>180</v>
      </c>
      <c r="K3010" s="162">
        <f t="shared" si="495"/>
        <v>180</v>
      </c>
      <c r="L3010" s="167">
        <f t="shared" si="496"/>
        <v>1350</v>
      </c>
      <c r="M3010" s="167">
        <f t="shared" si="492"/>
        <v>1350</v>
      </c>
      <c r="N3010" s="122" t="s">
        <v>1917</v>
      </c>
      <c r="O3010" s="130">
        <v>11.7</v>
      </c>
      <c r="P3010" s="130">
        <f t="shared" si="498"/>
        <v>11.7</v>
      </c>
      <c r="Q3010" s="188"/>
      <c r="R3010" s="139"/>
      <c r="S3010" s="139"/>
      <c r="T3010" s="131"/>
      <c r="U3010" s="131"/>
    </row>
    <row r="3011" spans="1:26" x14ac:dyDescent="0.25">
      <c r="A3011" s="197">
        <v>246386</v>
      </c>
      <c r="B3011" s="134">
        <v>63809929</v>
      </c>
      <c r="C3011" s="121">
        <v>1</v>
      </c>
      <c r="D3011" s="122"/>
      <c r="E3011" s="123" t="s">
        <v>4124</v>
      </c>
      <c r="F3011" s="132" t="s">
        <v>3697</v>
      </c>
      <c r="G3011" s="189">
        <f t="shared" si="499"/>
        <v>216</v>
      </c>
      <c r="H3011" s="125">
        <f t="shared" si="494"/>
        <v>216</v>
      </c>
      <c r="I3011" s="166" t="s">
        <v>152</v>
      </c>
      <c r="J3011" s="162">
        <v>180</v>
      </c>
      <c r="K3011" s="162">
        <f t="shared" si="495"/>
        <v>180</v>
      </c>
      <c r="L3011" s="167">
        <f t="shared" si="496"/>
        <v>1350</v>
      </c>
      <c r="M3011" s="167">
        <f t="shared" si="492"/>
        <v>1350</v>
      </c>
      <c r="N3011" s="122" t="s">
        <v>1917</v>
      </c>
      <c r="O3011" s="130">
        <v>11.7</v>
      </c>
      <c r="P3011" s="130">
        <f t="shared" si="498"/>
        <v>11.7</v>
      </c>
      <c r="Q3011" s="139"/>
      <c r="R3011" s="139"/>
      <c r="S3011" s="139"/>
      <c r="T3011" s="131"/>
      <c r="U3011" s="131"/>
    </row>
    <row r="3012" spans="1:26" x14ac:dyDescent="0.25">
      <c r="A3012" s="197">
        <v>300963</v>
      </c>
      <c r="B3012" s="134">
        <v>63809929</v>
      </c>
      <c r="C3012" s="121">
        <v>1</v>
      </c>
      <c r="D3012" s="122">
        <v>1390284</v>
      </c>
      <c r="E3012" s="257" t="s">
        <v>4634</v>
      </c>
      <c r="F3012" s="132" t="s">
        <v>3697</v>
      </c>
      <c r="G3012" s="125">
        <f t="shared" si="499"/>
        <v>216</v>
      </c>
      <c r="H3012" s="125">
        <f t="shared" si="494"/>
        <v>216</v>
      </c>
      <c r="I3012" s="358" t="s">
        <v>152</v>
      </c>
      <c r="J3012" s="281">
        <v>180</v>
      </c>
      <c r="K3012" s="162">
        <f t="shared" si="495"/>
        <v>180</v>
      </c>
      <c r="L3012" s="167">
        <f t="shared" si="496"/>
        <v>1350</v>
      </c>
      <c r="M3012" s="167">
        <f t="shared" si="492"/>
        <v>1350</v>
      </c>
      <c r="N3012" s="277" t="s">
        <v>1917</v>
      </c>
      <c r="O3012" s="130">
        <v>11.7</v>
      </c>
      <c r="P3012" s="130">
        <f t="shared" si="498"/>
        <v>11.7</v>
      </c>
      <c r="Q3012" s="131"/>
      <c r="R3012" s="131"/>
      <c r="S3012" s="131"/>
    </row>
    <row r="3013" spans="1:26" x14ac:dyDescent="0.25">
      <c r="A3013" s="197">
        <v>300963</v>
      </c>
      <c r="B3013" s="134">
        <v>63809929</v>
      </c>
      <c r="C3013" s="121">
        <v>1</v>
      </c>
      <c r="D3013" s="122">
        <v>1390286</v>
      </c>
      <c r="E3013" s="257" t="s">
        <v>4634</v>
      </c>
      <c r="F3013" s="132" t="s">
        <v>3697</v>
      </c>
      <c r="G3013" s="125">
        <f t="shared" si="499"/>
        <v>216</v>
      </c>
      <c r="H3013" s="125">
        <f t="shared" si="494"/>
        <v>216</v>
      </c>
      <c r="I3013" s="358" t="s">
        <v>152</v>
      </c>
      <c r="J3013" s="281">
        <v>180</v>
      </c>
      <c r="K3013" s="162">
        <f t="shared" si="495"/>
        <v>180</v>
      </c>
      <c r="L3013" s="167">
        <f t="shared" si="496"/>
        <v>1350</v>
      </c>
      <c r="M3013" s="167">
        <f t="shared" si="492"/>
        <v>1350</v>
      </c>
      <c r="N3013" s="277" t="s">
        <v>1917</v>
      </c>
      <c r="O3013" s="130">
        <v>11.7</v>
      </c>
      <c r="P3013" s="130">
        <f t="shared" si="498"/>
        <v>11.7</v>
      </c>
      <c r="Q3013" s="131"/>
      <c r="R3013" s="131"/>
      <c r="S3013" s="131"/>
    </row>
    <row r="3014" spans="1:26" s="131" customFormat="1" x14ac:dyDescent="0.25">
      <c r="A3014" s="134">
        <v>205728</v>
      </c>
      <c r="B3014" s="134">
        <v>63809930</v>
      </c>
      <c r="C3014" s="121">
        <v>1</v>
      </c>
      <c r="D3014" s="122"/>
      <c r="E3014" s="123" t="s">
        <v>4095</v>
      </c>
      <c r="F3014" s="132" t="s">
        <v>3698</v>
      </c>
      <c r="G3014" s="189">
        <f t="shared" si="499"/>
        <v>300</v>
      </c>
      <c r="H3014" s="125">
        <f t="shared" si="494"/>
        <v>300</v>
      </c>
      <c r="I3014" s="166" t="s">
        <v>0</v>
      </c>
      <c r="J3014" s="162">
        <v>250</v>
      </c>
      <c r="K3014" s="162">
        <f t="shared" si="495"/>
        <v>250</v>
      </c>
      <c r="L3014" s="167">
        <f t="shared" si="496"/>
        <v>1875</v>
      </c>
      <c r="M3014" s="167">
        <f t="shared" si="492"/>
        <v>1875</v>
      </c>
      <c r="N3014" s="157" t="s">
        <v>1917</v>
      </c>
      <c r="O3014" s="130">
        <v>60.78</v>
      </c>
      <c r="P3014" s="130">
        <f t="shared" si="498"/>
        <v>60.78</v>
      </c>
      <c r="Q3014" s="188"/>
      <c r="R3014" s="139"/>
      <c r="S3014" s="139"/>
      <c r="T3014" s="139"/>
      <c r="U3014" s="37"/>
    </row>
    <row r="3015" spans="1:26" s="131" customFormat="1" x14ac:dyDescent="0.25">
      <c r="A3015" s="134">
        <v>205728</v>
      </c>
      <c r="B3015" s="134">
        <v>63809930</v>
      </c>
      <c r="C3015" s="121">
        <v>1</v>
      </c>
      <c r="D3015" s="122"/>
      <c r="E3015" s="123" t="s">
        <v>4095</v>
      </c>
      <c r="F3015" s="132" t="s">
        <v>3698</v>
      </c>
      <c r="G3015" s="189">
        <f t="shared" si="499"/>
        <v>300</v>
      </c>
      <c r="H3015" s="125">
        <f t="shared" si="494"/>
        <v>300</v>
      </c>
      <c r="I3015" s="166" t="s">
        <v>0</v>
      </c>
      <c r="J3015" s="162">
        <v>250</v>
      </c>
      <c r="K3015" s="162">
        <f t="shared" si="495"/>
        <v>250</v>
      </c>
      <c r="L3015" s="167">
        <f t="shared" si="496"/>
        <v>1875</v>
      </c>
      <c r="M3015" s="167">
        <f t="shared" si="492"/>
        <v>1875</v>
      </c>
      <c r="N3015" s="157" t="s">
        <v>1917</v>
      </c>
      <c r="O3015" s="130">
        <v>60.78</v>
      </c>
      <c r="P3015" s="130">
        <f t="shared" si="498"/>
        <v>60.78</v>
      </c>
      <c r="Q3015" s="188"/>
      <c r="R3015" s="194"/>
      <c r="S3015" s="246"/>
      <c r="U3015" s="37"/>
      <c r="Z3015" s="139"/>
    </row>
    <row r="3016" spans="1:26" s="131" customFormat="1" ht="15" customHeight="1" x14ac:dyDescent="0.25">
      <c r="A3016" s="197">
        <v>211625</v>
      </c>
      <c r="B3016" s="134">
        <v>63809930</v>
      </c>
      <c r="C3016" s="121">
        <v>1</v>
      </c>
      <c r="D3016" s="122"/>
      <c r="E3016" s="123" t="s">
        <v>3890</v>
      </c>
      <c r="F3016" s="132" t="s">
        <v>3698</v>
      </c>
      <c r="G3016" s="189">
        <f t="shared" si="499"/>
        <v>300</v>
      </c>
      <c r="H3016" s="125">
        <f t="shared" si="494"/>
        <v>300</v>
      </c>
      <c r="I3016" s="166" t="s">
        <v>0</v>
      </c>
      <c r="J3016" s="162">
        <v>250</v>
      </c>
      <c r="K3016" s="162">
        <f t="shared" si="495"/>
        <v>250</v>
      </c>
      <c r="L3016" s="167">
        <f t="shared" si="496"/>
        <v>1875</v>
      </c>
      <c r="M3016" s="167">
        <f t="shared" si="492"/>
        <v>1875</v>
      </c>
      <c r="N3016" s="157" t="s">
        <v>1917</v>
      </c>
      <c r="O3016" s="130">
        <v>60.78</v>
      </c>
      <c r="P3016" s="130">
        <f t="shared" si="498"/>
        <v>60.78</v>
      </c>
      <c r="Q3016" s="188"/>
      <c r="R3016" s="139"/>
      <c r="S3016" s="139"/>
      <c r="T3016" s="139"/>
      <c r="U3016" s="37"/>
      <c r="W3016" s="139"/>
    </row>
    <row r="3017" spans="1:26" s="131" customFormat="1" x14ac:dyDescent="0.25">
      <c r="A3017" s="197">
        <v>211625</v>
      </c>
      <c r="B3017" s="134">
        <v>63809930</v>
      </c>
      <c r="C3017" s="121">
        <v>1</v>
      </c>
      <c r="D3017" s="122"/>
      <c r="E3017" s="123" t="s">
        <v>3890</v>
      </c>
      <c r="F3017" s="132" t="s">
        <v>3698</v>
      </c>
      <c r="G3017" s="189">
        <f t="shared" si="499"/>
        <v>300</v>
      </c>
      <c r="H3017" s="125">
        <f t="shared" si="494"/>
        <v>300</v>
      </c>
      <c r="I3017" s="166" t="s">
        <v>0</v>
      </c>
      <c r="J3017" s="162">
        <v>250</v>
      </c>
      <c r="K3017" s="162">
        <f t="shared" si="495"/>
        <v>250</v>
      </c>
      <c r="L3017" s="167">
        <f t="shared" si="496"/>
        <v>1875</v>
      </c>
      <c r="M3017" s="167">
        <f t="shared" si="492"/>
        <v>1875</v>
      </c>
      <c r="N3017" s="157" t="s">
        <v>1917</v>
      </c>
      <c r="O3017" s="130">
        <v>60.78</v>
      </c>
      <c r="P3017" s="130">
        <f t="shared" si="498"/>
        <v>60.78</v>
      </c>
      <c r="Q3017" s="188"/>
      <c r="R3017" s="139"/>
      <c r="S3017" s="139"/>
      <c r="T3017" s="139"/>
      <c r="X3017" s="139"/>
      <c r="Y3017" s="139"/>
    </row>
    <row r="3018" spans="1:26" x14ac:dyDescent="0.25">
      <c r="A3018" s="134">
        <v>230109</v>
      </c>
      <c r="B3018" s="134">
        <v>63809930</v>
      </c>
      <c r="C3018" s="121">
        <v>1</v>
      </c>
      <c r="D3018" s="122"/>
      <c r="E3018" s="123" t="s">
        <v>3890</v>
      </c>
      <c r="F3018" s="132" t="s">
        <v>3698</v>
      </c>
      <c r="G3018" s="189">
        <f t="shared" si="499"/>
        <v>300</v>
      </c>
      <c r="H3018" s="125">
        <f t="shared" si="494"/>
        <v>300</v>
      </c>
      <c r="I3018" s="166" t="s">
        <v>0</v>
      </c>
      <c r="J3018" s="162">
        <v>250</v>
      </c>
      <c r="K3018" s="162">
        <f t="shared" si="495"/>
        <v>250</v>
      </c>
      <c r="L3018" s="167">
        <f t="shared" si="496"/>
        <v>1875</v>
      </c>
      <c r="M3018" s="167">
        <f t="shared" ref="M3018:M3081" si="500">C3018*L3018</f>
        <v>1875</v>
      </c>
      <c r="N3018" s="122" t="s">
        <v>1917</v>
      </c>
      <c r="O3018" s="130">
        <v>60.78</v>
      </c>
      <c r="P3018" s="130">
        <f t="shared" si="498"/>
        <v>60.78</v>
      </c>
    </row>
    <row r="3019" spans="1:26" x14ac:dyDescent="0.25">
      <c r="A3019" s="134">
        <v>230109</v>
      </c>
      <c r="B3019" s="121">
        <v>63809930</v>
      </c>
      <c r="C3019" s="121">
        <v>1</v>
      </c>
      <c r="D3019" s="122"/>
      <c r="E3019" s="123" t="s">
        <v>3890</v>
      </c>
      <c r="F3019" s="124" t="s">
        <v>3698</v>
      </c>
      <c r="G3019" s="332">
        <f t="shared" si="499"/>
        <v>300</v>
      </c>
      <c r="H3019" s="155">
        <f t="shared" si="494"/>
        <v>300</v>
      </c>
      <c r="I3019" s="121" t="s">
        <v>0</v>
      </c>
      <c r="J3019" s="155">
        <v>250</v>
      </c>
      <c r="K3019" s="155">
        <f t="shared" si="495"/>
        <v>250</v>
      </c>
      <c r="L3019" s="156">
        <f t="shared" si="496"/>
        <v>1875</v>
      </c>
      <c r="M3019" s="156">
        <f t="shared" si="500"/>
        <v>1875</v>
      </c>
      <c r="N3019" s="121" t="s">
        <v>1917</v>
      </c>
      <c r="O3019" s="334">
        <v>60.78</v>
      </c>
      <c r="P3019" s="334">
        <f t="shared" si="498"/>
        <v>60.78</v>
      </c>
    </row>
    <row r="3020" spans="1:26" x14ac:dyDescent="0.25">
      <c r="A3020" s="197">
        <v>238956</v>
      </c>
      <c r="B3020" s="197">
        <v>63809930</v>
      </c>
      <c r="C3020" s="280">
        <v>1</v>
      </c>
      <c r="D3020" s="206"/>
      <c r="E3020" s="236" t="s">
        <v>4316</v>
      </c>
      <c r="F3020" s="233" t="s">
        <v>3698</v>
      </c>
      <c r="G3020" s="189">
        <f t="shared" si="499"/>
        <v>312</v>
      </c>
      <c r="H3020" s="125">
        <f t="shared" si="494"/>
        <v>312</v>
      </c>
      <c r="I3020" s="166" t="s">
        <v>0</v>
      </c>
      <c r="J3020" s="281">
        <v>260</v>
      </c>
      <c r="K3020" s="162">
        <f t="shared" si="495"/>
        <v>260</v>
      </c>
      <c r="L3020" s="167">
        <f t="shared" si="496"/>
        <v>1950</v>
      </c>
      <c r="M3020" s="167">
        <f t="shared" si="500"/>
        <v>1950</v>
      </c>
      <c r="N3020" s="122" t="s">
        <v>1917</v>
      </c>
      <c r="O3020" s="130">
        <v>60.78</v>
      </c>
      <c r="P3020" s="130">
        <f t="shared" si="498"/>
        <v>60.78</v>
      </c>
      <c r="Q3020" s="230"/>
      <c r="R3020" s="139"/>
      <c r="S3020" s="131"/>
      <c r="T3020" s="131"/>
      <c r="U3020" s="131"/>
    </row>
    <row r="3021" spans="1:26" ht="21" customHeight="1" x14ac:dyDescent="0.25">
      <c r="A3021" s="280">
        <v>266379</v>
      </c>
      <c r="B3021" s="197">
        <v>63809930</v>
      </c>
      <c r="C3021" s="280">
        <v>1</v>
      </c>
      <c r="D3021" s="206"/>
      <c r="E3021" s="236" t="s">
        <v>4324</v>
      </c>
      <c r="F3021" s="233" t="s">
        <v>3698</v>
      </c>
      <c r="G3021" s="187">
        <f t="shared" si="499"/>
        <v>342</v>
      </c>
      <c r="H3021" s="125">
        <f t="shared" si="494"/>
        <v>342</v>
      </c>
      <c r="I3021" s="166" t="s">
        <v>0</v>
      </c>
      <c r="J3021" s="162">
        <v>285</v>
      </c>
      <c r="K3021" s="162">
        <f t="shared" si="495"/>
        <v>285</v>
      </c>
      <c r="L3021" s="167">
        <f t="shared" si="496"/>
        <v>2137.5</v>
      </c>
      <c r="M3021" s="167">
        <f t="shared" si="500"/>
        <v>2137.5</v>
      </c>
      <c r="N3021" s="122"/>
      <c r="O3021" s="130">
        <v>60.78</v>
      </c>
      <c r="P3021" s="130">
        <f t="shared" si="498"/>
        <v>60.78</v>
      </c>
      <c r="Q3021" s="131"/>
      <c r="S3021" s="40"/>
      <c r="T3021" s="40"/>
      <c r="U3021" s="40"/>
    </row>
    <row r="3022" spans="1:26" ht="18" customHeight="1" x14ac:dyDescent="0.25">
      <c r="A3022" s="134">
        <v>268863</v>
      </c>
      <c r="B3022" s="134">
        <v>63809930</v>
      </c>
      <c r="C3022" s="121">
        <v>1</v>
      </c>
      <c r="D3022" s="122">
        <v>1347970</v>
      </c>
      <c r="E3022" s="123" t="s">
        <v>4451</v>
      </c>
      <c r="F3022" s="132" t="s">
        <v>3698</v>
      </c>
      <c r="G3022" s="125">
        <f t="shared" si="499"/>
        <v>378</v>
      </c>
      <c r="H3022" s="125">
        <f t="shared" si="494"/>
        <v>378</v>
      </c>
      <c r="I3022" s="166" t="s">
        <v>0</v>
      </c>
      <c r="J3022" s="281">
        <v>315</v>
      </c>
      <c r="K3022" s="162">
        <f t="shared" si="495"/>
        <v>315</v>
      </c>
      <c r="L3022" s="167">
        <f t="shared" si="496"/>
        <v>2362.5</v>
      </c>
      <c r="M3022" s="167">
        <f t="shared" si="500"/>
        <v>2362.5</v>
      </c>
      <c r="N3022" s="122" t="s">
        <v>1917</v>
      </c>
      <c r="O3022" s="130">
        <v>60.78</v>
      </c>
      <c r="P3022" s="130">
        <f t="shared" si="498"/>
        <v>60.78</v>
      </c>
      <c r="Q3022" s="131"/>
      <c r="R3022" s="131"/>
      <c r="S3022" s="131"/>
      <c r="T3022" s="131"/>
      <c r="U3022" s="131"/>
    </row>
    <row r="3023" spans="1:26" ht="18" customHeight="1" x14ac:dyDescent="0.25">
      <c r="A3023" s="134">
        <v>297566</v>
      </c>
      <c r="B3023" s="134">
        <v>63809930</v>
      </c>
      <c r="C3023" s="121">
        <v>1</v>
      </c>
      <c r="D3023" s="122">
        <v>1386382</v>
      </c>
      <c r="E3023" s="123" t="s">
        <v>4626</v>
      </c>
      <c r="F3023" s="132" t="s">
        <v>3698</v>
      </c>
      <c r="G3023" s="482">
        <f>J3023*1.08</f>
        <v>378</v>
      </c>
      <c r="H3023" s="125">
        <f t="shared" si="494"/>
        <v>378</v>
      </c>
      <c r="I3023" s="166" t="s">
        <v>0</v>
      </c>
      <c r="J3023" s="496">
        <v>350</v>
      </c>
      <c r="K3023" s="162">
        <f t="shared" si="495"/>
        <v>350</v>
      </c>
      <c r="L3023" s="167">
        <f t="shared" si="496"/>
        <v>2625</v>
      </c>
      <c r="M3023" s="167">
        <f t="shared" si="500"/>
        <v>2625</v>
      </c>
      <c r="N3023" s="122"/>
      <c r="O3023" s="130">
        <v>60.78</v>
      </c>
      <c r="P3023" s="130">
        <f t="shared" si="498"/>
        <v>60.78</v>
      </c>
      <c r="Q3023" s="131"/>
      <c r="R3023" s="131"/>
      <c r="S3023" s="498" t="s">
        <v>4578</v>
      </c>
    </row>
    <row r="3024" spans="1:26" ht="18" customHeight="1" x14ac:dyDescent="0.25">
      <c r="A3024" s="511">
        <v>306657</v>
      </c>
      <c r="B3024" s="134">
        <v>63809930</v>
      </c>
      <c r="C3024" s="121">
        <v>1</v>
      </c>
      <c r="D3024" s="122">
        <v>1396790</v>
      </c>
      <c r="E3024" s="123" t="s">
        <v>4626</v>
      </c>
      <c r="F3024" s="132" t="s">
        <v>3698</v>
      </c>
      <c r="G3024" s="482">
        <f>J3024*1.12</f>
        <v>392.00000000000006</v>
      </c>
      <c r="H3024" s="125">
        <f t="shared" si="494"/>
        <v>392.00000000000006</v>
      </c>
      <c r="I3024" s="166" t="s">
        <v>0</v>
      </c>
      <c r="J3024" s="481">
        <v>350</v>
      </c>
      <c r="K3024" s="162">
        <f t="shared" si="495"/>
        <v>350</v>
      </c>
      <c r="L3024" s="167">
        <f t="shared" si="496"/>
        <v>2625</v>
      </c>
      <c r="M3024" s="167">
        <f t="shared" si="500"/>
        <v>2625</v>
      </c>
      <c r="N3024" s="122"/>
      <c r="O3024" s="130">
        <v>60.78</v>
      </c>
      <c r="P3024" s="130">
        <f t="shared" si="498"/>
        <v>60.78</v>
      </c>
      <c r="Q3024" s="37"/>
      <c r="R3024" s="37"/>
      <c r="S3024" s="517" t="s">
        <v>4691</v>
      </c>
    </row>
    <row r="3025" spans="1:27" s="480" customFormat="1" ht="20.100000000000001" customHeight="1" x14ac:dyDescent="0.25">
      <c r="A3025" s="511">
        <v>306657</v>
      </c>
      <c r="B3025" s="134">
        <v>63809930</v>
      </c>
      <c r="C3025" s="121">
        <v>1</v>
      </c>
      <c r="D3025" s="122">
        <v>1396791</v>
      </c>
      <c r="E3025" s="123" t="s">
        <v>4626</v>
      </c>
      <c r="F3025" s="132" t="s">
        <v>3698</v>
      </c>
      <c r="G3025" s="482">
        <f>J3025*1.12</f>
        <v>392.00000000000006</v>
      </c>
      <c r="H3025" s="125">
        <f t="shared" si="494"/>
        <v>392.00000000000006</v>
      </c>
      <c r="I3025" s="166" t="s">
        <v>0</v>
      </c>
      <c r="J3025" s="481">
        <v>350</v>
      </c>
      <c r="K3025" s="162">
        <f t="shared" si="495"/>
        <v>350</v>
      </c>
      <c r="L3025" s="167">
        <f t="shared" si="496"/>
        <v>2625</v>
      </c>
      <c r="M3025" s="167">
        <f t="shared" si="500"/>
        <v>2625</v>
      </c>
      <c r="N3025" s="122"/>
      <c r="O3025" s="130">
        <v>60.78</v>
      </c>
      <c r="P3025" s="130">
        <f t="shared" si="498"/>
        <v>60.78</v>
      </c>
      <c r="Q3025" s="37"/>
      <c r="R3025" s="37"/>
      <c r="S3025" s="517" t="s">
        <v>4691</v>
      </c>
      <c r="T3025" s="37"/>
      <c r="U3025" s="37"/>
    </row>
    <row r="3026" spans="1:27" s="480" customFormat="1" ht="20.100000000000001" customHeight="1" x14ac:dyDescent="0.25">
      <c r="A3026" s="134">
        <v>206033</v>
      </c>
      <c r="B3026" s="134">
        <v>63809933</v>
      </c>
      <c r="C3026" s="134">
        <v>2</v>
      </c>
      <c r="D3026" s="122"/>
      <c r="E3026" s="123" t="s">
        <v>3877</v>
      </c>
      <c r="F3026" s="124" t="s">
        <v>3712</v>
      </c>
      <c r="G3026" s="189">
        <f t="shared" ref="G3026:G3031" si="501">J3026*1.2</f>
        <v>73.2</v>
      </c>
      <c r="H3026" s="135">
        <f t="shared" si="494"/>
        <v>146.4</v>
      </c>
      <c r="I3026" s="134" t="s">
        <v>974</v>
      </c>
      <c r="J3026" s="160">
        <v>61</v>
      </c>
      <c r="K3026" s="160">
        <f t="shared" si="495"/>
        <v>122</v>
      </c>
      <c r="L3026" s="159">
        <f t="shared" si="496"/>
        <v>457.5</v>
      </c>
      <c r="M3026" s="159">
        <f t="shared" si="500"/>
        <v>915</v>
      </c>
      <c r="N3026" s="122" t="s">
        <v>2028</v>
      </c>
      <c r="O3026" s="130">
        <v>0.41</v>
      </c>
      <c r="P3026" s="130">
        <f t="shared" si="498"/>
        <v>0.82</v>
      </c>
      <c r="Q3026" s="131"/>
      <c r="R3026" s="131"/>
      <c r="S3026" s="131"/>
      <c r="T3026" s="131"/>
      <c r="U3026" s="37"/>
      <c r="X3026" s="474"/>
    </row>
    <row r="3027" spans="1:27" s="480" customFormat="1" ht="20.100000000000001" customHeight="1" x14ac:dyDescent="0.25">
      <c r="A3027" s="134">
        <v>228344</v>
      </c>
      <c r="B3027" s="134">
        <v>63809933</v>
      </c>
      <c r="C3027" s="134">
        <v>2</v>
      </c>
      <c r="D3027" s="161"/>
      <c r="E3027" s="123" t="s">
        <v>3877</v>
      </c>
      <c r="F3027" s="124" t="s">
        <v>3712</v>
      </c>
      <c r="G3027" s="189">
        <f t="shared" si="501"/>
        <v>73.2</v>
      </c>
      <c r="H3027" s="135">
        <f t="shared" ref="H3027:H3090" si="502">C3027*G3027</f>
        <v>146.4</v>
      </c>
      <c r="I3027" s="134" t="s">
        <v>974</v>
      </c>
      <c r="J3027" s="160">
        <v>61</v>
      </c>
      <c r="K3027" s="160">
        <f t="shared" ref="K3027:K3090" si="503">C3027*J3027</f>
        <v>122</v>
      </c>
      <c r="L3027" s="159">
        <f t="shared" ref="L3027:L3090" si="504">J3027*7.5</f>
        <v>457.5</v>
      </c>
      <c r="M3027" s="159">
        <f t="shared" si="500"/>
        <v>915</v>
      </c>
      <c r="N3027" s="122" t="s">
        <v>2028</v>
      </c>
      <c r="O3027" s="130">
        <v>0.41</v>
      </c>
      <c r="P3027" s="130">
        <f t="shared" si="498"/>
        <v>0.82</v>
      </c>
      <c r="Q3027" s="104"/>
      <c r="R3027" s="40"/>
      <c r="S3027" s="37"/>
      <c r="T3027" s="37"/>
      <c r="U3027" s="37"/>
      <c r="X3027" s="474"/>
    </row>
    <row r="3028" spans="1:27" s="40" customFormat="1" ht="18" customHeight="1" x14ac:dyDescent="0.25">
      <c r="A3028" s="197">
        <v>284096</v>
      </c>
      <c r="B3028" s="134">
        <v>63809935</v>
      </c>
      <c r="C3028" s="134">
        <v>1</v>
      </c>
      <c r="D3028" s="122">
        <v>1367800</v>
      </c>
      <c r="E3028" s="123">
        <v>63809935</v>
      </c>
      <c r="F3028" s="124" t="s">
        <v>4812</v>
      </c>
      <c r="G3028" s="189">
        <f t="shared" si="501"/>
        <v>12</v>
      </c>
      <c r="H3028" s="125">
        <f t="shared" si="502"/>
        <v>12</v>
      </c>
      <c r="I3028" s="166" t="s">
        <v>974</v>
      </c>
      <c r="J3028" s="162">
        <v>10</v>
      </c>
      <c r="K3028" s="162">
        <f t="shared" si="503"/>
        <v>10</v>
      </c>
      <c r="L3028" s="167">
        <f t="shared" si="504"/>
        <v>75</v>
      </c>
      <c r="M3028" s="167">
        <f t="shared" si="500"/>
        <v>75</v>
      </c>
      <c r="N3028" s="122" t="s">
        <v>2028</v>
      </c>
      <c r="O3028" s="130">
        <v>0.20499999999999999</v>
      </c>
      <c r="P3028" s="130">
        <f t="shared" si="498"/>
        <v>0.20499999999999999</v>
      </c>
      <c r="Q3028" s="104"/>
      <c r="S3028" s="37"/>
      <c r="T3028" s="37"/>
      <c r="U3028" s="37"/>
    </row>
    <row r="3029" spans="1:27" s="40" customFormat="1" ht="18" customHeight="1" x14ac:dyDescent="0.25">
      <c r="A3029" s="134">
        <v>205728</v>
      </c>
      <c r="B3029" s="134">
        <v>63809935</v>
      </c>
      <c r="C3029" s="134">
        <v>1</v>
      </c>
      <c r="D3029" s="122"/>
      <c r="E3029" s="123">
        <v>63809935</v>
      </c>
      <c r="F3029" s="124" t="s">
        <v>4030</v>
      </c>
      <c r="G3029" s="189">
        <f t="shared" si="501"/>
        <v>12</v>
      </c>
      <c r="H3029" s="125">
        <f t="shared" si="502"/>
        <v>12</v>
      </c>
      <c r="I3029" s="166" t="s">
        <v>974</v>
      </c>
      <c r="J3029" s="162">
        <v>10</v>
      </c>
      <c r="K3029" s="162">
        <f t="shared" si="503"/>
        <v>10</v>
      </c>
      <c r="L3029" s="167">
        <f t="shared" si="504"/>
        <v>75</v>
      </c>
      <c r="M3029" s="167">
        <f t="shared" si="500"/>
        <v>75</v>
      </c>
      <c r="N3029" s="122" t="s">
        <v>2028</v>
      </c>
      <c r="O3029" s="130">
        <v>0.20499999999999999</v>
      </c>
      <c r="P3029" s="130">
        <f t="shared" si="498"/>
        <v>0.20499999999999999</v>
      </c>
      <c r="Q3029" s="139"/>
      <c r="R3029" s="139"/>
      <c r="S3029" s="139"/>
      <c r="T3029" s="139"/>
      <c r="V3029" s="37"/>
    </row>
    <row r="3030" spans="1:27" ht="18" customHeight="1" x14ac:dyDescent="0.25">
      <c r="A3030" s="134">
        <v>230109</v>
      </c>
      <c r="B3030" s="134">
        <v>63809935</v>
      </c>
      <c r="C3030" s="134">
        <v>1</v>
      </c>
      <c r="D3030" s="122"/>
      <c r="E3030" s="123">
        <v>63809935</v>
      </c>
      <c r="F3030" s="124" t="s">
        <v>4030</v>
      </c>
      <c r="G3030" s="189">
        <f t="shared" si="501"/>
        <v>12</v>
      </c>
      <c r="H3030" s="125">
        <f t="shared" si="502"/>
        <v>12</v>
      </c>
      <c r="I3030" s="166" t="s">
        <v>974</v>
      </c>
      <c r="J3030" s="162">
        <v>10</v>
      </c>
      <c r="K3030" s="162">
        <f t="shared" si="503"/>
        <v>10</v>
      </c>
      <c r="L3030" s="167">
        <f t="shared" si="504"/>
        <v>75</v>
      </c>
      <c r="M3030" s="167">
        <f t="shared" si="500"/>
        <v>75</v>
      </c>
      <c r="N3030" s="122" t="s">
        <v>2028</v>
      </c>
      <c r="O3030" s="130">
        <v>0.20499999999999999</v>
      </c>
      <c r="P3030" s="130">
        <f t="shared" si="498"/>
        <v>0.20499999999999999</v>
      </c>
    </row>
    <row r="3031" spans="1:27" ht="18" customHeight="1" x14ac:dyDescent="0.25">
      <c r="A3031" s="134">
        <v>230109</v>
      </c>
      <c r="B3031" s="134">
        <v>63809935</v>
      </c>
      <c r="C3031" s="134">
        <v>1</v>
      </c>
      <c r="D3031" s="122"/>
      <c r="E3031" s="123">
        <v>63809935</v>
      </c>
      <c r="F3031" s="124" t="s">
        <v>4030</v>
      </c>
      <c r="G3031" s="189">
        <f t="shared" si="501"/>
        <v>12</v>
      </c>
      <c r="H3031" s="125">
        <f t="shared" si="502"/>
        <v>12</v>
      </c>
      <c r="I3031" s="166" t="s">
        <v>974</v>
      </c>
      <c r="J3031" s="162">
        <v>10</v>
      </c>
      <c r="K3031" s="162">
        <f t="shared" si="503"/>
        <v>10</v>
      </c>
      <c r="L3031" s="167">
        <f t="shared" si="504"/>
        <v>75</v>
      </c>
      <c r="M3031" s="167">
        <f t="shared" si="500"/>
        <v>75</v>
      </c>
      <c r="N3031" s="122" t="s">
        <v>2028</v>
      </c>
      <c r="O3031" s="130">
        <v>0.20499999999999999</v>
      </c>
      <c r="P3031" s="130">
        <f t="shared" si="498"/>
        <v>0.20499999999999999</v>
      </c>
    </row>
    <row r="3032" spans="1:27" ht="18" customHeight="1" x14ac:dyDescent="0.25">
      <c r="A3032" s="134">
        <v>205728</v>
      </c>
      <c r="B3032" s="134">
        <v>63809936</v>
      </c>
      <c r="C3032" s="134">
        <v>2</v>
      </c>
      <c r="D3032" s="122"/>
      <c r="E3032" s="123">
        <v>63809936</v>
      </c>
      <c r="F3032" s="124" t="s">
        <v>3699</v>
      </c>
      <c r="G3032" s="189">
        <f>J3032*1.2+O3032*2.5</f>
        <v>15.489999999999998</v>
      </c>
      <c r="H3032" s="125">
        <f t="shared" si="502"/>
        <v>30.979999999999997</v>
      </c>
      <c r="I3032" s="163" t="s">
        <v>152</v>
      </c>
      <c r="J3032" s="164">
        <v>11.2</v>
      </c>
      <c r="K3032" s="164">
        <f t="shared" si="503"/>
        <v>22.4</v>
      </c>
      <c r="L3032" s="165">
        <f t="shared" si="504"/>
        <v>84</v>
      </c>
      <c r="M3032" s="165">
        <f t="shared" si="500"/>
        <v>168</v>
      </c>
      <c r="N3032" s="129" t="s">
        <v>1973</v>
      </c>
      <c r="O3032" s="130">
        <v>0.82</v>
      </c>
      <c r="P3032" s="130">
        <f t="shared" si="498"/>
        <v>1.64</v>
      </c>
      <c r="Q3032" s="139"/>
      <c r="R3032" s="139"/>
      <c r="S3032" s="139"/>
      <c r="T3032" s="139"/>
      <c r="W3032" s="40"/>
    </row>
    <row r="3033" spans="1:27" ht="18" customHeight="1" x14ac:dyDescent="0.25">
      <c r="A3033" s="134">
        <v>230109</v>
      </c>
      <c r="B3033" s="134">
        <v>63809936</v>
      </c>
      <c r="C3033" s="134">
        <v>2</v>
      </c>
      <c r="D3033" s="122"/>
      <c r="E3033" s="123">
        <v>63809936</v>
      </c>
      <c r="F3033" s="124" t="s">
        <v>3699</v>
      </c>
      <c r="G3033" s="189">
        <f>J3033*1.2+O3033*2.5</f>
        <v>15.489999999999998</v>
      </c>
      <c r="H3033" s="125">
        <f t="shared" si="502"/>
        <v>30.979999999999997</v>
      </c>
      <c r="I3033" s="163" t="s">
        <v>152</v>
      </c>
      <c r="J3033" s="164">
        <v>11.2</v>
      </c>
      <c r="K3033" s="164">
        <f t="shared" si="503"/>
        <v>22.4</v>
      </c>
      <c r="L3033" s="165">
        <f t="shared" si="504"/>
        <v>84</v>
      </c>
      <c r="M3033" s="165">
        <f t="shared" si="500"/>
        <v>168</v>
      </c>
      <c r="N3033" s="129" t="s">
        <v>1973</v>
      </c>
      <c r="O3033" s="130">
        <v>0.82</v>
      </c>
      <c r="P3033" s="130">
        <f t="shared" si="498"/>
        <v>1.64</v>
      </c>
      <c r="W3033" s="40"/>
      <c r="AA3033" s="40"/>
    </row>
    <row r="3034" spans="1:27" ht="18" customHeight="1" x14ac:dyDescent="0.25">
      <c r="A3034" s="134">
        <v>230109</v>
      </c>
      <c r="B3034" s="134">
        <v>63809936</v>
      </c>
      <c r="C3034" s="134">
        <v>2</v>
      </c>
      <c r="D3034" s="122"/>
      <c r="E3034" s="123">
        <v>63809936</v>
      </c>
      <c r="F3034" s="124" t="s">
        <v>3699</v>
      </c>
      <c r="G3034" s="189">
        <f>J3034*1.2+O3034*2.5</f>
        <v>15.489999999999998</v>
      </c>
      <c r="H3034" s="125">
        <f t="shared" si="502"/>
        <v>30.979999999999997</v>
      </c>
      <c r="I3034" s="163" t="s">
        <v>152</v>
      </c>
      <c r="J3034" s="164">
        <v>11.2</v>
      </c>
      <c r="K3034" s="164">
        <f t="shared" si="503"/>
        <v>22.4</v>
      </c>
      <c r="L3034" s="165">
        <f t="shared" si="504"/>
        <v>84</v>
      </c>
      <c r="M3034" s="165">
        <f t="shared" si="500"/>
        <v>168</v>
      </c>
      <c r="N3034" s="129" t="s">
        <v>1973</v>
      </c>
      <c r="O3034" s="130">
        <v>0.82</v>
      </c>
      <c r="P3034" s="130">
        <f t="shared" si="498"/>
        <v>1.64</v>
      </c>
      <c r="W3034" s="40"/>
    </row>
    <row r="3035" spans="1:27" ht="18" customHeight="1" x14ac:dyDescent="0.25">
      <c r="A3035" s="134">
        <v>237513</v>
      </c>
      <c r="B3035" s="134">
        <v>63809936</v>
      </c>
      <c r="C3035" s="134">
        <v>2</v>
      </c>
      <c r="D3035" s="122"/>
      <c r="E3035" s="123">
        <v>63809936</v>
      </c>
      <c r="F3035" s="124" t="s">
        <v>3699</v>
      </c>
      <c r="G3035" s="189">
        <f>J3035*1.2+O3035*2.5</f>
        <v>15.489999999999998</v>
      </c>
      <c r="H3035" s="125">
        <f t="shared" si="502"/>
        <v>30.979999999999997</v>
      </c>
      <c r="I3035" s="203" t="s">
        <v>974</v>
      </c>
      <c r="J3035" s="164">
        <v>11.2</v>
      </c>
      <c r="K3035" s="164">
        <f t="shared" si="503"/>
        <v>22.4</v>
      </c>
      <c r="L3035" s="165">
        <f t="shared" si="504"/>
        <v>84</v>
      </c>
      <c r="M3035" s="165">
        <f t="shared" si="500"/>
        <v>168</v>
      </c>
      <c r="N3035" s="129" t="s">
        <v>1973</v>
      </c>
      <c r="O3035" s="130">
        <v>0.82</v>
      </c>
      <c r="P3035" s="130">
        <f t="shared" si="498"/>
        <v>1.64</v>
      </c>
      <c r="X3035" s="40"/>
    </row>
    <row r="3036" spans="1:27" s="480" customFormat="1" ht="20.100000000000001" customHeight="1" x14ac:dyDescent="0.25">
      <c r="A3036" s="134">
        <v>610</v>
      </c>
      <c r="B3036" s="134">
        <v>63809937</v>
      </c>
      <c r="C3036" s="134">
        <v>1</v>
      </c>
      <c r="D3036" s="122"/>
      <c r="E3036" s="123">
        <v>63809937</v>
      </c>
      <c r="F3036" s="124" t="s">
        <v>3700</v>
      </c>
      <c r="G3036" s="189">
        <f t="shared" ref="G3036:G3046" si="505">J3036*1.2</f>
        <v>18</v>
      </c>
      <c r="H3036" s="125">
        <f t="shared" si="502"/>
        <v>18</v>
      </c>
      <c r="I3036" s="166" t="s">
        <v>974</v>
      </c>
      <c r="J3036" s="162">
        <v>15</v>
      </c>
      <c r="K3036" s="162">
        <f t="shared" si="503"/>
        <v>15</v>
      </c>
      <c r="L3036" s="167">
        <f t="shared" si="504"/>
        <v>112.5</v>
      </c>
      <c r="M3036" s="167">
        <f t="shared" si="500"/>
        <v>112.5</v>
      </c>
      <c r="N3036" s="122" t="s">
        <v>2028</v>
      </c>
      <c r="O3036" s="130">
        <v>3.1E-2</v>
      </c>
      <c r="P3036" s="130">
        <f t="shared" si="498"/>
        <v>3.1E-2</v>
      </c>
      <c r="Q3036" s="188"/>
      <c r="R3036" s="131"/>
      <c r="S3036" s="131"/>
      <c r="T3036" s="139"/>
      <c r="U3036" s="131"/>
      <c r="X3036" s="474"/>
    </row>
    <row r="3037" spans="1:27" s="480" customFormat="1" ht="20.100000000000001" customHeight="1" x14ac:dyDescent="0.25">
      <c r="A3037" s="134">
        <v>205728</v>
      </c>
      <c r="B3037" s="134">
        <v>63809937</v>
      </c>
      <c r="C3037" s="134">
        <v>1</v>
      </c>
      <c r="D3037" s="122"/>
      <c r="E3037" s="123">
        <v>63809937</v>
      </c>
      <c r="F3037" s="124" t="s">
        <v>3700</v>
      </c>
      <c r="G3037" s="189">
        <f t="shared" si="505"/>
        <v>18</v>
      </c>
      <c r="H3037" s="125">
        <f t="shared" si="502"/>
        <v>18</v>
      </c>
      <c r="I3037" s="166" t="s">
        <v>152</v>
      </c>
      <c r="J3037" s="162">
        <v>15</v>
      </c>
      <c r="K3037" s="162">
        <f t="shared" si="503"/>
        <v>15</v>
      </c>
      <c r="L3037" s="167">
        <f t="shared" si="504"/>
        <v>112.5</v>
      </c>
      <c r="M3037" s="167">
        <f t="shared" si="500"/>
        <v>112.5</v>
      </c>
      <c r="N3037" s="122" t="s">
        <v>2028</v>
      </c>
      <c r="O3037" s="130">
        <v>3.1E-2</v>
      </c>
      <c r="P3037" s="130">
        <f t="shared" si="498"/>
        <v>3.1E-2</v>
      </c>
      <c r="Q3037" s="139"/>
      <c r="R3037" s="139"/>
      <c r="S3037" s="139"/>
      <c r="T3037" s="139"/>
      <c r="U3037" s="131"/>
    </row>
    <row r="3038" spans="1:27" s="480" customFormat="1" ht="20.100000000000001" customHeight="1" x14ac:dyDescent="0.25">
      <c r="A3038" s="134">
        <v>205728</v>
      </c>
      <c r="B3038" s="134">
        <v>63809937</v>
      </c>
      <c r="C3038" s="134">
        <v>1</v>
      </c>
      <c r="D3038" s="122"/>
      <c r="E3038" s="123">
        <v>63809937</v>
      </c>
      <c r="F3038" s="124" t="s">
        <v>3700</v>
      </c>
      <c r="G3038" s="189">
        <f t="shared" si="505"/>
        <v>18</v>
      </c>
      <c r="H3038" s="125">
        <f t="shared" si="502"/>
        <v>18</v>
      </c>
      <c r="I3038" s="166" t="s">
        <v>152</v>
      </c>
      <c r="J3038" s="162">
        <v>15</v>
      </c>
      <c r="K3038" s="162">
        <f t="shared" si="503"/>
        <v>15</v>
      </c>
      <c r="L3038" s="167">
        <f t="shared" si="504"/>
        <v>112.5</v>
      </c>
      <c r="M3038" s="167">
        <f t="shared" si="500"/>
        <v>112.5</v>
      </c>
      <c r="N3038" s="122" t="s">
        <v>2028</v>
      </c>
      <c r="O3038" s="130">
        <v>3.1E-2</v>
      </c>
      <c r="P3038" s="130">
        <f t="shared" si="498"/>
        <v>3.1E-2</v>
      </c>
      <c r="Q3038" s="139"/>
      <c r="R3038" s="139"/>
      <c r="S3038" s="139"/>
      <c r="T3038" s="139"/>
      <c r="U3038" s="37"/>
      <c r="W3038" s="474"/>
    </row>
    <row r="3039" spans="1:27" s="480" customFormat="1" ht="21.75" customHeight="1" x14ac:dyDescent="0.25">
      <c r="A3039" s="134">
        <v>230109</v>
      </c>
      <c r="B3039" s="134">
        <v>63809937</v>
      </c>
      <c r="C3039" s="134">
        <v>1</v>
      </c>
      <c r="D3039" s="122"/>
      <c r="E3039" s="123">
        <v>63809937</v>
      </c>
      <c r="F3039" s="124" t="s">
        <v>3700</v>
      </c>
      <c r="G3039" s="189">
        <f t="shared" si="505"/>
        <v>18</v>
      </c>
      <c r="H3039" s="125">
        <f t="shared" si="502"/>
        <v>18</v>
      </c>
      <c r="I3039" s="166" t="s">
        <v>152</v>
      </c>
      <c r="J3039" s="162">
        <v>15</v>
      </c>
      <c r="K3039" s="162">
        <f t="shared" si="503"/>
        <v>15</v>
      </c>
      <c r="L3039" s="167">
        <f t="shared" si="504"/>
        <v>112.5</v>
      </c>
      <c r="M3039" s="167">
        <f t="shared" si="500"/>
        <v>112.5</v>
      </c>
      <c r="N3039" s="122" t="s">
        <v>2028</v>
      </c>
      <c r="O3039" s="130">
        <v>3.1E-2</v>
      </c>
      <c r="P3039" s="130">
        <f t="shared" si="498"/>
        <v>3.1E-2</v>
      </c>
      <c r="Q3039" s="104"/>
      <c r="R3039" s="40"/>
      <c r="S3039" s="37"/>
      <c r="T3039" s="37"/>
      <c r="U3039" s="37"/>
      <c r="W3039" s="474"/>
    </row>
    <row r="3040" spans="1:27" s="480" customFormat="1" ht="20.100000000000001" customHeight="1" x14ac:dyDescent="0.25">
      <c r="A3040" s="134">
        <v>230109</v>
      </c>
      <c r="B3040" s="134">
        <v>63809937</v>
      </c>
      <c r="C3040" s="134">
        <v>1</v>
      </c>
      <c r="D3040" s="122"/>
      <c r="E3040" s="123">
        <v>63809937</v>
      </c>
      <c r="F3040" s="124" t="s">
        <v>3700</v>
      </c>
      <c r="G3040" s="189">
        <f t="shared" si="505"/>
        <v>18</v>
      </c>
      <c r="H3040" s="125">
        <f t="shared" si="502"/>
        <v>18</v>
      </c>
      <c r="I3040" s="166" t="s">
        <v>152</v>
      </c>
      <c r="J3040" s="162">
        <v>15</v>
      </c>
      <c r="K3040" s="162">
        <f t="shared" si="503"/>
        <v>15</v>
      </c>
      <c r="L3040" s="167">
        <f t="shared" si="504"/>
        <v>112.5</v>
      </c>
      <c r="M3040" s="167">
        <f t="shared" si="500"/>
        <v>112.5</v>
      </c>
      <c r="N3040" s="122" t="s">
        <v>2028</v>
      </c>
      <c r="O3040" s="130">
        <v>3.1E-2</v>
      </c>
      <c r="P3040" s="130">
        <f t="shared" si="498"/>
        <v>3.1E-2</v>
      </c>
      <c r="Q3040" s="104"/>
      <c r="R3040" s="40"/>
      <c r="S3040" s="37"/>
      <c r="T3040" s="37"/>
      <c r="U3040" s="37"/>
    </row>
    <row r="3041" spans="1:25" s="480" customFormat="1" ht="20.100000000000001" customHeight="1" x14ac:dyDescent="0.25">
      <c r="A3041" s="134">
        <v>243821</v>
      </c>
      <c r="B3041" s="134">
        <v>63809937</v>
      </c>
      <c r="C3041" s="134">
        <v>1</v>
      </c>
      <c r="D3041" s="122"/>
      <c r="E3041" s="123">
        <v>63809937</v>
      </c>
      <c r="F3041" s="124" t="s">
        <v>3700</v>
      </c>
      <c r="G3041" s="189">
        <f t="shared" si="505"/>
        <v>18</v>
      </c>
      <c r="H3041" s="125">
        <f t="shared" si="502"/>
        <v>18</v>
      </c>
      <c r="I3041" s="203" t="s">
        <v>974</v>
      </c>
      <c r="J3041" s="162">
        <v>15</v>
      </c>
      <c r="K3041" s="162">
        <f t="shared" si="503"/>
        <v>15</v>
      </c>
      <c r="L3041" s="167">
        <f t="shared" si="504"/>
        <v>112.5</v>
      </c>
      <c r="M3041" s="167">
        <f t="shared" si="500"/>
        <v>112.5</v>
      </c>
      <c r="N3041" s="122" t="s">
        <v>2028</v>
      </c>
      <c r="O3041" s="130">
        <v>3.1E-2</v>
      </c>
      <c r="P3041" s="130">
        <f t="shared" si="498"/>
        <v>3.1E-2</v>
      </c>
      <c r="Q3041" s="227"/>
      <c r="R3041" s="139"/>
      <c r="S3041" s="131"/>
      <c r="T3041" s="131"/>
      <c r="U3041" s="131"/>
      <c r="X3041" s="474"/>
    </row>
    <row r="3042" spans="1:25" s="480" customFormat="1" ht="20.100000000000001" customHeight="1" x14ac:dyDescent="0.25">
      <c r="A3042" s="134">
        <v>243821</v>
      </c>
      <c r="B3042" s="134">
        <v>63809937</v>
      </c>
      <c r="C3042" s="134">
        <v>1</v>
      </c>
      <c r="D3042" s="122"/>
      <c r="E3042" s="123">
        <v>63809937</v>
      </c>
      <c r="F3042" s="124" t="s">
        <v>3700</v>
      </c>
      <c r="G3042" s="189">
        <f t="shared" si="505"/>
        <v>18</v>
      </c>
      <c r="H3042" s="125">
        <f t="shared" si="502"/>
        <v>18</v>
      </c>
      <c r="I3042" s="203" t="s">
        <v>974</v>
      </c>
      <c r="J3042" s="162">
        <v>15</v>
      </c>
      <c r="K3042" s="162">
        <f t="shared" si="503"/>
        <v>15</v>
      </c>
      <c r="L3042" s="167">
        <f t="shared" si="504"/>
        <v>112.5</v>
      </c>
      <c r="M3042" s="167">
        <f t="shared" si="500"/>
        <v>112.5</v>
      </c>
      <c r="N3042" s="122" t="s">
        <v>2028</v>
      </c>
      <c r="O3042" s="130">
        <v>3.1E-2</v>
      </c>
      <c r="P3042" s="130">
        <f t="shared" si="498"/>
        <v>3.1E-2</v>
      </c>
      <c r="Q3042" s="227"/>
      <c r="R3042" s="139"/>
      <c r="S3042" s="131"/>
      <c r="T3042" s="131"/>
      <c r="U3042" s="131"/>
    </row>
    <row r="3043" spans="1:25" s="480" customFormat="1" ht="20.100000000000001" customHeight="1" x14ac:dyDescent="0.25">
      <c r="A3043" s="197">
        <v>284096</v>
      </c>
      <c r="B3043" s="134">
        <v>63809937</v>
      </c>
      <c r="C3043" s="134">
        <v>1</v>
      </c>
      <c r="D3043" s="122">
        <v>1367800</v>
      </c>
      <c r="E3043" s="123">
        <v>63809937</v>
      </c>
      <c r="F3043" s="124" t="s">
        <v>3700</v>
      </c>
      <c r="G3043" s="189">
        <f t="shared" si="505"/>
        <v>18</v>
      </c>
      <c r="H3043" s="125">
        <f t="shared" si="502"/>
        <v>18</v>
      </c>
      <c r="I3043" s="166" t="s">
        <v>974</v>
      </c>
      <c r="J3043" s="162">
        <v>15</v>
      </c>
      <c r="K3043" s="162">
        <f t="shared" si="503"/>
        <v>15</v>
      </c>
      <c r="L3043" s="167">
        <f t="shared" si="504"/>
        <v>112.5</v>
      </c>
      <c r="M3043" s="167">
        <f t="shared" si="500"/>
        <v>112.5</v>
      </c>
      <c r="N3043" s="122" t="s">
        <v>2028</v>
      </c>
      <c r="O3043" s="130">
        <v>3.1E-2</v>
      </c>
      <c r="P3043" s="130">
        <f t="shared" si="498"/>
        <v>3.1E-2</v>
      </c>
      <c r="Q3043" s="104"/>
      <c r="R3043" s="40"/>
      <c r="S3043" s="37"/>
      <c r="T3043" s="37"/>
      <c r="U3043" s="37"/>
      <c r="V3043" s="474"/>
    </row>
    <row r="3044" spans="1:25" ht="18" customHeight="1" x14ac:dyDescent="0.25">
      <c r="A3044" s="134">
        <v>205728</v>
      </c>
      <c r="B3044" s="134">
        <v>63809941</v>
      </c>
      <c r="C3044" s="121">
        <v>1</v>
      </c>
      <c r="D3044" s="122"/>
      <c r="E3044" s="123" t="s">
        <v>3722</v>
      </c>
      <c r="F3044" s="132" t="s">
        <v>3701</v>
      </c>
      <c r="G3044" s="189">
        <f t="shared" si="505"/>
        <v>15</v>
      </c>
      <c r="H3044" s="125">
        <f t="shared" si="502"/>
        <v>15</v>
      </c>
      <c r="I3044" s="166" t="s">
        <v>0</v>
      </c>
      <c r="J3044" s="162">
        <v>12.5</v>
      </c>
      <c r="K3044" s="162">
        <f t="shared" si="503"/>
        <v>12.5</v>
      </c>
      <c r="L3044" s="167">
        <f t="shared" si="504"/>
        <v>93.75</v>
      </c>
      <c r="M3044" s="167">
        <f t="shared" si="500"/>
        <v>93.75</v>
      </c>
      <c r="N3044" s="122" t="s">
        <v>1917</v>
      </c>
      <c r="O3044" s="130">
        <v>0.10299999999999999</v>
      </c>
      <c r="P3044" s="130">
        <f t="shared" si="498"/>
        <v>0.10299999999999999</v>
      </c>
      <c r="Q3044" s="139"/>
      <c r="R3044" s="139"/>
      <c r="S3044" s="139"/>
      <c r="T3044" s="139"/>
    </row>
    <row r="3045" spans="1:25" ht="18" customHeight="1" x14ac:dyDescent="0.25">
      <c r="A3045" s="134">
        <v>230109</v>
      </c>
      <c r="B3045" s="134">
        <v>63809941</v>
      </c>
      <c r="C3045" s="121">
        <v>1</v>
      </c>
      <c r="D3045" s="122"/>
      <c r="E3045" s="123" t="s">
        <v>3722</v>
      </c>
      <c r="F3045" s="132" t="s">
        <v>3701</v>
      </c>
      <c r="G3045" s="189">
        <f t="shared" si="505"/>
        <v>15</v>
      </c>
      <c r="H3045" s="125">
        <f t="shared" si="502"/>
        <v>15</v>
      </c>
      <c r="I3045" s="166" t="s">
        <v>0</v>
      </c>
      <c r="J3045" s="162">
        <v>12.5</v>
      </c>
      <c r="K3045" s="162">
        <f t="shared" si="503"/>
        <v>12.5</v>
      </c>
      <c r="L3045" s="167">
        <f t="shared" si="504"/>
        <v>93.75</v>
      </c>
      <c r="M3045" s="167">
        <f t="shared" si="500"/>
        <v>93.75</v>
      </c>
      <c r="N3045" s="122" t="s">
        <v>1917</v>
      </c>
      <c r="O3045" s="130">
        <v>0.10299999999999999</v>
      </c>
      <c r="P3045" s="130">
        <f t="shared" si="498"/>
        <v>0.10299999999999999</v>
      </c>
    </row>
    <row r="3046" spans="1:25" s="40" customFormat="1" ht="18" customHeight="1" x14ac:dyDescent="0.25">
      <c r="A3046" s="134">
        <v>230109</v>
      </c>
      <c r="B3046" s="134">
        <v>63809941</v>
      </c>
      <c r="C3046" s="121">
        <v>1</v>
      </c>
      <c r="D3046" s="122"/>
      <c r="E3046" s="123" t="s">
        <v>3722</v>
      </c>
      <c r="F3046" s="132" t="s">
        <v>3701</v>
      </c>
      <c r="G3046" s="189">
        <f t="shared" si="505"/>
        <v>15</v>
      </c>
      <c r="H3046" s="125">
        <f t="shared" si="502"/>
        <v>15</v>
      </c>
      <c r="I3046" s="166" t="s">
        <v>0</v>
      </c>
      <c r="J3046" s="162">
        <v>12.5</v>
      </c>
      <c r="K3046" s="162">
        <f t="shared" si="503"/>
        <v>12.5</v>
      </c>
      <c r="L3046" s="167">
        <f t="shared" si="504"/>
        <v>93.75</v>
      </c>
      <c r="M3046" s="167">
        <f t="shared" si="500"/>
        <v>93.75</v>
      </c>
      <c r="N3046" s="122" t="s">
        <v>1917</v>
      </c>
      <c r="O3046" s="130">
        <v>0.10299999999999999</v>
      </c>
      <c r="P3046" s="130">
        <f t="shared" ref="P3046:P3109" si="506">O3046*C3046</f>
        <v>0.10299999999999999</v>
      </c>
      <c r="Q3046" s="104"/>
      <c r="S3046" s="37"/>
      <c r="T3046" s="37"/>
      <c r="U3046" s="37"/>
      <c r="V3046" s="37"/>
      <c r="W3046" s="37"/>
    </row>
    <row r="3047" spans="1:25" ht="18" customHeight="1" x14ac:dyDescent="0.25">
      <c r="A3047" s="134">
        <v>206033</v>
      </c>
      <c r="B3047" s="134">
        <v>63809942</v>
      </c>
      <c r="C3047" s="121">
        <v>4</v>
      </c>
      <c r="D3047" s="122"/>
      <c r="E3047" s="123">
        <v>63809942</v>
      </c>
      <c r="F3047" s="124" t="s">
        <v>3713</v>
      </c>
      <c r="G3047" s="189">
        <f>J3047*1.2+O3047*2.5</f>
        <v>6.6824999999999992</v>
      </c>
      <c r="H3047" s="125">
        <f t="shared" si="502"/>
        <v>26.729999999999997</v>
      </c>
      <c r="I3047" s="136" t="s">
        <v>974</v>
      </c>
      <c r="J3047" s="164">
        <v>5.5</v>
      </c>
      <c r="K3047" s="164">
        <f t="shared" si="503"/>
        <v>22</v>
      </c>
      <c r="L3047" s="165">
        <f t="shared" si="504"/>
        <v>41.25</v>
      </c>
      <c r="M3047" s="165">
        <f t="shared" si="500"/>
        <v>165</v>
      </c>
      <c r="N3047" s="129" t="s">
        <v>1973</v>
      </c>
      <c r="O3047" s="130">
        <v>3.3000000000000002E-2</v>
      </c>
      <c r="P3047" s="130">
        <f t="shared" si="506"/>
        <v>0.13200000000000001</v>
      </c>
      <c r="Q3047" s="131"/>
      <c r="R3047" s="131"/>
      <c r="S3047" s="131"/>
      <c r="T3047" s="131"/>
    </row>
    <row r="3048" spans="1:25" ht="18" customHeight="1" x14ac:dyDescent="0.25">
      <c r="A3048" s="134">
        <v>228344</v>
      </c>
      <c r="B3048" s="134">
        <v>63809942</v>
      </c>
      <c r="C3048" s="121">
        <v>4</v>
      </c>
      <c r="D3048" s="161"/>
      <c r="E3048" s="123">
        <v>63809942</v>
      </c>
      <c r="F3048" s="124" t="s">
        <v>3713</v>
      </c>
      <c r="G3048" s="189">
        <f>J3048*1.2+O3048*2.5</f>
        <v>6.6824999999999992</v>
      </c>
      <c r="H3048" s="125">
        <f t="shared" si="502"/>
        <v>26.729999999999997</v>
      </c>
      <c r="I3048" s="136" t="s">
        <v>974</v>
      </c>
      <c r="J3048" s="164">
        <v>5.5</v>
      </c>
      <c r="K3048" s="164">
        <f t="shared" si="503"/>
        <v>22</v>
      </c>
      <c r="L3048" s="165">
        <f t="shared" si="504"/>
        <v>41.25</v>
      </c>
      <c r="M3048" s="165">
        <f t="shared" si="500"/>
        <v>165</v>
      </c>
      <c r="N3048" s="129" t="s">
        <v>1973</v>
      </c>
      <c r="O3048" s="130">
        <v>3.3000000000000002E-2</v>
      </c>
      <c r="P3048" s="130">
        <f t="shared" si="506"/>
        <v>0.13200000000000001</v>
      </c>
    </row>
    <row r="3049" spans="1:25" s="40" customFormat="1" ht="18" customHeight="1" x14ac:dyDescent="0.25">
      <c r="A3049" s="134">
        <v>206033</v>
      </c>
      <c r="B3049" s="134">
        <v>63809943</v>
      </c>
      <c r="C3049" s="121">
        <v>4</v>
      </c>
      <c r="D3049" s="122"/>
      <c r="E3049" s="123">
        <v>63809943</v>
      </c>
      <c r="F3049" s="124" t="s">
        <v>3717</v>
      </c>
      <c r="G3049" s="189">
        <f>J3049*1.2+O3049*2.5</f>
        <v>4.9275000000000002</v>
      </c>
      <c r="H3049" s="125">
        <f t="shared" si="502"/>
        <v>19.71</v>
      </c>
      <c r="I3049" s="163" t="s">
        <v>974</v>
      </c>
      <c r="J3049" s="164">
        <v>4</v>
      </c>
      <c r="K3049" s="164">
        <f t="shared" si="503"/>
        <v>16</v>
      </c>
      <c r="L3049" s="165">
        <f t="shared" si="504"/>
        <v>30</v>
      </c>
      <c r="M3049" s="165">
        <f t="shared" si="500"/>
        <v>120</v>
      </c>
      <c r="N3049" s="129" t="s">
        <v>1973</v>
      </c>
      <c r="O3049" s="130">
        <v>5.0999999999999997E-2</v>
      </c>
      <c r="P3049" s="130">
        <f t="shared" si="506"/>
        <v>0.20399999999999999</v>
      </c>
      <c r="Q3049" s="139"/>
      <c r="R3049" s="139"/>
      <c r="S3049" s="139"/>
      <c r="T3049" s="139"/>
      <c r="U3049" s="37"/>
      <c r="V3049" s="37"/>
      <c r="W3049" s="37"/>
      <c r="Y3049" s="37"/>
    </row>
    <row r="3050" spans="1:25" s="40" customFormat="1" ht="18" customHeight="1" x14ac:dyDescent="0.25">
      <c r="A3050" s="134">
        <v>228344</v>
      </c>
      <c r="B3050" s="134">
        <v>63809943</v>
      </c>
      <c r="C3050" s="121">
        <v>4</v>
      </c>
      <c r="D3050" s="161"/>
      <c r="E3050" s="123">
        <v>63809943</v>
      </c>
      <c r="F3050" s="124" t="s">
        <v>3717</v>
      </c>
      <c r="G3050" s="189">
        <f>J3050*1.2+O3050*2.5</f>
        <v>4.9275000000000002</v>
      </c>
      <c r="H3050" s="125">
        <f t="shared" si="502"/>
        <v>19.71</v>
      </c>
      <c r="I3050" s="163" t="s">
        <v>974</v>
      </c>
      <c r="J3050" s="164">
        <v>4</v>
      </c>
      <c r="K3050" s="164">
        <f t="shared" si="503"/>
        <v>16</v>
      </c>
      <c r="L3050" s="165">
        <f t="shared" si="504"/>
        <v>30</v>
      </c>
      <c r="M3050" s="165">
        <f t="shared" si="500"/>
        <v>120</v>
      </c>
      <c r="N3050" s="129" t="s">
        <v>1973</v>
      </c>
      <c r="O3050" s="130">
        <v>5.0999999999999997E-2</v>
      </c>
      <c r="P3050" s="130">
        <f t="shared" si="506"/>
        <v>0.20399999999999999</v>
      </c>
      <c r="Q3050" s="104"/>
      <c r="S3050" s="37"/>
      <c r="T3050" s="37"/>
      <c r="U3050" s="37"/>
    </row>
    <row r="3051" spans="1:25" s="40" customFormat="1" ht="18" customHeight="1" x14ac:dyDescent="0.25">
      <c r="A3051" s="134">
        <v>205728</v>
      </c>
      <c r="B3051" s="134">
        <v>63809947</v>
      </c>
      <c r="C3051" s="121">
        <v>1</v>
      </c>
      <c r="D3051" s="122"/>
      <c r="E3051" s="123" t="s">
        <v>4096</v>
      </c>
      <c r="F3051" s="124" t="s">
        <v>3702</v>
      </c>
      <c r="G3051" s="189">
        <f t="shared" ref="G3051:G3064" si="507">J3051*1.2</f>
        <v>180</v>
      </c>
      <c r="H3051" s="125">
        <f t="shared" si="502"/>
        <v>180</v>
      </c>
      <c r="I3051" s="166" t="s">
        <v>0</v>
      </c>
      <c r="J3051" s="162">
        <v>150</v>
      </c>
      <c r="K3051" s="162">
        <f t="shared" si="503"/>
        <v>150</v>
      </c>
      <c r="L3051" s="167">
        <f t="shared" si="504"/>
        <v>1125</v>
      </c>
      <c r="M3051" s="167">
        <f t="shared" si="500"/>
        <v>1125</v>
      </c>
      <c r="N3051" s="122" t="s">
        <v>1917</v>
      </c>
      <c r="O3051" s="130">
        <v>9.3000000000000007</v>
      </c>
      <c r="P3051" s="130">
        <f t="shared" si="506"/>
        <v>9.3000000000000007</v>
      </c>
      <c r="Q3051" s="188"/>
      <c r="R3051" s="194"/>
      <c r="S3051" s="139"/>
      <c r="T3051" s="139"/>
      <c r="U3051" s="37"/>
      <c r="V3051" s="37"/>
      <c r="W3051" s="37"/>
      <c r="Y3051" s="37"/>
    </row>
    <row r="3052" spans="1:25" s="480" customFormat="1" ht="20.100000000000001" customHeight="1" x14ac:dyDescent="0.25">
      <c r="A3052" s="197">
        <v>211625</v>
      </c>
      <c r="B3052" s="134">
        <v>63809947</v>
      </c>
      <c r="C3052" s="121">
        <v>1</v>
      </c>
      <c r="D3052" s="122"/>
      <c r="E3052" s="123" t="s">
        <v>3892</v>
      </c>
      <c r="F3052" s="124" t="s">
        <v>3702</v>
      </c>
      <c r="G3052" s="189">
        <f t="shared" si="507"/>
        <v>180</v>
      </c>
      <c r="H3052" s="125">
        <f t="shared" si="502"/>
        <v>180</v>
      </c>
      <c r="I3052" s="166" t="s">
        <v>0</v>
      </c>
      <c r="J3052" s="162">
        <v>150</v>
      </c>
      <c r="K3052" s="162">
        <f t="shared" si="503"/>
        <v>150</v>
      </c>
      <c r="L3052" s="167">
        <f t="shared" si="504"/>
        <v>1125</v>
      </c>
      <c r="M3052" s="167">
        <f t="shared" si="500"/>
        <v>1125</v>
      </c>
      <c r="N3052" s="122" t="s">
        <v>1917</v>
      </c>
      <c r="O3052" s="130">
        <v>9.3000000000000007</v>
      </c>
      <c r="P3052" s="130">
        <f t="shared" si="506"/>
        <v>9.3000000000000007</v>
      </c>
      <c r="Q3052" s="131"/>
      <c r="R3052" s="139"/>
      <c r="S3052" s="139"/>
      <c r="T3052" s="139"/>
      <c r="U3052" s="131"/>
    </row>
    <row r="3053" spans="1:25" s="480" customFormat="1" ht="20.100000000000001" customHeight="1" x14ac:dyDescent="0.25">
      <c r="A3053" s="197">
        <v>211625</v>
      </c>
      <c r="B3053" s="134">
        <v>63809947</v>
      </c>
      <c r="C3053" s="121">
        <v>1</v>
      </c>
      <c r="D3053" s="122"/>
      <c r="E3053" s="123" t="s">
        <v>3892</v>
      </c>
      <c r="F3053" s="124" t="s">
        <v>3702</v>
      </c>
      <c r="G3053" s="189">
        <f t="shared" si="507"/>
        <v>180</v>
      </c>
      <c r="H3053" s="125">
        <f t="shared" si="502"/>
        <v>180</v>
      </c>
      <c r="I3053" s="166" t="s">
        <v>0</v>
      </c>
      <c r="J3053" s="162">
        <v>150</v>
      </c>
      <c r="K3053" s="162">
        <f t="shared" si="503"/>
        <v>150</v>
      </c>
      <c r="L3053" s="167">
        <f t="shared" si="504"/>
        <v>1125</v>
      </c>
      <c r="M3053" s="167">
        <f t="shared" si="500"/>
        <v>1125</v>
      </c>
      <c r="N3053" s="122" t="s">
        <v>1917</v>
      </c>
      <c r="O3053" s="130">
        <v>9.3000000000000007</v>
      </c>
      <c r="P3053" s="130">
        <f t="shared" si="506"/>
        <v>9.3000000000000007</v>
      </c>
      <c r="Q3053" s="188"/>
      <c r="R3053" s="139"/>
      <c r="S3053" s="139"/>
      <c r="T3053" s="139"/>
      <c r="U3053" s="37"/>
    </row>
    <row r="3054" spans="1:25" s="480" customFormat="1" ht="20.100000000000001" customHeight="1" x14ac:dyDescent="0.25">
      <c r="A3054" s="134">
        <v>230109</v>
      </c>
      <c r="B3054" s="134">
        <v>63809947</v>
      </c>
      <c r="C3054" s="121">
        <v>1</v>
      </c>
      <c r="D3054" s="122"/>
      <c r="E3054" s="123" t="s">
        <v>3892</v>
      </c>
      <c r="F3054" s="124" t="s">
        <v>3702</v>
      </c>
      <c r="G3054" s="189">
        <f t="shared" si="507"/>
        <v>180</v>
      </c>
      <c r="H3054" s="125">
        <f t="shared" si="502"/>
        <v>180</v>
      </c>
      <c r="I3054" s="166" t="s">
        <v>0</v>
      </c>
      <c r="J3054" s="162">
        <v>150</v>
      </c>
      <c r="K3054" s="162">
        <f t="shared" si="503"/>
        <v>150</v>
      </c>
      <c r="L3054" s="167">
        <f t="shared" si="504"/>
        <v>1125</v>
      </c>
      <c r="M3054" s="167">
        <f t="shared" si="500"/>
        <v>1125</v>
      </c>
      <c r="N3054" s="122" t="s">
        <v>1917</v>
      </c>
      <c r="O3054" s="130">
        <v>9.3000000000000007</v>
      </c>
      <c r="P3054" s="130">
        <f t="shared" si="506"/>
        <v>9.3000000000000007</v>
      </c>
      <c r="Q3054" s="104"/>
      <c r="R3054" s="40"/>
      <c r="S3054" s="37"/>
      <c r="T3054" s="37"/>
      <c r="U3054" s="37"/>
    </row>
    <row r="3055" spans="1:25" s="480" customFormat="1" ht="20.100000000000001" customHeight="1" x14ac:dyDescent="0.25">
      <c r="A3055" s="134">
        <v>230109</v>
      </c>
      <c r="B3055" s="134">
        <v>63809947</v>
      </c>
      <c r="C3055" s="121">
        <v>1</v>
      </c>
      <c r="D3055" s="122"/>
      <c r="E3055" s="123" t="s">
        <v>3892</v>
      </c>
      <c r="F3055" s="124" t="s">
        <v>3702</v>
      </c>
      <c r="G3055" s="189">
        <f t="shared" si="507"/>
        <v>180</v>
      </c>
      <c r="H3055" s="125">
        <f t="shared" si="502"/>
        <v>180</v>
      </c>
      <c r="I3055" s="166" t="s">
        <v>0</v>
      </c>
      <c r="J3055" s="162">
        <v>150</v>
      </c>
      <c r="K3055" s="162">
        <f t="shared" si="503"/>
        <v>150</v>
      </c>
      <c r="L3055" s="167">
        <f t="shared" si="504"/>
        <v>1125</v>
      </c>
      <c r="M3055" s="167">
        <f t="shared" si="500"/>
        <v>1125</v>
      </c>
      <c r="N3055" s="122" t="s">
        <v>1917</v>
      </c>
      <c r="O3055" s="130">
        <v>9.3000000000000007</v>
      </c>
      <c r="P3055" s="130">
        <f t="shared" si="506"/>
        <v>9.3000000000000007</v>
      </c>
      <c r="Q3055" s="104"/>
      <c r="R3055" s="40"/>
      <c r="S3055" s="37"/>
      <c r="T3055" s="37"/>
      <c r="U3055" s="37"/>
      <c r="V3055" s="474"/>
    </row>
    <row r="3056" spans="1:25" s="474" customFormat="1" ht="18.75" customHeight="1" x14ac:dyDescent="0.25">
      <c r="A3056" s="197">
        <v>237513</v>
      </c>
      <c r="B3056" s="134">
        <v>63809947</v>
      </c>
      <c r="C3056" s="121">
        <v>1</v>
      </c>
      <c r="D3056" s="122"/>
      <c r="E3056" s="123" t="s">
        <v>4110</v>
      </c>
      <c r="F3056" s="124" t="s">
        <v>3702</v>
      </c>
      <c r="G3056" s="189">
        <f t="shared" si="507"/>
        <v>180</v>
      </c>
      <c r="H3056" s="125">
        <f t="shared" si="502"/>
        <v>180</v>
      </c>
      <c r="I3056" s="166" t="s">
        <v>0</v>
      </c>
      <c r="J3056" s="162">
        <v>150</v>
      </c>
      <c r="K3056" s="162">
        <f t="shared" si="503"/>
        <v>150</v>
      </c>
      <c r="L3056" s="167">
        <f t="shared" si="504"/>
        <v>1125</v>
      </c>
      <c r="M3056" s="167">
        <f t="shared" si="500"/>
        <v>1125</v>
      </c>
      <c r="N3056" s="122" t="s">
        <v>1917</v>
      </c>
      <c r="O3056" s="130">
        <v>9.3000000000000007</v>
      </c>
      <c r="P3056" s="130">
        <f t="shared" si="506"/>
        <v>9.3000000000000007</v>
      </c>
      <c r="Q3056" s="188"/>
      <c r="R3056" s="139"/>
      <c r="S3056" s="131"/>
      <c r="T3056" s="131"/>
      <c r="U3056" s="131"/>
      <c r="V3056" s="480"/>
      <c r="X3056" s="480"/>
    </row>
    <row r="3057" spans="1:26" s="480" customFormat="1" ht="20.100000000000001" customHeight="1" x14ac:dyDescent="0.25">
      <c r="A3057" s="197">
        <v>243821</v>
      </c>
      <c r="B3057" s="134">
        <v>63809947</v>
      </c>
      <c r="C3057" s="121">
        <v>1</v>
      </c>
      <c r="D3057" s="122"/>
      <c r="E3057" s="123" t="s">
        <v>4188</v>
      </c>
      <c r="F3057" s="124" t="s">
        <v>3702</v>
      </c>
      <c r="G3057" s="189">
        <f t="shared" si="507"/>
        <v>192</v>
      </c>
      <c r="H3057" s="125">
        <f t="shared" si="502"/>
        <v>192</v>
      </c>
      <c r="I3057" s="166" t="s">
        <v>0</v>
      </c>
      <c r="J3057" s="162">
        <v>160</v>
      </c>
      <c r="K3057" s="162">
        <f t="shared" si="503"/>
        <v>160</v>
      </c>
      <c r="L3057" s="167">
        <f t="shared" si="504"/>
        <v>1200</v>
      </c>
      <c r="M3057" s="167">
        <f t="shared" si="500"/>
        <v>1200</v>
      </c>
      <c r="N3057" s="122" t="s">
        <v>1917</v>
      </c>
      <c r="O3057" s="130">
        <v>9.3000000000000007</v>
      </c>
      <c r="P3057" s="130">
        <f t="shared" si="506"/>
        <v>9.3000000000000007</v>
      </c>
      <c r="Q3057" s="188"/>
      <c r="R3057" s="139"/>
      <c r="S3057" s="131"/>
      <c r="T3057" s="131"/>
      <c r="U3057" s="131"/>
      <c r="W3057" s="474"/>
    </row>
    <row r="3058" spans="1:26" s="480" customFormat="1" ht="20.100000000000001" customHeight="1" x14ac:dyDescent="0.25">
      <c r="A3058" s="197">
        <v>246386</v>
      </c>
      <c r="B3058" s="134">
        <v>63809947</v>
      </c>
      <c r="C3058" s="121">
        <v>1</v>
      </c>
      <c r="D3058" s="122"/>
      <c r="E3058" s="123" t="s">
        <v>4202</v>
      </c>
      <c r="F3058" s="124" t="s">
        <v>3702</v>
      </c>
      <c r="G3058" s="187">
        <f t="shared" si="507"/>
        <v>192</v>
      </c>
      <c r="H3058" s="125">
        <f t="shared" si="502"/>
        <v>192</v>
      </c>
      <c r="I3058" s="166" t="s">
        <v>0</v>
      </c>
      <c r="J3058" s="281">
        <v>160</v>
      </c>
      <c r="K3058" s="162">
        <f t="shared" si="503"/>
        <v>160</v>
      </c>
      <c r="L3058" s="167">
        <f t="shared" si="504"/>
        <v>1200</v>
      </c>
      <c r="M3058" s="167">
        <f t="shared" si="500"/>
        <v>1200</v>
      </c>
      <c r="N3058" s="122" t="s">
        <v>1917</v>
      </c>
      <c r="O3058" s="130">
        <v>9.3000000000000007</v>
      </c>
      <c r="P3058" s="130">
        <f t="shared" si="506"/>
        <v>9.3000000000000007</v>
      </c>
      <c r="Q3058" s="188"/>
      <c r="R3058" s="131"/>
      <c r="S3058" s="131"/>
      <c r="T3058" s="131"/>
      <c r="U3058" s="131"/>
      <c r="V3058" s="474"/>
    </row>
    <row r="3059" spans="1:26" s="480" customFormat="1" ht="20.100000000000001" customHeight="1" x14ac:dyDescent="0.25">
      <c r="A3059" s="197">
        <v>246386</v>
      </c>
      <c r="B3059" s="134">
        <v>63809947</v>
      </c>
      <c r="C3059" s="121">
        <v>1</v>
      </c>
      <c r="D3059" s="122"/>
      <c r="E3059" s="123" t="s">
        <v>4188</v>
      </c>
      <c r="F3059" s="124" t="s">
        <v>3702</v>
      </c>
      <c r="G3059" s="187">
        <f t="shared" si="507"/>
        <v>192</v>
      </c>
      <c r="H3059" s="125">
        <f t="shared" si="502"/>
        <v>192</v>
      </c>
      <c r="I3059" s="166" t="s">
        <v>0</v>
      </c>
      <c r="J3059" s="281">
        <v>160</v>
      </c>
      <c r="K3059" s="162">
        <f t="shared" si="503"/>
        <v>160</v>
      </c>
      <c r="L3059" s="167">
        <f t="shared" si="504"/>
        <v>1200</v>
      </c>
      <c r="M3059" s="167">
        <f t="shared" si="500"/>
        <v>1200</v>
      </c>
      <c r="N3059" s="122" t="s">
        <v>1917</v>
      </c>
      <c r="O3059" s="130">
        <v>9.3000000000000007</v>
      </c>
      <c r="P3059" s="130">
        <f t="shared" si="506"/>
        <v>9.3000000000000007</v>
      </c>
      <c r="Q3059" s="188"/>
      <c r="R3059" s="131"/>
      <c r="S3059" s="131"/>
      <c r="T3059" s="131"/>
      <c r="U3059" s="131"/>
      <c r="W3059" s="474"/>
    </row>
    <row r="3060" spans="1:26" s="480" customFormat="1" ht="20.100000000000001" customHeight="1" x14ac:dyDescent="0.25">
      <c r="A3060" s="197">
        <v>271717</v>
      </c>
      <c r="B3060" s="134">
        <v>63809947</v>
      </c>
      <c r="C3060" s="121">
        <v>1</v>
      </c>
      <c r="D3060" s="122"/>
      <c r="E3060" s="123" t="s">
        <v>4364</v>
      </c>
      <c r="F3060" s="124" t="s">
        <v>3702</v>
      </c>
      <c r="G3060" s="125">
        <f t="shared" si="507"/>
        <v>192</v>
      </c>
      <c r="H3060" s="125">
        <f t="shared" si="502"/>
        <v>192</v>
      </c>
      <c r="I3060" s="166" t="s">
        <v>0</v>
      </c>
      <c r="J3060" s="162">
        <v>160</v>
      </c>
      <c r="K3060" s="162">
        <f t="shared" si="503"/>
        <v>160</v>
      </c>
      <c r="L3060" s="167">
        <f t="shared" si="504"/>
        <v>1200</v>
      </c>
      <c r="M3060" s="167">
        <f t="shared" si="500"/>
        <v>1200</v>
      </c>
      <c r="N3060" s="122" t="s">
        <v>1917</v>
      </c>
      <c r="O3060" s="130">
        <v>9.3000000000000007</v>
      </c>
      <c r="P3060" s="130">
        <f t="shared" si="506"/>
        <v>9.3000000000000007</v>
      </c>
      <c r="Q3060" s="139"/>
      <c r="R3060" s="131"/>
      <c r="S3060" s="131"/>
      <c r="T3060" s="139"/>
      <c r="U3060" s="131"/>
    </row>
    <row r="3061" spans="1:26" s="480" customFormat="1" ht="20.100000000000001" customHeight="1" x14ac:dyDescent="0.25">
      <c r="A3061" s="197">
        <v>271717</v>
      </c>
      <c r="B3061" s="134">
        <v>63809947</v>
      </c>
      <c r="C3061" s="121">
        <v>1</v>
      </c>
      <c r="D3061" s="122"/>
      <c r="E3061" s="123" t="s">
        <v>4364</v>
      </c>
      <c r="F3061" s="124" t="s">
        <v>3702</v>
      </c>
      <c r="G3061" s="125">
        <f t="shared" si="507"/>
        <v>192</v>
      </c>
      <c r="H3061" s="125">
        <f t="shared" si="502"/>
        <v>192</v>
      </c>
      <c r="I3061" s="166" t="s">
        <v>0</v>
      </c>
      <c r="J3061" s="162">
        <v>160</v>
      </c>
      <c r="K3061" s="162">
        <f t="shared" si="503"/>
        <v>160</v>
      </c>
      <c r="L3061" s="167">
        <f t="shared" si="504"/>
        <v>1200</v>
      </c>
      <c r="M3061" s="167">
        <f t="shared" si="500"/>
        <v>1200</v>
      </c>
      <c r="N3061" s="122" t="s">
        <v>1917</v>
      </c>
      <c r="O3061" s="130">
        <v>9.3000000000000007</v>
      </c>
      <c r="P3061" s="130">
        <f t="shared" si="506"/>
        <v>9.3000000000000007</v>
      </c>
      <c r="Q3061" s="139"/>
      <c r="R3061" s="139"/>
      <c r="S3061" s="131"/>
      <c r="T3061" s="139"/>
      <c r="U3061" s="139"/>
      <c r="V3061" s="474"/>
    </row>
    <row r="3062" spans="1:26" s="480" customFormat="1" ht="20.100000000000001" customHeight="1" x14ac:dyDescent="0.25">
      <c r="A3062" s="197">
        <v>271717</v>
      </c>
      <c r="B3062" s="134">
        <v>63809947</v>
      </c>
      <c r="C3062" s="121">
        <v>1</v>
      </c>
      <c r="D3062" s="122">
        <v>1351409</v>
      </c>
      <c r="E3062" s="123" t="s">
        <v>4364</v>
      </c>
      <c r="F3062" s="124" t="s">
        <v>3702</v>
      </c>
      <c r="G3062" s="125">
        <f t="shared" si="507"/>
        <v>192</v>
      </c>
      <c r="H3062" s="125">
        <f t="shared" si="502"/>
        <v>192</v>
      </c>
      <c r="I3062" s="166" t="s">
        <v>0</v>
      </c>
      <c r="J3062" s="162">
        <v>160</v>
      </c>
      <c r="K3062" s="162">
        <f t="shared" si="503"/>
        <v>160</v>
      </c>
      <c r="L3062" s="167">
        <f t="shared" si="504"/>
        <v>1200</v>
      </c>
      <c r="M3062" s="167">
        <f t="shared" si="500"/>
        <v>1200</v>
      </c>
      <c r="N3062" s="122" t="s">
        <v>1917</v>
      </c>
      <c r="O3062" s="130">
        <v>9.3000000000000007</v>
      </c>
      <c r="P3062" s="130">
        <f t="shared" si="506"/>
        <v>9.3000000000000007</v>
      </c>
      <c r="Q3062" s="139"/>
      <c r="R3062" s="131"/>
      <c r="S3062" s="131"/>
      <c r="T3062" s="40"/>
      <c r="U3062" s="37"/>
    </row>
    <row r="3063" spans="1:26" s="480" customFormat="1" ht="20.100000000000001" customHeight="1" x14ac:dyDescent="0.25">
      <c r="A3063" s="197">
        <v>271717</v>
      </c>
      <c r="B3063" s="134">
        <v>63809947</v>
      </c>
      <c r="C3063" s="121">
        <v>1</v>
      </c>
      <c r="D3063" s="122">
        <v>1351410</v>
      </c>
      <c r="E3063" s="123" t="s">
        <v>4364</v>
      </c>
      <c r="F3063" s="124" t="s">
        <v>3702</v>
      </c>
      <c r="G3063" s="125">
        <f t="shared" si="507"/>
        <v>192</v>
      </c>
      <c r="H3063" s="125">
        <f t="shared" si="502"/>
        <v>192</v>
      </c>
      <c r="I3063" s="166" t="s">
        <v>0</v>
      </c>
      <c r="J3063" s="162">
        <v>160</v>
      </c>
      <c r="K3063" s="162">
        <f t="shared" si="503"/>
        <v>160</v>
      </c>
      <c r="L3063" s="167">
        <f t="shared" si="504"/>
        <v>1200</v>
      </c>
      <c r="M3063" s="167">
        <f t="shared" si="500"/>
        <v>1200</v>
      </c>
      <c r="N3063" s="122" t="s">
        <v>1917</v>
      </c>
      <c r="O3063" s="130">
        <v>9.3000000000000007</v>
      </c>
      <c r="P3063" s="130">
        <f t="shared" si="506"/>
        <v>9.3000000000000007</v>
      </c>
      <c r="Q3063" s="139"/>
      <c r="R3063" s="139"/>
      <c r="S3063" s="131"/>
      <c r="T3063" s="40"/>
      <c r="U3063" s="40"/>
    </row>
    <row r="3064" spans="1:26" s="480" customFormat="1" ht="20.100000000000001" customHeight="1" x14ac:dyDescent="0.25">
      <c r="A3064" s="473">
        <v>271717</v>
      </c>
      <c r="B3064" s="134">
        <v>63809947</v>
      </c>
      <c r="C3064" s="121">
        <v>1</v>
      </c>
      <c r="D3064" s="122">
        <v>1351410</v>
      </c>
      <c r="E3064" s="123" t="s">
        <v>4364</v>
      </c>
      <c r="F3064" s="124" t="s">
        <v>3702</v>
      </c>
      <c r="G3064" s="125">
        <f t="shared" si="507"/>
        <v>192</v>
      </c>
      <c r="H3064" s="125">
        <f t="shared" si="502"/>
        <v>192</v>
      </c>
      <c r="I3064" s="166" t="s">
        <v>0</v>
      </c>
      <c r="J3064" s="162">
        <v>160</v>
      </c>
      <c r="K3064" s="162">
        <f t="shared" si="503"/>
        <v>160</v>
      </c>
      <c r="L3064" s="167">
        <f t="shared" si="504"/>
        <v>1200</v>
      </c>
      <c r="M3064" s="167">
        <f t="shared" si="500"/>
        <v>1200</v>
      </c>
      <c r="N3064" s="122"/>
      <c r="O3064" s="130">
        <v>9.3000000000000007</v>
      </c>
      <c r="P3064" s="130">
        <f t="shared" si="506"/>
        <v>9.3000000000000007</v>
      </c>
      <c r="Q3064" s="472">
        <v>44246</v>
      </c>
      <c r="R3064" s="131"/>
      <c r="S3064" s="131"/>
      <c r="T3064" s="131"/>
      <c r="U3064" s="37"/>
      <c r="X3064" s="474"/>
    </row>
    <row r="3065" spans="1:26" s="480" customFormat="1" ht="20.100000000000001" customHeight="1" x14ac:dyDescent="0.25">
      <c r="A3065" s="134">
        <v>297566</v>
      </c>
      <c r="B3065" s="134">
        <v>63809947</v>
      </c>
      <c r="C3065" s="121">
        <v>1</v>
      </c>
      <c r="D3065" s="122">
        <v>1386382</v>
      </c>
      <c r="E3065" s="123" t="s">
        <v>4627</v>
      </c>
      <c r="F3065" s="124" t="s">
        <v>3702</v>
      </c>
      <c r="G3065" s="482">
        <f>J3065*1.163636</f>
        <v>191.99993999999998</v>
      </c>
      <c r="H3065" s="125">
        <f t="shared" si="502"/>
        <v>191.99993999999998</v>
      </c>
      <c r="I3065" s="166" t="s">
        <v>0</v>
      </c>
      <c r="J3065" s="496">
        <v>165</v>
      </c>
      <c r="K3065" s="162">
        <f t="shared" si="503"/>
        <v>165</v>
      </c>
      <c r="L3065" s="167">
        <f t="shared" si="504"/>
        <v>1237.5</v>
      </c>
      <c r="M3065" s="167">
        <f t="shared" si="500"/>
        <v>1237.5</v>
      </c>
      <c r="N3065" s="122" t="s">
        <v>1917</v>
      </c>
      <c r="O3065" s="130">
        <v>9.3000000000000007</v>
      </c>
      <c r="P3065" s="130">
        <f t="shared" si="506"/>
        <v>9.3000000000000007</v>
      </c>
      <c r="Q3065" s="139"/>
      <c r="R3065" s="131"/>
      <c r="S3065" s="498" t="s">
        <v>4578</v>
      </c>
      <c r="T3065" s="37"/>
      <c r="U3065" s="37"/>
    </row>
    <row r="3066" spans="1:26" s="480" customFormat="1" ht="20.100000000000001" customHeight="1" x14ac:dyDescent="0.25">
      <c r="A3066" s="511">
        <v>306657</v>
      </c>
      <c r="B3066" s="134">
        <v>63809947</v>
      </c>
      <c r="C3066" s="121">
        <v>1</v>
      </c>
      <c r="D3066" s="122">
        <v>1396790</v>
      </c>
      <c r="E3066" s="123" t="s">
        <v>4627</v>
      </c>
      <c r="F3066" s="124" t="s">
        <v>3702</v>
      </c>
      <c r="G3066" s="482">
        <f>J3066*1.163636</f>
        <v>191.99993999999998</v>
      </c>
      <c r="H3066" s="125">
        <f t="shared" si="502"/>
        <v>191.99993999999998</v>
      </c>
      <c r="I3066" s="166" t="s">
        <v>0</v>
      </c>
      <c r="J3066" s="481">
        <v>165</v>
      </c>
      <c r="K3066" s="162">
        <f t="shared" si="503"/>
        <v>165</v>
      </c>
      <c r="L3066" s="167">
        <f t="shared" si="504"/>
        <v>1237.5</v>
      </c>
      <c r="M3066" s="167">
        <f t="shared" si="500"/>
        <v>1237.5</v>
      </c>
      <c r="N3066" s="122" t="s">
        <v>1917</v>
      </c>
      <c r="O3066" s="130">
        <v>9.3000000000000007</v>
      </c>
      <c r="P3066" s="130">
        <f t="shared" si="506"/>
        <v>9.3000000000000007</v>
      </c>
      <c r="Q3066" s="40"/>
      <c r="R3066" s="37"/>
      <c r="S3066" s="517" t="s">
        <v>4691</v>
      </c>
      <c r="T3066" s="37"/>
      <c r="U3066" s="40"/>
      <c r="V3066" s="474"/>
    </row>
    <row r="3067" spans="1:26" ht="18" customHeight="1" x14ac:dyDescent="0.25">
      <c r="A3067" s="134">
        <v>205728</v>
      </c>
      <c r="B3067" s="134">
        <v>63809955</v>
      </c>
      <c r="C3067" s="121">
        <v>1</v>
      </c>
      <c r="D3067" s="122"/>
      <c r="E3067" s="123">
        <v>63809955</v>
      </c>
      <c r="F3067" s="124" t="s">
        <v>3703</v>
      </c>
      <c r="G3067" s="189">
        <f>J3067*1.2+O3067*2.5</f>
        <v>37.5</v>
      </c>
      <c r="H3067" s="125">
        <f t="shared" si="502"/>
        <v>37.5</v>
      </c>
      <c r="I3067" s="163" t="s">
        <v>0</v>
      </c>
      <c r="J3067" s="164">
        <v>25</v>
      </c>
      <c r="K3067" s="164">
        <f t="shared" si="503"/>
        <v>25</v>
      </c>
      <c r="L3067" s="165">
        <f t="shared" si="504"/>
        <v>187.5</v>
      </c>
      <c r="M3067" s="165">
        <f t="shared" si="500"/>
        <v>187.5</v>
      </c>
      <c r="N3067" s="129" t="s">
        <v>1973</v>
      </c>
      <c r="O3067" s="130">
        <v>3</v>
      </c>
      <c r="P3067" s="130">
        <f t="shared" si="506"/>
        <v>3</v>
      </c>
      <c r="Q3067" s="188"/>
      <c r="R3067" s="194"/>
      <c r="S3067" s="246"/>
      <c r="T3067" s="131"/>
    </row>
    <row r="3068" spans="1:26" s="40" customFormat="1" ht="18" customHeight="1" x14ac:dyDescent="0.25">
      <c r="A3068" s="134">
        <v>228344</v>
      </c>
      <c r="B3068" s="134">
        <v>63809955</v>
      </c>
      <c r="C3068" s="121">
        <v>1</v>
      </c>
      <c r="D3068" s="161"/>
      <c r="E3068" s="123">
        <v>63809955</v>
      </c>
      <c r="F3068" s="124" t="s">
        <v>3703</v>
      </c>
      <c r="G3068" s="189">
        <f>J3068*1.2+O3068*2.5</f>
        <v>37.5</v>
      </c>
      <c r="H3068" s="125">
        <f t="shared" si="502"/>
        <v>37.5</v>
      </c>
      <c r="I3068" s="163" t="s">
        <v>0</v>
      </c>
      <c r="J3068" s="164">
        <v>25</v>
      </c>
      <c r="K3068" s="164">
        <f t="shared" si="503"/>
        <v>25</v>
      </c>
      <c r="L3068" s="165">
        <f t="shared" si="504"/>
        <v>187.5</v>
      </c>
      <c r="M3068" s="165">
        <f t="shared" si="500"/>
        <v>187.5</v>
      </c>
      <c r="N3068" s="129" t="s">
        <v>1973</v>
      </c>
      <c r="O3068" s="130">
        <v>3</v>
      </c>
      <c r="P3068" s="130">
        <f t="shared" si="506"/>
        <v>3</v>
      </c>
      <c r="Q3068" s="104"/>
      <c r="S3068" s="37"/>
      <c r="T3068" s="37"/>
      <c r="U3068" s="37"/>
      <c r="V3068" s="37"/>
      <c r="W3068" s="37"/>
      <c r="X3068" s="37"/>
      <c r="Y3068" s="37"/>
      <c r="Z3068" s="37"/>
    </row>
    <row r="3069" spans="1:26" ht="18" customHeight="1" x14ac:dyDescent="0.25">
      <c r="A3069" s="134">
        <v>205728</v>
      </c>
      <c r="B3069" s="134">
        <v>63809956</v>
      </c>
      <c r="C3069" s="121">
        <v>4</v>
      </c>
      <c r="D3069" s="122"/>
      <c r="E3069" s="123">
        <v>63809956</v>
      </c>
      <c r="F3069" s="132" t="s">
        <v>3704</v>
      </c>
      <c r="G3069" s="189">
        <f>J3069*1.2</f>
        <v>12</v>
      </c>
      <c r="H3069" s="125">
        <f t="shared" si="502"/>
        <v>48</v>
      </c>
      <c r="I3069" s="166" t="s">
        <v>0</v>
      </c>
      <c r="J3069" s="162">
        <v>10</v>
      </c>
      <c r="K3069" s="162">
        <f t="shared" si="503"/>
        <v>40</v>
      </c>
      <c r="L3069" s="167">
        <f t="shared" si="504"/>
        <v>75</v>
      </c>
      <c r="M3069" s="167">
        <f t="shared" si="500"/>
        <v>300</v>
      </c>
      <c r="N3069" s="122" t="s">
        <v>2028</v>
      </c>
      <c r="O3069" s="130">
        <v>0.35</v>
      </c>
      <c r="P3069" s="130">
        <f t="shared" si="506"/>
        <v>1.4</v>
      </c>
      <c r="Q3069" s="139"/>
      <c r="R3069" s="139"/>
      <c r="S3069" s="139"/>
      <c r="T3069" s="139"/>
    </row>
    <row r="3070" spans="1:26" s="40" customFormat="1" ht="18" customHeight="1" x14ac:dyDescent="0.25">
      <c r="A3070" s="134">
        <v>228344</v>
      </c>
      <c r="B3070" s="134">
        <v>63809956</v>
      </c>
      <c r="C3070" s="121">
        <v>4</v>
      </c>
      <c r="D3070" s="161"/>
      <c r="E3070" s="123">
        <v>63809956</v>
      </c>
      <c r="F3070" s="124" t="s">
        <v>3874</v>
      </c>
      <c r="G3070" s="189">
        <f>J3070*1.2</f>
        <v>12</v>
      </c>
      <c r="H3070" s="125">
        <f t="shared" si="502"/>
        <v>48</v>
      </c>
      <c r="I3070" s="166" t="s">
        <v>0</v>
      </c>
      <c r="J3070" s="162">
        <v>10</v>
      </c>
      <c r="K3070" s="162">
        <f t="shared" si="503"/>
        <v>40</v>
      </c>
      <c r="L3070" s="167">
        <f t="shared" si="504"/>
        <v>75</v>
      </c>
      <c r="M3070" s="167">
        <f t="shared" si="500"/>
        <v>300</v>
      </c>
      <c r="N3070" s="122" t="s">
        <v>2028</v>
      </c>
      <c r="O3070" s="130">
        <v>0.35</v>
      </c>
      <c r="P3070" s="130">
        <f t="shared" si="506"/>
        <v>1.4</v>
      </c>
      <c r="Q3070" s="104"/>
      <c r="S3070" s="37"/>
      <c r="T3070" s="37"/>
      <c r="U3070" s="37"/>
      <c r="V3070" s="37"/>
      <c r="W3070" s="37"/>
    </row>
    <row r="3071" spans="1:26" s="40" customFormat="1" ht="18" customHeight="1" x14ac:dyDescent="0.25">
      <c r="A3071" s="197">
        <v>211625</v>
      </c>
      <c r="B3071" s="134">
        <v>63809972</v>
      </c>
      <c r="C3071" s="121">
        <v>2</v>
      </c>
      <c r="D3071" s="161"/>
      <c r="E3071" s="123">
        <v>63809972</v>
      </c>
      <c r="F3071" s="124" t="s">
        <v>3762</v>
      </c>
      <c r="G3071" s="189">
        <f>J3071*1.2</f>
        <v>84</v>
      </c>
      <c r="H3071" s="125">
        <f t="shared" si="502"/>
        <v>168</v>
      </c>
      <c r="I3071" s="166" t="s">
        <v>0</v>
      </c>
      <c r="J3071" s="162">
        <v>70</v>
      </c>
      <c r="K3071" s="162">
        <f t="shared" si="503"/>
        <v>140</v>
      </c>
      <c r="L3071" s="167">
        <f t="shared" si="504"/>
        <v>525</v>
      </c>
      <c r="M3071" s="167">
        <f t="shared" si="500"/>
        <v>1050</v>
      </c>
      <c r="N3071" s="297" t="s">
        <v>1917</v>
      </c>
      <c r="O3071" s="130">
        <v>2</v>
      </c>
      <c r="P3071" s="130">
        <f t="shared" si="506"/>
        <v>4</v>
      </c>
      <c r="Q3071" s="131"/>
      <c r="R3071" s="131"/>
      <c r="S3071" s="131"/>
      <c r="T3071" s="131"/>
      <c r="U3071" s="37"/>
      <c r="W3071" s="37"/>
    </row>
    <row r="3072" spans="1:26" s="40" customFormat="1" ht="18" customHeight="1" x14ac:dyDescent="0.25">
      <c r="A3072" s="197">
        <v>211625</v>
      </c>
      <c r="B3072" s="134">
        <v>63809973</v>
      </c>
      <c r="C3072" s="134">
        <v>2</v>
      </c>
      <c r="D3072" s="161"/>
      <c r="E3072" s="123">
        <v>63809973</v>
      </c>
      <c r="F3072" s="132" t="s">
        <v>3763</v>
      </c>
      <c r="G3072" s="189">
        <f>J3072*1.2</f>
        <v>102</v>
      </c>
      <c r="H3072" s="125">
        <f t="shared" si="502"/>
        <v>204</v>
      </c>
      <c r="I3072" s="121" t="s">
        <v>0</v>
      </c>
      <c r="J3072" s="162">
        <v>85</v>
      </c>
      <c r="K3072" s="162">
        <f t="shared" si="503"/>
        <v>170</v>
      </c>
      <c r="L3072" s="167">
        <f t="shared" si="504"/>
        <v>637.5</v>
      </c>
      <c r="M3072" s="167">
        <f t="shared" si="500"/>
        <v>1275</v>
      </c>
      <c r="N3072" s="297" t="s">
        <v>1917</v>
      </c>
      <c r="O3072" s="130">
        <v>3.6</v>
      </c>
      <c r="P3072" s="130">
        <f t="shared" si="506"/>
        <v>7.2</v>
      </c>
      <c r="Q3072" s="188"/>
      <c r="R3072" s="131"/>
      <c r="S3072" s="246"/>
      <c r="T3072" s="131"/>
      <c r="U3072" s="230"/>
      <c r="V3072" s="37"/>
      <c r="W3072" s="37"/>
    </row>
    <row r="3073" spans="1:27" s="40" customFormat="1" ht="18" customHeight="1" x14ac:dyDescent="0.25">
      <c r="A3073" s="134">
        <v>205728</v>
      </c>
      <c r="B3073" s="134">
        <v>63809978</v>
      </c>
      <c r="C3073" s="121">
        <v>1</v>
      </c>
      <c r="D3073" s="122"/>
      <c r="E3073" s="123">
        <v>63809978</v>
      </c>
      <c r="F3073" s="132" t="s">
        <v>3705</v>
      </c>
      <c r="G3073" s="189">
        <f t="shared" ref="G3073:G3090" si="508">J3073*1.2+O3073*2.5</f>
        <v>204.5575</v>
      </c>
      <c r="H3073" s="125">
        <f t="shared" si="502"/>
        <v>204.5575</v>
      </c>
      <c r="I3073" s="163" t="s">
        <v>974</v>
      </c>
      <c r="J3073" s="164">
        <v>160</v>
      </c>
      <c r="K3073" s="164">
        <f t="shared" si="503"/>
        <v>160</v>
      </c>
      <c r="L3073" s="165">
        <f t="shared" si="504"/>
        <v>1200</v>
      </c>
      <c r="M3073" s="165">
        <f t="shared" si="500"/>
        <v>1200</v>
      </c>
      <c r="N3073" s="129" t="s">
        <v>1973</v>
      </c>
      <c r="O3073" s="130">
        <v>5.0229999999999997</v>
      </c>
      <c r="P3073" s="130">
        <f t="shared" si="506"/>
        <v>5.0229999999999997</v>
      </c>
      <c r="Q3073" s="139"/>
      <c r="R3073" s="139"/>
      <c r="S3073" s="139"/>
      <c r="T3073" s="139"/>
      <c r="U3073" s="37"/>
      <c r="W3073" s="37"/>
    </row>
    <row r="3074" spans="1:27" s="40" customFormat="1" ht="18" customHeight="1" x14ac:dyDescent="0.25">
      <c r="A3074" s="134">
        <v>205728</v>
      </c>
      <c r="B3074" s="134">
        <v>63809978</v>
      </c>
      <c r="C3074" s="134">
        <v>1</v>
      </c>
      <c r="D3074" s="122"/>
      <c r="E3074" s="123">
        <v>63809978</v>
      </c>
      <c r="F3074" s="132" t="s">
        <v>3705</v>
      </c>
      <c r="G3074" s="189">
        <f t="shared" si="508"/>
        <v>204.5575</v>
      </c>
      <c r="H3074" s="125">
        <f t="shared" si="502"/>
        <v>204.5575</v>
      </c>
      <c r="I3074" s="163" t="s">
        <v>974</v>
      </c>
      <c r="J3074" s="164">
        <v>160</v>
      </c>
      <c r="K3074" s="164">
        <f t="shared" si="503"/>
        <v>160</v>
      </c>
      <c r="L3074" s="165">
        <f t="shared" si="504"/>
        <v>1200</v>
      </c>
      <c r="M3074" s="165">
        <f t="shared" si="500"/>
        <v>1200</v>
      </c>
      <c r="N3074" s="129" t="s">
        <v>1973</v>
      </c>
      <c r="O3074" s="130">
        <v>5.0229999999999997</v>
      </c>
      <c r="P3074" s="130">
        <f t="shared" si="506"/>
        <v>5.0229999999999997</v>
      </c>
      <c r="Q3074" s="139"/>
      <c r="R3074" s="139"/>
      <c r="S3074" s="139"/>
      <c r="T3074" s="139"/>
      <c r="U3074" s="37"/>
      <c r="V3074" s="37"/>
      <c r="W3074" s="37"/>
    </row>
    <row r="3075" spans="1:27" s="40" customFormat="1" ht="18" customHeight="1" x14ac:dyDescent="0.25">
      <c r="A3075" s="134">
        <v>230109</v>
      </c>
      <c r="B3075" s="134">
        <v>63809978</v>
      </c>
      <c r="C3075" s="134">
        <v>1</v>
      </c>
      <c r="D3075" s="122"/>
      <c r="E3075" s="123">
        <v>63809978</v>
      </c>
      <c r="F3075" s="132" t="s">
        <v>3705</v>
      </c>
      <c r="G3075" s="189">
        <f t="shared" si="508"/>
        <v>204.5575</v>
      </c>
      <c r="H3075" s="125">
        <f t="shared" si="502"/>
        <v>204.5575</v>
      </c>
      <c r="I3075" s="163" t="s">
        <v>974</v>
      </c>
      <c r="J3075" s="164">
        <v>160</v>
      </c>
      <c r="K3075" s="164">
        <f t="shared" si="503"/>
        <v>160</v>
      </c>
      <c r="L3075" s="165">
        <f t="shared" si="504"/>
        <v>1200</v>
      </c>
      <c r="M3075" s="165">
        <f t="shared" si="500"/>
        <v>1200</v>
      </c>
      <c r="N3075" s="129" t="s">
        <v>1973</v>
      </c>
      <c r="O3075" s="130">
        <v>5.0229999999999997</v>
      </c>
      <c r="P3075" s="130">
        <f t="shared" si="506"/>
        <v>5.0229999999999997</v>
      </c>
      <c r="Q3075" s="104"/>
      <c r="S3075" s="37"/>
      <c r="T3075" s="37"/>
      <c r="U3075" s="37"/>
      <c r="V3075" s="37"/>
      <c r="W3075" s="37"/>
    </row>
    <row r="3076" spans="1:27" s="40" customFormat="1" ht="18" customHeight="1" x14ac:dyDescent="0.25">
      <c r="A3076" s="134">
        <v>230109</v>
      </c>
      <c r="B3076" s="134">
        <v>63809978</v>
      </c>
      <c r="C3076" s="134">
        <v>1</v>
      </c>
      <c r="D3076" s="122"/>
      <c r="E3076" s="123">
        <v>63809978</v>
      </c>
      <c r="F3076" s="132" t="s">
        <v>3705</v>
      </c>
      <c r="G3076" s="189">
        <f t="shared" si="508"/>
        <v>204.5575</v>
      </c>
      <c r="H3076" s="125">
        <f t="shared" si="502"/>
        <v>204.5575</v>
      </c>
      <c r="I3076" s="163" t="s">
        <v>974</v>
      </c>
      <c r="J3076" s="164">
        <v>160</v>
      </c>
      <c r="K3076" s="164">
        <f t="shared" si="503"/>
        <v>160</v>
      </c>
      <c r="L3076" s="165">
        <f t="shared" si="504"/>
        <v>1200</v>
      </c>
      <c r="M3076" s="165">
        <f t="shared" si="500"/>
        <v>1200</v>
      </c>
      <c r="N3076" s="129" t="s">
        <v>1973</v>
      </c>
      <c r="O3076" s="130">
        <v>5.0229999999999997</v>
      </c>
      <c r="P3076" s="130">
        <f t="shared" si="506"/>
        <v>5.0229999999999997</v>
      </c>
      <c r="Q3076" s="104"/>
      <c r="S3076" s="37"/>
      <c r="T3076" s="37"/>
      <c r="U3076" s="37"/>
      <c r="W3076" s="37"/>
    </row>
    <row r="3077" spans="1:27" ht="18" customHeight="1" x14ac:dyDescent="0.25">
      <c r="A3077" s="134">
        <v>205728</v>
      </c>
      <c r="B3077" s="134">
        <v>63809980</v>
      </c>
      <c r="C3077" s="134">
        <v>1</v>
      </c>
      <c r="D3077" s="122"/>
      <c r="E3077" s="123">
        <v>63809980</v>
      </c>
      <c r="F3077" s="124" t="s">
        <v>3706</v>
      </c>
      <c r="G3077" s="189">
        <f t="shared" si="508"/>
        <v>11.312499999999998</v>
      </c>
      <c r="H3077" s="125">
        <f t="shared" si="502"/>
        <v>11.312499999999998</v>
      </c>
      <c r="I3077" s="163" t="s">
        <v>974</v>
      </c>
      <c r="J3077" s="164">
        <v>9</v>
      </c>
      <c r="K3077" s="164">
        <f t="shared" si="503"/>
        <v>9</v>
      </c>
      <c r="L3077" s="165">
        <f t="shared" si="504"/>
        <v>67.5</v>
      </c>
      <c r="M3077" s="165">
        <f t="shared" si="500"/>
        <v>67.5</v>
      </c>
      <c r="N3077" s="129" t="s">
        <v>1973</v>
      </c>
      <c r="O3077" s="130">
        <v>0.20499999999999999</v>
      </c>
      <c r="P3077" s="130">
        <f t="shared" si="506"/>
        <v>0.20499999999999999</v>
      </c>
      <c r="Q3077" s="139"/>
      <c r="R3077" s="139"/>
      <c r="S3077" s="139"/>
      <c r="T3077" s="139"/>
    </row>
    <row r="3078" spans="1:27" ht="18" customHeight="1" x14ac:dyDescent="0.25">
      <c r="A3078" s="134">
        <v>205728</v>
      </c>
      <c r="B3078" s="134">
        <v>63809980</v>
      </c>
      <c r="C3078" s="134">
        <v>1</v>
      </c>
      <c r="D3078" s="122"/>
      <c r="E3078" s="123">
        <v>63809980</v>
      </c>
      <c r="F3078" s="124" t="s">
        <v>3706</v>
      </c>
      <c r="G3078" s="189">
        <f t="shared" si="508"/>
        <v>11.312499999999998</v>
      </c>
      <c r="H3078" s="125">
        <f t="shared" si="502"/>
        <v>11.312499999999998</v>
      </c>
      <c r="I3078" s="163" t="s">
        <v>974</v>
      </c>
      <c r="J3078" s="164">
        <v>9</v>
      </c>
      <c r="K3078" s="164">
        <f t="shared" si="503"/>
        <v>9</v>
      </c>
      <c r="L3078" s="165">
        <f t="shared" si="504"/>
        <v>67.5</v>
      </c>
      <c r="M3078" s="165">
        <f t="shared" si="500"/>
        <v>67.5</v>
      </c>
      <c r="N3078" s="129" t="s">
        <v>1973</v>
      </c>
      <c r="O3078" s="130">
        <v>0.20499999999999999</v>
      </c>
      <c r="P3078" s="130">
        <f t="shared" si="506"/>
        <v>0.20499999999999999</v>
      </c>
      <c r="Q3078" s="139"/>
      <c r="R3078" s="139"/>
      <c r="S3078" s="139"/>
      <c r="T3078" s="139"/>
    </row>
    <row r="3079" spans="1:27" ht="18" customHeight="1" x14ac:dyDescent="0.25">
      <c r="A3079" s="134">
        <v>230109</v>
      </c>
      <c r="B3079" s="134">
        <v>63809980</v>
      </c>
      <c r="C3079" s="134">
        <v>1</v>
      </c>
      <c r="D3079" s="122"/>
      <c r="E3079" s="123">
        <v>63809980</v>
      </c>
      <c r="F3079" s="124" t="s">
        <v>3706</v>
      </c>
      <c r="G3079" s="189">
        <f t="shared" si="508"/>
        <v>11.312499999999998</v>
      </c>
      <c r="H3079" s="125">
        <f t="shared" si="502"/>
        <v>11.312499999999998</v>
      </c>
      <c r="I3079" s="163" t="s">
        <v>974</v>
      </c>
      <c r="J3079" s="164">
        <v>9</v>
      </c>
      <c r="K3079" s="164">
        <f t="shared" si="503"/>
        <v>9</v>
      </c>
      <c r="L3079" s="165">
        <f t="shared" si="504"/>
        <v>67.5</v>
      </c>
      <c r="M3079" s="165">
        <f t="shared" si="500"/>
        <v>67.5</v>
      </c>
      <c r="N3079" s="129" t="s">
        <v>1973</v>
      </c>
      <c r="O3079" s="130">
        <v>0.20499999999999999</v>
      </c>
      <c r="P3079" s="130">
        <f t="shared" si="506"/>
        <v>0.20499999999999999</v>
      </c>
      <c r="W3079" s="40"/>
    </row>
    <row r="3080" spans="1:27" ht="18" customHeight="1" x14ac:dyDescent="0.25">
      <c r="A3080" s="134">
        <v>230109</v>
      </c>
      <c r="B3080" s="134">
        <v>63809980</v>
      </c>
      <c r="C3080" s="134">
        <v>1</v>
      </c>
      <c r="D3080" s="122"/>
      <c r="E3080" s="123">
        <v>63809980</v>
      </c>
      <c r="F3080" s="124" t="s">
        <v>3706</v>
      </c>
      <c r="G3080" s="189">
        <f t="shared" si="508"/>
        <v>11.312499999999998</v>
      </c>
      <c r="H3080" s="125">
        <f t="shared" si="502"/>
        <v>11.312499999999998</v>
      </c>
      <c r="I3080" s="163" t="s">
        <v>974</v>
      </c>
      <c r="J3080" s="164">
        <v>9</v>
      </c>
      <c r="K3080" s="164">
        <f t="shared" si="503"/>
        <v>9</v>
      </c>
      <c r="L3080" s="165">
        <f t="shared" si="504"/>
        <v>67.5</v>
      </c>
      <c r="M3080" s="165">
        <f t="shared" si="500"/>
        <v>67.5</v>
      </c>
      <c r="N3080" s="129" t="s">
        <v>1973</v>
      </c>
      <c r="O3080" s="130">
        <v>0.20499999999999999</v>
      </c>
      <c r="P3080" s="130">
        <f t="shared" si="506"/>
        <v>0.20499999999999999</v>
      </c>
      <c r="X3080" s="40"/>
    </row>
    <row r="3081" spans="1:27" ht="18" customHeight="1" x14ac:dyDescent="0.25">
      <c r="A3081" s="134">
        <v>205728</v>
      </c>
      <c r="B3081" s="134">
        <v>63809981</v>
      </c>
      <c r="C3081" s="134">
        <v>1</v>
      </c>
      <c r="D3081" s="122"/>
      <c r="E3081" s="123">
        <v>63809981</v>
      </c>
      <c r="F3081" s="124" t="s">
        <v>3707</v>
      </c>
      <c r="G3081" s="189">
        <f t="shared" si="508"/>
        <v>11.312499999999998</v>
      </c>
      <c r="H3081" s="135">
        <f t="shared" si="502"/>
        <v>11.312499999999998</v>
      </c>
      <c r="I3081" s="163" t="s">
        <v>152</v>
      </c>
      <c r="J3081" s="137">
        <v>9</v>
      </c>
      <c r="K3081" s="137">
        <f t="shared" si="503"/>
        <v>9</v>
      </c>
      <c r="L3081" s="138">
        <f t="shared" si="504"/>
        <v>67.5</v>
      </c>
      <c r="M3081" s="138">
        <f t="shared" si="500"/>
        <v>67.5</v>
      </c>
      <c r="N3081" s="129" t="s">
        <v>1973</v>
      </c>
      <c r="O3081" s="130">
        <v>0.20499999999999999</v>
      </c>
      <c r="P3081" s="130">
        <f t="shared" si="506"/>
        <v>0.20499999999999999</v>
      </c>
      <c r="Q3081" s="139"/>
      <c r="R3081" s="139"/>
      <c r="S3081" s="139"/>
      <c r="T3081" s="139"/>
      <c r="U3081" s="139"/>
      <c r="V3081" s="40"/>
    </row>
    <row r="3082" spans="1:27" ht="18" customHeight="1" x14ac:dyDescent="0.25">
      <c r="A3082" s="134">
        <v>205728</v>
      </c>
      <c r="B3082" s="134">
        <v>63809981</v>
      </c>
      <c r="C3082" s="121">
        <v>1</v>
      </c>
      <c r="D3082" s="122"/>
      <c r="E3082" s="123">
        <v>63809981</v>
      </c>
      <c r="F3082" s="124" t="s">
        <v>3707</v>
      </c>
      <c r="G3082" s="189">
        <f t="shared" si="508"/>
        <v>11.312499999999998</v>
      </c>
      <c r="H3082" s="125">
        <f t="shared" si="502"/>
        <v>11.312499999999998</v>
      </c>
      <c r="I3082" s="163" t="s">
        <v>152</v>
      </c>
      <c r="J3082" s="164">
        <v>9</v>
      </c>
      <c r="K3082" s="164">
        <f t="shared" si="503"/>
        <v>9</v>
      </c>
      <c r="L3082" s="165">
        <f t="shared" si="504"/>
        <v>67.5</v>
      </c>
      <c r="M3082" s="165">
        <f t="shared" ref="M3082:M3145" si="509">C3082*L3082</f>
        <v>67.5</v>
      </c>
      <c r="N3082" s="129" t="s">
        <v>1973</v>
      </c>
      <c r="O3082" s="130">
        <v>0.20499999999999999</v>
      </c>
      <c r="P3082" s="130">
        <f t="shared" si="506"/>
        <v>0.20499999999999999</v>
      </c>
      <c r="Q3082" s="139"/>
      <c r="R3082" s="139"/>
      <c r="S3082" s="139"/>
      <c r="T3082" s="139"/>
      <c r="U3082" s="139"/>
      <c r="X3082" s="40"/>
      <c r="Y3082" s="40"/>
      <c r="Z3082" s="40"/>
    </row>
    <row r="3083" spans="1:27" ht="18" customHeight="1" x14ac:dyDescent="0.25">
      <c r="A3083" s="134">
        <v>205728</v>
      </c>
      <c r="B3083" s="134">
        <v>63809982</v>
      </c>
      <c r="C3083" s="134">
        <v>1</v>
      </c>
      <c r="D3083" s="122"/>
      <c r="E3083" s="123">
        <v>63809982</v>
      </c>
      <c r="F3083" s="124" t="s">
        <v>3708</v>
      </c>
      <c r="G3083" s="189">
        <f t="shared" si="508"/>
        <v>17.657499999999999</v>
      </c>
      <c r="H3083" s="135">
        <f t="shared" si="502"/>
        <v>17.657499999999999</v>
      </c>
      <c r="I3083" s="136" t="s">
        <v>974</v>
      </c>
      <c r="J3083" s="137">
        <v>14.5</v>
      </c>
      <c r="K3083" s="137">
        <f t="shared" si="503"/>
        <v>14.5</v>
      </c>
      <c r="L3083" s="138">
        <f t="shared" si="504"/>
        <v>108.75</v>
      </c>
      <c r="M3083" s="138">
        <f t="shared" si="509"/>
        <v>108.75</v>
      </c>
      <c r="N3083" s="129" t="s">
        <v>1973</v>
      </c>
      <c r="O3083" s="130">
        <v>0.10299999999999999</v>
      </c>
      <c r="P3083" s="130">
        <f t="shared" si="506"/>
        <v>0.10299999999999999</v>
      </c>
      <c r="Q3083" s="139"/>
      <c r="R3083" s="139"/>
      <c r="S3083" s="139"/>
      <c r="T3083" s="139"/>
      <c r="W3083" s="40"/>
    </row>
    <row r="3084" spans="1:27" ht="18" customHeight="1" x14ac:dyDescent="0.25">
      <c r="A3084" s="134">
        <v>205728</v>
      </c>
      <c r="B3084" s="134">
        <v>63809982</v>
      </c>
      <c r="C3084" s="121">
        <v>1</v>
      </c>
      <c r="D3084" s="122"/>
      <c r="E3084" s="123">
        <v>63809982</v>
      </c>
      <c r="F3084" s="124" t="s">
        <v>3708</v>
      </c>
      <c r="G3084" s="189">
        <f t="shared" si="508"/>
        <v>17.657499999999999</v>
      </c>
      <c r="H3084" s="125">
        <f t="shared" si="502"/>
        <v>17.657499999999999</v>
      </c>
      <c r="I3084" s="163" t="s">
        <v>974</v>
      </c>
      <c r="J3084" s="164">
        <v>14.5</v>
      </c>
      <c r="K3084" s="164">
        <f t="shared" si="503"/>
        <v>14.5</v>
      </c>
      <c r="L3084" s="165">
        <f t="shared" si="504"/>
        <v>108.75</v>
      </c>
      <c r="M3084" s="165">
        <f t="shared" si="509"/>
        <v>108.75</v>
      </c>
      <c r="N3084" s="129" t="s">
        <v>1973</v>
      </c>
      <c r="O3084" s="130">
        <v>0.10299999999999999</v>
      </c>
      <c r="P3084" s="130">
        <f t="shared" si="506"/>
        <v>0.10299999999999999</v>
      </c>
      <c r="Q3084" s="188"/>
      <c r="R3084" s="194"/>
      <c r="S3084" s="139"/>
      <c r="T3084" s="139"/>
      <c r="W3084" s="40"/>
    </row>
    <row r="3085" spans="1:27" s="40" customFormat="1" ht="18" customHeight="1" x14ac:dyDescent="0.25">
      <c r="A3085" s="134">
        <v>230109</v>
      </c>
      <c r="B3085" s="134">
        <v>63809982</v>
      </c>
      <c r="C3085" s="121">
        <v>1</v>
      </c>
      <c r="D3085" s="122"/>
      <c r="E3085" s="123" t="s">
        <v>3908</v>
      </c>
      <c r="F3085" s="124" t="s">
        <v>3708</v>
      </c>
      <c r="G3085" s="189">
        <f t="shared" si="508"/>
        <v>17.657499999999999</v>
      </c>
      <c r="H3085" s="125">
        <f t="shared" si="502"/>
        <v>17.657499999999999</v>
      </c>
      <c r="I3085" s="163" t="s">
        <v>974</v>
      </c>
      <c r="J3085" s="164">
        <v>14.5</v>
      </c>
      <c r="K3085" s="164">
        <f t="shared" si="503"/>
        <v>14.5</v>
      </c>
      <c r="L3085" s="165">
        <f t="shared" si="504"/>
        <v>108.75</v>
      </c>
      <c r="M3085" s="165">
        <f t="shared" si="509"/>
        <v>108.75</v>
      </c>
      <c r="N3085" s="129" t="s">
        <v>1973</v>
      </c>
      <c r="O3085" s="130">
        <v>0.10299999999999999</v>
      </c>
      <c r="P3085" s="130">
        <f t="shared" si="506"/>
        <v>0.10299999999999999</v>
      </c>
      <c r="Q3085" s="104"/>
      <c r="S3085" s="37"/>
      <c r="T3085" s="37"/>
      <c r="U3085" s="37"/>
      <c r="V3085" s="37"/>
      <c r="W3085" s="37"/>
      <c r="X3085" s="37"/>
      <c r="Y3085" s="37"/>
      <c r="Z3085" s="37"/>
      <c r="AA3085" s="37"/>
    </row>
    <row r="3086" spans="1:27" ht="18" customHeight="1" x14ac:dyDescent="0.25">
      <c r="A3086" s="134">
        <v>230109</v>
      </c>
      <c r="B3086" s="134">
        <v>63809982</v>
      </c>
      <c r="C3086" s="121">
        <v>1</v>
      </c>
      <c r="D3086" s="122"/>
      <c r="E3086" s="123" t="s">
        <v>3908</v>
      </c>
      <c r="F3086" s="124" t="s">
        <v>3708</v>
      </c>
      <c r="G3086" s="189">
        <f t="shared" si="508"/>
        <v>17.657499999999999</v>
      </c>
      <c r="H3086" s="125">
        <f t="shared" si="502"/>
        <v>17.657499999999999</v>
      </c>
      <c r="I3086" s="163" t="s">
        <v>974</v>
      </c>
      <c r="J3086" s="164">
        <v>14.5</v>
      </c>
      <c r="K3086" s="164">
        <f t="shared" si="503"/>
        <v>14.5</v>
      </c>
      <c r="L3086" s="165">
        <f t="shared" si="504"/>
        <v>108.75</v>
      </c>
      <c r="M3086" s="165">
        <f t="shared" si="509"/>
        <v>108.75</v>
      </c>
      <c r="N3086" s="129" t="s">
        <v>1973</v>
      </c>
      <c r="O3086" s="130">
        <v>0.10299999999999999</v>
      </c>
      <c r="P3086" s="130">
        <f t="shared" si="506"/>
        <v>0.10299999999999999</v>
      </c>
    </row>
    <row r="3087" spans="1:27" s="40" customFormat="1" ht="18" customHeight="1" x14ac:dyDescent="0.25">
      <c r="A3087" s="134">
        <v>205728</v>
      </c>
      <c r="B3087" s="134">
        <v>63809985</v>
      </c>
      <c r="C3087" s="121">
        <v>1</v>
      </c>
      <c r="D3087" s="122"/>
      <c r="E3087" s="123">
        <v>63809985</v>
      </c>
      <c r="F3087" s="124" t="s">
        <v>3709</v>
      </c>
      <c r="G3087" s="189">
        <f t="shared" si="508"/>
        <v>15.8575</v>
      </c>
      <c r="H3087" s="125">
        <f t="shared" si="502"/>
        <v>15.8575</v>
      </c>
      <c r="I3087" s="163" t="s">
        <v>0</v>
      </c>
      <c r="J3087" s="164">
        <v>13</v>
      </c>
      <c r="K3087" s="164">
        <f t="shared" si="503"/>
        <v>13</v>
      </c>
      <c r="L3087" s="165">
        <f t="shared" si="504"/>
        <v>97.5</v>
      </c>
      <c r="M3087" s="165">
        <f t="shared" si="509"/>
        <v>97.5</v>
      </c>
      <c r="N3087" s="129" t="s">
        <v>1973</v>
      </c>
      <c r="O3087" s="130">
        <v>0.10299999999999999</v>
      </c>
      <c r="P3087" s="130">
        <f t="shared" si="506"/>
        <v>0.10299999999999999</v>
      </c>
      <c r="Q3087" s="139"/>
      <c r="R3087" s="139"/>
      <c r="S3087" s="139"/>
      <c r="T3087" s="139"/>
      <c r="U3087" s="37"/>
      <c r="V3087" s="37"/>
      <c r="X3087" s="37"/>
      <c r="Y3087" s="37"/>
      <c r="Z3087" s="37"/>
      <c r="AA3087" s="37"/>
    </row>
    <row r="3088" spans="1:27" x14ac:dyDescent="0.25">
      <c r="A3088" s="134">
        <v>205728</v>
      </c>
      <c r="B3088" s="134">
        <v>63809985</v>
      </c>
      <c r="C3088" s="121">
        <v>1</v>
      </c>
      <c r="D3088" s="122"/>
      <c r="E3088" s="123">
        <v>63809985</v>
      </c>
      <c r="F3088" s="124" t="s">
        <v>3709</v>
      </c>
      <c r="G3088" s="189">
        <f t="shared" si="508"/>
        <v>15.8575</v>
      </c>
      <c r="H3088" s="125">
        <f t="shared" si="502"/>
        <v>15.8575</v>
      </c>
      <c r="I3088" s="163" t="s">
        <v>0</v>
      </c>
      <c r="J3088" s="164">
        <v>13</v>
      </c>
      <c r="K3088" s="164">
        <f t="shared" si="503"/>
        <v>13</v>
      </c>
      <c r="L3088" s="165">
        <f t="shared" si="504"/>
        <v>97.5</v>
      </c>
      <c r="M3088" s="165">
        <f t="shared" si="509"/>
        <v>97.5</v>
      </c>
      <c r="N3088" s="129" t="s">
        <v>1973</v>
      </c>
      <c r="O3088" s="130">
        <v>0.10299999999999999</v>
      </c>
      <c r="P3088" s="130">
        <f t="shared" si="506"/>
        <v>0.10299999999999999</v>
      </c>
      <c r="Q3088" s="188"/>
      <c r="R3088" s="194"/>
      <c r="S3088" s="246"/>
      <c r="T3088" s="131"/>
      <c r="AA3088" s="40"/>
    </row>
    <row r="3089" spans="1:26" s="474" customFormat="1" ht="21.95" customHeight="1" x14ac:dyDescent="0.25">
      <c r="A3089" s="134">
        <v>230109</v>
      </c>
      <c r="B3089" s="134">
        <v>63809985</v>
      </c>
      <c r="C3089" s="121">
        <v>1</v>
      </c>
      <c r="D3089" s="122"/>
      <c r="E3089" s="123">
        <v>63809985</v>
      </c>
      <c r="F3089" s="124" t="s">
        <v>3709</v>
      </c>
      <c r="G3089" s="189">
        <f t="shared" si="508"/>
        <v>15.8575</v>
      </c>
      <c r="H3089" s="125">
        <f t="shared" si="502"/>
        <v>15.8575</v>
      </c>
      <c r="I3089" s="163" t="s">
        <v>0</v>
      </c>
      <c r="J3089" s="164">
        <v>13</v>
      </c>
      <c r="K3089" s="164">
        <f t="shared" si="503"/>
        <v>13</v>
      </c>
      <c r="L3089" s="165">
        <f t="shared" si="504"/>
        <v>97.5</v>
      </c>
      <c r="M3089" s="165">
        <f t="shared" si="509"/>
        <v>97.5</v>
      </c>
      <c r="N3089" s="129" t="s">
        <v>1973</v>
      </c>
      <c r="O3089" s="130">
        <v>0.10299999999999999</v>
      </c>
      <c r="P3089" s="130">
        <f t="shared" si="506"/>
        <v>0.10299999999999999</v>
      </c>
      <c r="Q3089" s="104"/>
      <c r="R3089" s="40"/>
      <c r="S3089" s="37"/>
      <c r="T3089" s="37"/>
      <c r="U3089" s="37"/>
      <c r="W3089" s="480"/>
    </row>
    <row r="3090" spans="1:26" s="480" customFormat="1" ht="21.95" customHeight="1" x14ac:dyDescent="0.25">
      <c r="A3090" s="134">
        <v>230109</v>
      </c>
      <c r="B3090" s="134">
        <v>63809985</v>
      </c>
      <c r="C3090" s="121">
        <v>1</v>
      </c>
      <c r="D3090" s="122"/>
      <c r="E3090" s="123">
        <v>63809985</v>
      </c>
      <c r="F3090" s="124" t="s">
        <v>3709</v>
      </c>
      <c r="G3090" s="189">
        <f t="shared" si="508"/>
        <v>15.8575</v>
      </c>
      <c r="H3090" s="125">
        <f t="shared" si="502"/>
        <v>15.8575</v>
      </c>
      <c r="I3090" s="163" t="s">
        <v>0</v>
      </c>
      <c r="J3090" s="164">
        <v>13</v>
      </c>
      <c r="K3090" s="164">
        <f t="shared" si="503"/>
        <v>13</v>
      </c>
      <c r="L3090" s="165">
        <f t="shared" si="504"/>
        <v>97.5</v>
      </c>
      <c r="M3090" s="165">
        <f t="shared" si="509"/>
        <v>97.5</v>
      </c>
      <c r="N3090" s="129" t="s">
        <v>1973</v>
      </c>
      <c r="O3090" s="130">
        <v>0.10299999999999999</v>
      </c>
      <c r="P3090" s="130">
        <f t="shared" si="506"/>
        <v>0.10299999999999999</v>
      </c>
      <c r="Q3090" s="104"/>
      <c r="R3090" s="40"/>
      <c r="S3090" s="37"/>
      <c r="T3090" s="37"/>
      <c r="U3090" s="37"/>
      <c r="W3090" s="474"/>
    </row>
    <row r="3091" spans="1:26" s="480" customFormat="1" ht="21.95" customHeight="1" x14ac:dyDescent="0.25">
      <c r="A3091" s="134">
        <v>205728</v>
      </c>
      <c r="B3091" s="134">
        <v>63809986</v>
      </c>
      <c r="C3091" s="134">
        <v>2</v>
      </c>
      <c r="D3091" s="122"/>
      <c r="E3091" s="123" t="s">
        <v>4097</v>
      </c>
      <c r="F3091" s="124" t="s">
        <v>3710</v>
      </c>
      <c r="G3091" s="189">
        <f t="shared" ref="G3091:G3106" si="510">J3091*1.2</f>
        <v>19.2</v>
      </c>
      <c r="H3091" s="135">
        <f t="shared" ref="H3091:H3154" si="511">C3091*G3091</f>
        <v>38.4</v>
      </c>
      <c r="I3091" s="134" t="s">
        <v>0</v>
      </c>
      <c r="J3091" s="160">
        <v>16</v>
      </c>
      <c r="K3091" s="160">
        <f t="shared" ref="K3091:K3154" si="512">C3091*J3091</f>
        <v>32</v>
      </c>
      <c r="L3091" s="159">
        <f t="shared" ref="L3091:L3154" si="513">J3091*7.5</f>
        <v>120</v>
      </c>
      <c r="M3091" s="159">
        <f t="shared" si="509"/>
        <v>240</v>
      </c>
      <c r="N3091" s="122" t="s">
        <v>2028</v>
      </c>
      <c r="O3091" s="130">
        <v>0.307</v>
      </c>
      <c r="P3091" s="130">
        <f t="shared" si="506"/>
        <v>0.61399999999999999</v>
      </c>
      <c r="Q3091" s="139"/>
      <c r="R3091" s="139"/>
      <c r="S3091" s="139"/>
      <c r="T3091" s="139"/>
      <c r="U3091" s="139"/>
      <c r="V3091" s="474"/>
    </row>
    <row r="3092" spans="1:26" s="480" customFormat="1" ht="21.95" customHeight="1" x14ac:dyDescent="0.25">
      <c r="A3092" s="134">
        <v>205728</v>
      </c>
      <c r="B3092" s="134">
        <v>63809986</v>
      </c>
      <c r="C3092" s="134">
        <v>2</v>
      </c>
      <c r="D3092" s="122"/>
      <c r="E3092" s="123" t="s">
        <v>4097</v>
      </c>
      <c r="F3092" s="124" t="s">
        <v>3710</v>
      </c>
      <c r="G3092" s="189">
        <f t="shared" si="510"/>
        <v>19.2</v>
      </c>
      <c r="H3092" s="125">
        <f t="shared" si="511"/>
        <v>38.4</v>
      </c>
      <c r="I3092" s="166" t="s">
        <v>0</v>
      </c>
      <c r="J3092" s="162">
        <v>16</v>
      </c>
      <c r="K3092" s="162">
        <f t="shared" si="512"/>
        <v>32</v>
      </c>
      <c r="L3092" s="167">
        <f t="shared" si="513"/>
        <v>120</v>
      </c>
      <c r="M3092" s="167">
        <f t="shared" si="509"/>
        <v>240</v>
      </c>
      <c r="N3092" s="122" t="s">
        <v>2028</v>
      </c>
      <c r="O3092" s="130">
        <v>0.307</v>
      </c>
      <c r="P3092" s="130">
        <f t="shared" si="506"/>
        <v>0.61399999999999999</v>
      </c>
      <c r="Q3092" s="139"/>
      <c r="R3092" s="139"/>
      <c r="S3092" s="139"/>
      <c r="T3092" s="139"/>
      <c r="U3092" s="37"/>
      <c r="V3092" s="474"/>
    </row>
    <row r="3093" spans="1:26" s="474" customFormat="1" ht="21.95" customHeight="1" x14ac:dyDescent="0.25">
      <c r="A3093" s="197">
        <v>211625</v>
      </c>
      <c r="B3093" s="134">
        <v>63809986</v>
      </c>
      <c r="C3093" s="134">
        <v>2</v>
      </c>
      <c r="D3093" s="122"/>
      <c r="E3093" s="123" t="s">
        <v>4097</v>
      </c>
      <c r="F3093" s="124" t="s">
        <v>3710</v>
      </c>
      <c r="G3093" s="189">
        <f t="shared" si="510"/>
        <v>28.799999999999997</v>
      </c>
      <c r="H3093" s="135">
        <f t="shared" si="511"/>
        <v>57.599999999999994</v>
      </c>
      <c r="I3093" s="134" t="s">
        <v>0</v>
      </c>
      <c r="J3093" s="160">
        <v>24</v>
      </c>
      <c r="K3093" s="160">
        <f t="shared" si="512"/>
        <v>48</v>
      </c>
      <c r="L3093" s="159">
        <f t="shared" si="513"/>
        <v>180</v>
      </c>
      <c r="M3093" s="159">
        <f t="shared" si="509"/>
        <v>360</v>
      </c>
      <c r="N3093" s="122" t="s">
        <v>2028</v>
      </c>
      <c r="O3093" s="130">
        <v>0.307</v>
      </c>
      <c r="P3093" s="130">
        <f t="shared" si="506"/>
        <v>0.61399999999999999</v>
      </c>
      <c r="Q3093" s="139"/>
      <c r="R3093" s="139"/>
      <c r="S3093" s="139"/>
      <c r="T3093" s="139"/>
      <c r="U3093" s="37"/>
      <c r="V3093" s="480"/>
      <c r="W3093" s="480"/>
    </row>
    <row r="3094" spans="1:26" s="480" customFormat="1" ht="21.95" customHeight="1" x14ac:dyDescent="0.25">
      <c r="A3094" s="197">
        <v>211625</v>
      </c>
      <c r="B3094" s="134">
        <v>63809986</v>
      </c>
      <c r="C3094" s="134">
        <v>2</v>
      </c>
      <c r="D3094" s="122"/>
      <c r="E3094" s="123" t="s">
        <v>4097</v>
      </c>
      <c r="F3094" s="124" t="s">
        <v>3710</v>
      </c>
      <c r="G3094" s="189">
        <f t="shared" si="510"/>
        <v>28.799999999999997</v>
      </c>
      <c r="H3094" s="125">
        <f t="shared" si="511"/>
        <v>57.599999999999994</v>
      </c>
      <c r="I3094" s="166" t="s">
        <v>0</v>
      </c>
      <c r="J3094" s="162">
        <v>24</v>
      </c>
      <c r="K3094" s="162">
        <f t="shared" si="512"/>
        <v>48</v>
      </c>
      <c r="L3094" s="167">
        <f t="shared" si="513"/>
        <v>180</v>
      </c>
      <c r="M3094" s="167">
        <f t="shared" si="509"/>
        <v>360</v>
      </c>
      <c r="N3094" s="122" t="s">
        <v>2028</v>
      </c>
      <c r="O3094" s="130">
        <v>0.307</v>
      </c>
      <c r="P3094" s="130">
        <f t="shared" si="506"/>
        <v>0.61399999999999999</v>
      </c>
      <c r="Q3094" s="139"/>
      <c r="R3094" s="139"/>
      <c r="S3094" s="139"/>
      <c r="T3094" s="139"/>
      <c r="U3094" s="40"/>
      <c r="W3094" s="474"/>
    </row>
    <row r="3095" spans="1:26" s="480" customFormat="1" ht="21.95" customHeight="1" x14ac:dyDescent="0.25">
      <c r="A3095" s="134">
        <v>230109</v>
      </c>
      <c r="B3095" s="134">
        <v>63809986</v>
      </c>
      <c r="C3095" s="134">
        <v>2</v>
      </c>
      <c r="D3095" s="122"/>
      <c r="E3095" s="123" t="s">
        <v>3910</v>
      </c>
      <c r="F3095" s="124" t="s">
        <v>3710</v>
      </c>
      <c r="G3095" s="189">
        <f t="shared" si="510"/>
        <v>28.799999999999997</v>
      </c>
      <c r="H3095" s="125">
        <f t="shared" si="511"/>
        <v>57.599999999999994</v>
      </c>
      <c r="I3095" s="166" t="s">
        <v>0</v>
      </c>
      <c r="J3095" s="162">
        <v>24</v>
      </c>
      <c r="K3095" s="162">
        <f t="shared" si="512"/>
        <v>48</v>
      </c>
      <c r="L3095" s="167">
        <f t="shared" si="513"/>
        <v>180</v>
      </c>
      <c r="M3095" s="167">
        <f t="shared" si="509"/>
        <v>360</v>
      </c>
      <c r="N3095" s="122" t="s">
        <v>2028</v>
      </c>
      <c r="O3095" s="130">
        <v>0.307</v>
      </c>
      <c r="P3095" s="130">
        <f t="shared" si="506"/>
        <v>0.61399999999999999</v>
      </c>
      <c r="Q3095" s="104"/>
      <c r="R3095" s="40"/>
      <c r="S3095" s="37"/>
      <c r="T3095" s="37"/>
      <c r="U3095" s="37"/>
      <c r="V3095" s="474"/>
    </row>
    <row r="3096" spans="1:26" ht="18" customHeight="1" x14ac:dyDescent="0.25">
      <c r="A3096" s="134">
        <v>230109</v>
      </c>
      <c r="B3096" s="134">
        <v>63809986</v>
      </c>
      <c r="C3096" s="134">
        <v>2</v>
      </c>
      <c r="D3096" s="122"/>
      <c r="E3096" s="123" t="s">
        <v>3910</v>
      </c>
      <c r="F3096" s="124" t="s">
        <v>3710</v>
      </c>
      <c r="G3096" s="189">
        <f t="shared" si="510"/>
        <v>28.799999999999997</v>
      </c>
      <c r="H3096" s="125">
        <f t="shared" si="511"/>
        <v>57.599999999999994</v>
      </c>
      <c r="I3096" s="166" t="s">
        <v>0</v>
      </c>
      <c r="J3096" s="162">
        <v>24</v>
      </c>
      <c r="K3096" s="162">
        <f t="shared" si="512"/>
        <v>48</v>
      </c>
      <c r="L3096" s="167">
        <f t="shared" si="513"/>
        <v>180</v>
      </c>
      <c r="M3096" s="167">
        <f t="shared" si="509"/>
        <v>360</v>
      </c>
      <c r="N3096" s="122" t="s">
        <v>2028</v>
      </c>
      <c r="O3096" s="130">
        <v>0.307</v>
      </c>
      <c r="P3096" s="130">
        <f t="shared" si="506"/>
        <v>0.61399999999999999</v>
      </c>
      <c r="W3096" s="40"/>
      <c r="X3096" s="40"/>
      <c r="Y3096" s="40"/>
    </row>
    <row r="3097" spans="1:26" ht="18" customHeight="1" x14ac:dyDescent="0.25">
      <c r="A3097" s="197">
        <v>243821</v>
      </c>
      <c r="B3097" s="134">
        <v>63809986</v>
      </c>
      <c r="C3097" s="134">
        <v>2</v>
      </c>
      <c r="D3097" s="122"/>
      <c r="E3097" s="123" t="s">
        <v>4189</v>
      </c>
      <c r="F3097" s="124" t="s">
        <v>4190</v>
      </c>
      <c r="G3097" s="189">
        <f t="shared" si="510"/>
        <v>31.2</v>
      </c>
      <c r="H3097" s="125">
        <f t="shared" si="511"/>
        <v>62.4</v>
      </c>
      <c r="I3097" s="166" t="s">
        <v>0</v>
      </c>
      <c r="J3097" s="281">
        <v>26</v>
      </c>
      <c r="K3097" s="162">
        <f t="shared" si="512"/>
        <v>52</v>
      </c>
      <c r="L3097" s="167">
        <f t="shared" si="513"/>
        <v>195</v>
      </c>
      <c r="M3097" s="167">
        <f t="shared" si="509"/>
        <v>390</v>
      </c>
      <c r="N3097" s="122" t="s">
        <v>2028</v>
      </c>
      <c r="O3097" s="130">
        <v>0.307</v>
      </c>
      <c r="P3097" s="130">
        <f t="shared" si="506"/>
        <v>0.61399999999999999</v>
      </c>
      <c r="Q3097" s="188"/>
      <c r="R3097" s="139"/>
      <c r="S3097" s="131"/>
      <c r="T3097" s="131"/>
      <c r="U3097" s="131"/>
      <c r="W3097" s="40"/>
    </row>
    <row r="3098" spans="1:26" ht="18" customHeight="1" x14ac:dyDescent="0.25">
      <c r="A3098" s="197">
        <v>246386</v>
      </c>
      <c r="B3098" s="134">
        <v>63809986</v>
      </c>
      <c r="C3098" s="134">
        <v>2</v>
      </c>
      <c r="D3098" s="122"/>
      <c r="E3098" s="123" t="s">
        <v>4189</v>
      </c>
      <c r="F3098" s="124" t="s">
        <v>4190</v>
      </c>
      <c r="G3098" s="187">
        <f t="shared" si="510"/>
        <v>31.2</v>
      </c>
      <c r="H3098" s="125">
        <f t="shared" si="511"/>
        <v>62.4</v>
      </c>
      <c r="I3098" s="166" t="s">
        <v>0</v>
      </c>
      <c r="J3098" s="281">
        <v>26</v>
      </c>
      <c r="K3098" s="162">
        <f t="shared" si="512"/>
        <v>52</v>
      </c>
      <c r="L3098" s="167">
        <f t="shared" si="513"/>
        <v>195</v>
      </c>
      <c r="M3098" s="167">
        <f t="shared" si="509"/>
        <v>390</v>
      </c>
      <c r="N3098" s="122" t="s">
        <v>2028</v>
      </c>
      <c r="O3098" s="130">
        <v>0.307</v>
      </c>
      <c r="P3098" s="130">
        <f t="shared" si="506"/>
        <v>0.61399999999999999</v>
      </c>
      <c r="Q3098" s="188"/>
      <c r="R3098" s="131"/>
      <c r="S3098" s="131"/>
      <c r="T3098" s="131"/>
      <c r="U3098" s="131"/>
      <c r="V3098" s="40"/>
      <c r="Z3098" s="40"/>
    </row>
    <row r="3099" spans="1:26" ht="18" customHeight="1" x14ac:dyDescent="0.25">
      <c r="A3099" s="197">
        <v>246386</v>
      </c>
      <c r="B3099" s="134">
        <v>63809986</v>
      </c>
      <c r="C3099" s="134">
        <v>2</v>
      </c>
      <c r="D3099" s="122"/>
      <c r="E3099" s="123" t="s">
        <v>4189</v>
      </c>
      <c r="F3099" s="124" t="s">
        <v>4190</v>
      </c>
      <c r="G3099" s="187">
        <f t="shared" si="510"/>
        <v>31.2</v>
      </c>
      <c r="H3099" s="125">
        <f t="shared" si="511"/>
        <v>62.4</v>
      </c>
      <c r="I3099" s="166" t="s">
        <v>0</v>
      </c>
      <c r="J3099" s="281">
        <v>26</v>
      </c>
      <c r="K3099" s="162">
        <f t="shared" si="512"/>
        <v>52</v>
      </c>
      <c r="L3099" s="167">
        <f t="shared" si="513"/>
        <v>195</v>
      </c>
      <c r="M3099" s="167">
        <f t="shared" si="509"/>
        <v>390</v>
      </c>
      <c r="N3099" s="122" t="s">
        <v>2028</v>
      </c>
      <c r="O3099" s="130">
        <v>0.307</v>
      </c>
      <c r="P3099" s="130">
        <f t="shared" si="506"/>
        <v>0.61399999999999999</v>
      </c>
      <c r="Q3099" s="188"/>
      <c r="R3099" s="131"/>
      <c r="S3099" s="131"/>
      <c r="T3099" s="131"/>
      <c r="U3099" s="131"/>
    </row>
    <row r="3100" spans="1:26" s="40" customFormat="1" ht="18" customHeight="1" x14ac:dyDescent="0.25">
      <c r="A3100" s="197">
        <v>284096</v>
      </c>
      <c r="B3100" s="134">
        <v>63809986</v>
      </c>
      <c r="C3100" s="134">
        <v>2</v>
      </c>
      <c r="D3100" s="122">
        <v>1367800</v>
      </c>
      <c r="E3100" s="123" t="s">
        <v>4496</v>
      </c>
      <c r="F3100" s="124" t="s">
        <v>4190</v>
      </c>
      <c r="G3100" s="189">
        <f t="shared" si="510"/>
        <v>31.2</v>
      </c>
      <c r="H3100" s="125">
        <f t="shared" si="511"/>
        <v>62.4</v>
      </c>
      <c r="I3100" s="166" t="s">
        <v>0</v>
      </c>
      <c r="J3100" s="162">
        <v>26</v>
      </c>
      <c r="K3100" s="162">
        <f t="shared" si="512"/>
        <v>52</v>
      </c>
      <c r="L3100" s="167">
        <f t="shared" si="513"/>
        <v>195</v>
      </c>
      <c r="M3100" s="167">
        <f t="shared" si="509"/>
        <v>390</v>
      </c>
      <c r="N3100" s="122" t="s">
        <v>2028</v>
      </c>
      <c r="O3100" s="130">
        <v>0.307</v>
      </c>
      <c r="P3100" s="130">
        <f t="shared" si="506"/>
        <v>0.61399999999999999</v>
      </c>
      <c r="Q3100" s="104"/>
      <c r="S3100" s="37"/>
      <c r="T3100" s="37"/>
      <c r="U3100" s="37"/>
      <c r="V3100" s="37"/>
      <c r="W3100" s="37"/>
    </row>
    <row r="3101" spans="1:26" ht="18" customHeight="1" x14ac:dyDescent="0.25">
      <c r="A3101" s="134">
        <v>205728</v>
      </c>
      <c r="B3101" s="134">
        <v>63809987</v>
      </c>
      <c r="C3101" s="121">
        <v>1</v>
      </c>
      <c r="D3101" s="122"/>
      <c r="E3101" s="123">
        <v>63809987</v>
      </c>
      <c r="F3101" s="132" t="s">
        <v>3711</v>
      </c>
      <c r="G3101" s="189">
        <f t="shared" si="510"/>
        <v>24</v>
      </c>
      <c r="H3101" s="125">
        <f t="shared" si="511"/>
        <v>24</v>
      </c>
      <c r="I3101" s="166" t="s">
        <v>0</v>
      </c>
      <c r="J3101" s="162">
        <v>20</v>
      </c>
      <c r="K3101" s="162">
        <f t="shared" si="512"/>
        <v>20</v>
      </c>
      <c r="L3101" s="167">
        <f t="shared" si="513"/>
        <v>150</v>
      </c>
      <c r="M3101" s="167">
        <f t="shared" si="509"/>
        <v>150</v>
      </c>
      <c r="N3101" s="122" t="s">
        <v>2028</v>
      </c>
      <c r="O3101" s="130">
        <v>0.307</v>
      </c>
      <c r="P3101" s="130">
        <f t="shared" si="506"/>
        <v>0.307</v>
      </c>
      <c r="Q3101" s="139"/>
      <c r="R3101" s="139"/>
      <c r="S3101" s="139"/>
      <c r="T3101" s="139"/>
    </row>
    <row r="3102" spans="1:26" ht="18" customHeight="1" x14ac:dyDescent="0.25">
      <c r="A3102" s="134">
        <v>205728</v>
      </c>
      <c r="B3102" s="134">
        <v>63809987</v>
      </c>
      <c r="C3102" s="121">
        <v>1</v>
      </c>
      <c r="D3102" s="122"/>
      <c r="E3102" s="123">
        <v>63809987</v>
      </c>
      <c r="F3102" s="132" t="s">
        <v>3711</v>
      </c>
      <c r="G3102" s="189">
        <f t="shared" si="510"/>
        <v>24</v>
      </c>
      <c r="H3102" s="125">
        <f t="shared" si="511"/>
        <v>24</v>
      </c>
      <c r="I3102" s="166" t="s">
        <v>0</v>
      </c>
      <c r="J3102" s="162">
        <v>20</v>
      </c>
      <c r="K3102" s="162">
        <f t="shared" si="512"/>
        <v>20</v>
      </c>
      <c r="L3102" s="167">
        <f t="shared" si="513"/>
        <v>150</v>
      </c>
      <c r="M3102" s="167">
        <f t="shared" si="509"/>
        <v>150</v>
      </c>
      <c r="N3102" s="122" t="s">
        <v>2028</v>
      </c>
      <c r="O3102" s="130">
        <v>0.307</v>
      </c>
      <c r="P3102" s="130">
        <f t="shared" si="506"/>
        <v>0.307</v>
      </c>
      <c r="Q3102" s="139"/>
      <c r="R3102" s="139"/>
      <c r="S3102" s="139"/>
      <c r="T3102" s="139"/>
      <c r="Z3102" s="40"/>
    </row>
    <row r="3103" spans="1:26" ht="18" customHeight="1" x14ac:dyDescent="0.25">
      <c r="A3103" s="134">
        <v>230109</v>
      </c>
      <c r="B3103" s="134">
        <v>63809987</v>
      </c>
      <c r="C3103" s="121">
        <v>1</v>
      </c>
      <c r="D3103" s="122"/>
      <c r="E3103" s="123">
        <v>63809987</v>
      </c>
      <c r="F3103" s="132" t="s">
        <v>3711</v>
      </c>
      <c r="G3103" s="189">
        <f t="shared" si="510"/>
        <v>24</v>
      </c>
      <c r="H3103" s="125">
        <f t="shared" si="511"/>
        <v>24</v>
      </c>
      <c r="I3103" s="166" t="s">
        <v>0</v>
      </c>
      <c r="J3103" s="162">
        <v>20</v>
      </c>
      <c r="K3103" s="162">
        <f t="shared" si="512"/>
        <v>20</v>
      </c>
      <c r="L3103" s="167">
        <f t="shared" si="513"/>
        <v>150</v>
      </c>
      <c r="M3103" s="167">
        <f t="shared" si="509"/>
        <v>150</v>
      </c>
      <c r="N3103" s="122" t="s">
        <v>2028</v>
      </c>
      <c r="O3103" s="130">
        <v>0.307</v>
      </c>
      <c r="P3103" s="130">
        <f t="shared" si="506"/>
        <v>0.307</v>
      </c>
      <c r="W3103" s="383"/>
    </row>
    <row r="3104" spans="1:26" ht="18" customHeight="1" x14ac:dyDescent="0.25">
      <c r="A3104" s="134">
        <v>230109</v>
      </c>
      <c r="B3104" s="134">
        <v>63809987</v>
      </c>
      <c r="C3104" s="121">
        <v>1</v>
      </c>
      <c r="D3104" s="122"/>
      <c r="E3104" s="123">
        <v>63809987</v>
      </c>
      <c r="F3104" s="132" t="s">
        <v>3711</v>
      </c>
      <c r="G3104" s="189">
        <f t="shared" si="510"/>
        <v>24</v>
      </c>
      <c r="H3104" s="125">
        <f t="shared" si="511"/>
        <v>24</v>
      </c>
      <c r="I3104" s="166" t="s">
        <v>0</v>
      </c>
      <c r="J3104" s="162">
        <v>20</v>
      </c>
      <c r="K3104" s="162">
        <f t="shared" si="512"/>
        <v>20</v>
      </c>
      <c r="L3104" s="167">
        <f t="shared" si="513"/>
        <v>150</v>
      </c>
      <c r="M3104" s="167">
        <f t="shared" si="509"/>
        <v>150</v>
      </c>
      <c r="N3104" s="122" t="s">
        <v>2028</v>
      </c>
      <c r="O3104" s="130">
        <v>0.307</v>
      </c>
      <c r="P3104" s="130">
        <f t="shared" si="506"/>
        <v>0.307</v>
      </c>
    </row>
    <row r="3105" spans="1:25" ht="18" customHeight="1" x14ac:dyDescent="0.25">
      <c r="A3105" s="134">
        <v>206515</v>
      </c>
      <c r="B3105" s="134">
        <v>63809999</v>
      </c>
      <c r="C3105" s="134">
        <v>1</v>
      </c>
      <c r="D3105" s="122"/>
      <c r="E3105" s="123">
        <v>63809999</v>
      </c>
      <c r="F3105" s="124" t="s">
        <v>3718</v>
      </c>
      <c r="G3105" s="189">
        <f t="shared" si="510"/>
        <v>66</v>
      </c>
      <c r="H3105" s="125">
        <f t="shared" si="511"/>
        <v>66</v>
      </c>
      <c r="I3105" s="166" t="s">
        <v>0</v>
      </c>
      <c r="J3105" s="162">
        <v>55</v>
      </c>
      <c r="K3105" s="162">
        <f t="shared" si="512"/>
        <v>55</v>
      </c>
      <c r="L3105" s="167">
        <f t="shared" si="513"/>
        <v>412.5</v>
      </c>
      <c r="M3105" s="167">
        <f t="shared" si="509"/>
        <v>412.5</v>
      </c>
      <c r="N3105" s="122" t="s">
        <v>1917</v>
      </c>
      <c r="O3105" s="130">
        <v>7.9</v>
      </c>
      <c r="P3105" s="130">
        <f t="shared" si="506"/>
        <v>7.9</v>
      </c>
      <c r="Q3105" s="131"/>
      <c r="R3105" s="131"/>
      <c r="S3105" s="131"/>
      <c r="T3105" s="131"/>
      <c r="U3105" s="139"/>
    </row>
    <row r="3106" spans="1:25" ht="18" customHeight="1" x14ac:dyDescent="0.25">
      <c r="A3106" s="134">
        <v>230109</v>
      </c>
      <c r="B3106" s="134">
        <v>63809999</v>
      </c>
      <c r="C3106" s="134">
        <v>1</v>
      </c>
      <c r="D3106" s="122"/>
      <c r="E3106" s="123">
        <v>63809999</v>
      </c>
      <c r="F3106" s="124" t="s">
        <v>3718</v>
      </c>
      <c r="G3106" s="189">
        <f t="shared" si="510"/>
        <v>66</v>
      </c>
      <c r="H3106" s="125">
        <f t="shared" si="511"/>
        <v>66</v>
      </c>
      <c r="I3106" s="166" t="s">
        <v>0</v>
      </c>
      <c r="J3106" s="220">
        <v>55</v>
      </c>
      <c r="K3106" s="162">
        <f t="shared" si="512"/>
        <v>55</v>
      </c>
      <c r="L3106" s="167">
        <f t="shared" si="513"/>
        <v>412.5</v>
      </c>
      <c r="M3106" s="167">
        <f t="shared" si="509"/>
        <v>412.5</v>
      </c>
      <c r="N3106" s="122" t="s">
        <v>1917</v>
      </c>
      <c r="O3106" s="130">
        <v>7.9</v>
      </c>
      <c r="P3106" s="130">
        <f t="shared" si="506"/>
        <v>7.9</v>
      </c>
    </row>
    <row r="3107" spans="1:25" ht="18" customHeight="1" x14ac:dyDescent="0.25">
      <c r="A3107" s="197">
        <v>300963</v>
      </c>
      <c r="B3107" s="134">
        <v>63809999</v>
      </c>
      <c r="C3107" s="134">
        <v>1</v>
      </c>
      <c r="D3107" s="122">
        <v>1390318</v>
      </c>
      <c r="E3107" s="257">
        <v>63809999</v>
      </c>
      <c r="F3107" s="124" t="s">
        <v>3718</v>
      </c>
      <c r="G3107" s="482">
        <f>J3107*1.0819</f>
        <v>65.995900000000006</v>
      </c>
      <c r="H3107" s="125">
        <f t="shared" si="511"/>
        <v>65.995900000000006</v>
      </c>
      <c r="I3107" s="166" t="s">
        <v>0</v>
      </c>
      <c r="J3107" s="481">
        <v>61</v>
      </c>
      <c r="K3107" s="162">
        <f t="shared" si="512"/>
        <v>61</v>
      </c>
      <c r="L3107" s="167">
        <f t="shared" si="513"/>
        <v>457.5</v>
      </c>
      <c r="M3107" s="167">
        <f t="shared" si="509"/>
        <v>457.5</v>
      </c>
      <c r="N3107" s="122" t="s">
        <v>1917</v>
      </c>
      <c r="O3107" s="130">
        <v>7.9</v>
      </c>
      <c r="P3107" s="130">
        <f t="shared" si="506"/>
        <v>7.9</v>
      </c>
      <c r="Q3107" s="131"/>
      <c r="R3107" s="131"/>
      <c r="S3107" s="498" t="s">
        <v>4578</v>
      </c>
    </row>
    <row r="3108" spans="1:25" s="40" customFormat="1" ht="18" customHeight="1" x14ac:dyDescent="0.25">
      <c r="A3108" s="134">
        <v>206515</v>
      </c>
      <c r="B3108" s="134">
        <v>63810001</v>
      </c>
      <c r="C3108" s="134">
        <v>1</v>
      </c>
      <c r="D3108" s="122"/>
      <c r="E3108" s="123">
        <v>63810001</v>
      </c>
      <c r="F3108" s="124" t="s">
        <v>3719</v>
      </c>
      <c r="G3108" s="189">
        <f>J3108*1.2</f>
        <v>84</v>
      </c>
      <c r="H3108" s="125">
        <f t="shared" si="511"/>
        <v>84</v>
      </c>
      <c r="I3108" s="166" t="s">
        <v>0</v>
      </c>
      <c r="J3108" s="162">
        <v>70</v>
      </c>
      <c r="K3108" s="162">
        <f t="shared" si="512"/>
        <v>70</v>
      </c>
      <c r="L3108" s="167">
        <f t="shared" si="513"/>
        <v>525</v>
      </c>
      <c r="M3108" s="167">
        <f t="shared" si="509"/>
        <v>525</v>
      </c>
      <c r="N3108" s="122" t="s">
        <v>1917</v>
      </c>
      <c r="O3108" s="130">
        <v>7.1</v>
      </c>
      <c r="P3108" s="130">
        <f t="shared" si="506"/>
        <v>7.1</v>
      </c>
      <c r="Q3108" s="131"/>
      <c r="R3108" s="131"/>
      <c r="S3108" s="131"/>
      <c r="T3108" s="131"/>
      <c r="U3108" s="37"/>
    </row>
    <row r="3109" spans="1:25" ht="18" customHeight="1" x14ac:dyDescent="0.25">
      <c r="A3109" s="134">
        <v>230109</v>
      </c>
      <c r="B3109" s="134">
        <v>63810001</v>
      </c>
      <c r="C3109" s="134">
        <v>1</v>
      </c>
      <c r="D3109" s="122"/>
      <c r="E3109" s="123">
        <v>63810001</v>
      </c>
      <c r="F3109" s="124" t="s">
        <v>3719</v>
      </c>
      <c r="G3109" s="189">
        <f>J3109*1.2</f>
        <v>84</v>
      </c>
      <c r="H3109" s="125">
        <f t="shared" si="511"/>
        <v>84</v>
      </c>
      <c r="I3109" s="166" t="s">
        <v>0</v>
      </c>
      <c r="J3109" s="220">
        <v>70</v>
      </c>
      <c r="K3109" s="162">
        <f t="shared" si="512"/>
        <v>70</v>
      </c>
      <c r="L3109" s="167">
        <f t="shared" si="513"/>
        <v>525</v>
      </c>
      <c r="M3109" s="167">
        <f t="shared" si="509"/>
        <v>525</v>
      </c>
      <c r="N3109" s="122" t="s">
        <v>1917</v>
      </c>
      <c r="O3109" s="130">
        <v>7.1</v>
      </c>
      <c r="P3109" s="130">
        <f t="shared" si="506"/>
        <v>7.1</v>
      </c>
    </row>
    <row r="3110" spans="1:25" ht="18" customHeight="1" x14ac:dyDescent="0.25">
      <c r="A3110" s="197">
        <v>300963</v>
      </c>
      <c r="B3110" s="134">
        <v>63810001</v>
      </c>
      <c r="C3110" s="134">
        <v>1</v>
      </c>
      <c r="D3110" s="122">
        <v>1390318</v>
      </c>
      <c r="E3110" s="257">
        <v>63810001</v>
      </c>
      <c r="F3110" s="124" t="s">
        <v>3719</v>
      </c>
      <c r="G3110" s="482">
        <f>J3110*1.12</f>
        <v>84.000000000000014</v>
      </c>
      <c r="H3110" s="125">
        <f t="shared" si="511"/>
        <v>84.000000000000014</v>
      </c>
      <c r="I3110" s="166" t="s">
        <v>0</v>
      </c>
      <c r="J3110" s="481">
        <v>75</v>
      </c>
      <c r="K3110" s="162">
        <f t="shared" si="512"/>
        <v>75</v>
      </c>
      <c r="L3110" s="167">
        <f t="shared" si="513"/>
        <v>562.5</v>
      </c>
      <c r="M3110" s="167">
        <f t="shared" si="509"/>
        <v>562.5</v>
      </c>
      <c r="N3110" s="122" t="s">
        <v>1917</v>
      </c>
      <c r="O3110" s="130">
        <v>7.1</v>
      </c>
      <c r="P3110" s="130">
        <f t="shared" ref="P3110:P3173" si="514">O3110*C3110</f>
        <v>7.1</v>
      </c>
      <c r="Q3110" s="131"/>
      <c r="R3110" s="131"/>
      <c r="S3110" s="498" t="s">
        <v>4578</v>
      </c>
    </row>
    <row r="3111" spans="1:25" x14ac:dyDescent="0.25">
      <c r="A3111" s="134">
        <v>206515</v>
      </c>
      <c r="B3111" s="134">
        <v>63810003</v>
      </c>
      <c r="C3111" s="134">
        <v>1</v>
      </c>
      <c r="D3111" s="122"/>
      <c r="E3111" s="123">
        <v>63810003</v>
      </c>
      <c r="F3111" s="124" t="s">
        <v>3720</v>
      </c>
      <c r="G3111" s="151">
        <f>J3111*1.2</f>
        <v>92.399999999999991</v>
      </c>
      <c r="H3111" s="135">
        <f t="shared" si="511"/>
        <v>92.399999999999991</v>
      </c>
      <c r="I3111" s="166" t="s">
        <v>0</v>
      </c>
      <c r="J3111" s="160">
        <v>77</v>
      </c>
      <c r="K3111" s="160">
        <f t="shared" si="512"/>
        <v>77</v>
      </c>
      <c r="L3111" s="159">
        <f t="shared" si="513"/>
        <v>577.5</v>
      </c>
      <c r="M3111" s="159">
        <f t="shared" si="509"/>
        <v>577.5</v>
      </c>
      <c r="N3111" s="122" t="s">
        <v>1917</v>
      </c>
      <c r="O3111" s="130">
        <v>9.2249999999999996</v>
      </c>
      <c r="P3111" s="130">
        <f t="shared" si="514"/>
        <v>9.2249999999999996</v>
      </c>
      <c r="Q3111" s="188"/>
      <c r="R3111" s="139"/>
      <c r="S3111" s="139"/>
      <c r="T3111" s="139"/>
    </row>
    <row r="3112" spans="1:25" ht="18" customHeight="1" x14ac:dyDescent="0.25">
      <c r="A3112" s="134">
        <v>230109</v>
      </c>
      <c r="B3112" s="134">
        <v>63810003</v>
      </c>
      <c r="C3112" s="134">
        <v>1</v>
      </c>
      <c r="D3112" s="122"/>
      <c r="E3112" s="123">
        <v>63810003</v>
      </c>
      <c r="F3112" s="124" t="s">
        <v>3720</v>
      </c>
      <c r="G3112" s="151">
        <f>J3112*1.2</f>
        <v>92.399999999999991</v>
      </c>
      <c r="H3112" s="135">
        <f t="shared" si="511"/>
        <v>92.399999999999991</v>
      </c>
      <c r="I3112" s="166" t="s">
        <v>0</v>
      </c>
      <c r="J3112" s="220">
        <v>77</v>
      </c>
      <c r="K3112" s="160">
        <f t="shared" si="512"/>
        <v>77</v>
      </c>
      <c r="L3112" s="159">
        <f t="shared" si="513"/>
        <v>577.5</v>
      </c>
      <c r="M3112" s="159">
        <f t="shared" si="509"/>
        <v>577.5</v>
      </c>
      <c r="N3112" s="122" t="s">
        <v>1917</v>
      </c>
      <c r="O3112" s="130">
        <v>9.2249999999999996</v>
      </c>
      <c r="P3112" s="130">
        <f t="shared" si="514"/>
        <v>9.2249999999999996</v>
      </c>
    </row>
    <row r="3113" spans="1:25" x14ac:dyDescent="0.25">
      <c r="A3113" s="197">
        <v>300963</v>
      </c>
      <c r="B3113" s="134">
        <v>63810003</v>
      </c>
      <c r="C3113" s="134">
        <v>1</v>
      </c>
      <c r="D3113" s="122">
        <v>1390318</v>
      </c>
      <c r="E3113" s="257">
        <v>63810003</v>
      </c>
      <c r="F3113" s="124" t="s">
        <v>3720</v>
      </c>
      <c r="G3113" s="499">
        <f>J3113*1.0870588</f>
        <v>92.399998000000011</v>
      </c>
      <c r="H3113" s="135">
        <f t="shared" si="511"/>
        <v>92.399998000000011</v>
      </c>
      <c r="I3113" s="166" t="s">
        <v>0</v>
      </c>
      <c r="J3113" s="481">
        <v>85</v>
      </c>
      <c r="K3113" s="160">
        <f t="shared" si="512"/>
        <v>85</v>
      </c>
      <c r="L3113" s="159">
        <f t="shared" si="513"/>
        <v>637.5</v>
      </c>
      <c r="M3113" s="159">
        <f t="shared" si="509"/>
        <v>637.5</v>
      </c>
      <c r="N3113" s="122" t="s">
        <v>1917</v>
      </c>
      <c r="O3113" s="130">
        <v>9.2249999999999996</v>
      </c>
      <c r="P3113" s="130">
        <f t="shared" si="514"/>
        <v>9.2249999999999996</v>
      </c>
      <c r="Q3113" s="131"/>
      <c r="R3113" s="131"/>
      <c r="S3113" s="498" t="s">
        <v>4578</v>
      </c>
    </row>
    <row r="3114" spans="1:25" ht="18" customHeight="1" x14ac:dyDescent="0.25">
      <c r="A3114" s="134">
        <v>206515</v>
      </c>
      <c r="B3114" s="134">
        <v>63810006</v>
      </c>
      <c r="C3114" s="134">
        <v>1</v>
      </c>
      <c r="D3114" s="122"/>
      <c r="E3114" s="123">
        <v>63810006</v>
      </c>
      <c r="F3114" s="124" t="s">
        <v>3721</v>
      </c>
      <c r="G3114" s="151">
        <f>J3114*1.2</f>
        <v>318</v>
      </c>
      <c r="H3114" s="135">
        <f t="shared" si="511"/>
        <v>318</v>
      </c>
      <c r="I3114" s="166" t="s">
        <v>0</v>
      </c>
      <c r="J3114" s="160">
        <v>265</v>
      </c>
      <c r="K3114" s="160">
        <f t="shared" si="512"/>
        <v>265</v>
      </c>
      <c r="L3114" s="159">
        <f t="shared" si="513"/>
        <v>1987.5</v>
      </c>
      <c r="M3114" s="159">
        <f t="shared" si="509"/>
        <v>1987.5</v>
      </c>
      <c r="N3114" s="122" t="s">
        <v>1917</v>
      </c>
      <c r="O3114" s="130">
        <v>31.25</v>
      </c>
      <c r="P3114" s="130">
        <f t="shared" si="514"/>
        <v>31.25</v>
      </c>
      <c r="Q3114" s="188"/>
      <c r="R3114" s="139"/>
      <c r="S3114" s="139"/>
      <c r="T3114" s="139"/>
    </row>
    <row r="3115" spans="1:25" s="337" customFormat="1" x14ac:dyDescent="0.25">
      <c r="A3115" s="134">
        <v>206033</v>
      </c>
      <c r="B3115" s="134">
        <v>63810012</v>
      </c>
      <c r="C3115" s="121">
        <v>2</v>
      </c>
      <c r="D3115" s="122"/>
      <c r="E3115" s="123">
        <v>63810012</v>
      </c>
      <c r="F3115" s="124" t="s">
        <v>3714</v>
      </c>
      <c r="G3115" s="189">
        <f>J3115*1.2+O3115*2.5</f>
        <v>10.512499999999999</v>
      </c>
      <c r="H3115" s="125">
        <f t="shared" si="511"/>
        <v>21.024999999999999</v>
      </c>
      <c r="I3115" s="136" t="s">
        <v>974</v>
      </c>
      <c r="J3115" s="164">
        <v>8.5</v>
      </c>
      <c r="K3115" s="164">
        <f t="shared" si="512"/>
        <v>17</v>
      </c>
      <c r="L3115" s="165">
        <f t="shared" si="513"/>
        <v>63.75</v>
      </c>
      <c r="M3115" s="165">
        <f t="shared" si="509"/>
        <v>127.5</v>
      </c>
      <c r="N3115" s="129" t="s">
        <v>1973</v>
      </c>
      <c r="O3115" s="130">
        <v>0.125</v>
      </c>
      <c r="P3115" s="130">
        <f t="shared" si="514"/>
        <v>0.25</v>
      </c>
      <c r="Q3115" s="188"/>
      <c r="R3115" s="139"/>
      <c r="S3115" s="139"/>
      <c r="T3115" s="139"/>
      <c r="U3115" s="37"/>
    </row>
    <row r="3116" spans="1:25" ht="18" customHeight="1" x14ac:dyDescent="0.25">
      <c r="A3116" s="134">
        <v>228344</v>
      </c>
      <c r="B3116" s="134">
        <v>63810012</v>
      </c>
      <c r="C3116" s="121">
        <v>2</v>
      </c>
      <c r="D3116" s="161"/>
      <c r="E3116" s="123">
        <v>63810012</v>
      </c>
      <c r="F3116" s="124" t="s">
        <v>3714</v>
      </c>
      <c r="G3116" s="189">
        <f>J3116*1.2+O3116*2.5</f>
        <v>10.512499999999999</v>
      </c>
      <c r="H3116" s="125">
        <f t="shared" si="511"/>
        <v>21.024999999999999</v>
      </c>
      <c r="I3116" s="136" t="s">
        <v>974</v>
      </c>
      <c r="J3116" s="164">
        <v>8.5</v>
      </c>
      <c r="K3116" s="164">
        <f t="shared" si="512"/>
        <v>17</v>
      </c>
      <c r="L3116" s="165">
        <f t="shared" si="513"/>
        <v>63.75</v>
      </c>
      <c r="M3116" s="165">
        <f t="shared" si="509"/>
        <v>127.5</v>
      </c>
      <c r="N3116" s="129" t="s">
        <v>1973</v>
      </c>
      <c r="O3116" s="130">
        <v>0.125</v>
      </c>
      <c r="P3116" s="130">
        <f t="shared" si="514"/>
        <v>0.25</v>
      </c>
      <c r="V3116" s="40"/>
      <c r="X3116" s="40"/>
      <c r="Y3116" s="40"/>
    </row>
    <row r="3117" spans="1:25" ht="18" customHeight="1" x14ac:dyDescent="0.25">
      <c r="A3117" s="197">
        <v>211625</v>
      </c>
      <c r="B3117" s="134">
        <v>63810015</v>
      </c>
      <c r="C3117" s="121">
        <v>2</v>
      </c>
      <c r="D3117" s="161"/>
      <c r="E3117" s="123">
        <v>63810015</v>
      </c>
      <c r="F3117" s="124" t="s">
        <v>3764</v>
      </c>
      <c r="G3117" s="189">
        <f t="shared" ref="G3117:G3123" si="515">J3117*1.2</f>
        <v>114</v>
      </c>
      <c r="H3117" s="125">
        <f t="shared" si="511"/>
        <v>228</v>
      </c>
      <c r="I3117" s="166" t="s">
        <v>0</v>
      </c>
      <c r="J3117" s="162">
        <v>95</v>
      </c>
      <c r="K3117" s="162">
        <f t="shared" si="512"/>
        <v>190</v>
      </c>
      <c r="L3117" s="167">
        <f t="shared" si="513"/>
        <v>712.5</v>
      </c>
      <c r="M3117" s="167">
        <f t="shared" si="509"/>
        <v>1425</v>
      </c>
      <c r="N3117" s="303" t="s">
        <v>1917</v>
      </c>
      <c r="O3117" s="130">
        <v>5</v>
      </c>
      <c r="P3117" s="130">
        <f t="shared" si="514"/>
        <v>10</v>
      </c>
      <c r="Q3117" s="131"/>
      <c r="R3117" s="131"/>
      <c r="S3117" s="131"/>
      <c r="T3117" s="131"/>
      <c r="W3117" s="40"/>
      <c r="X3117" s="40"/>
      <c r="Y3117" s="40"/>
    </row>
    <row r="3118" spans="1:25" ht="18" customHeight="1" x14ac:dyDescent="0.25">
      <c r="A3118" s="197">
        <v>211625</v>
      </c>
      <c r="B3118" s="134">
        <v>63810021</v>
      </c>
      <c r="C3118" s="121">
        <v>2</v>
      </c>
      <c r="D3118" s="161"/>
      <c r="E3118" s="123">
        <v>63810021</v>
      </c>
      <c r="F3118" s="124" t="s">
        <v>3765</v>
      </c>
      <c r="G3118" s="189">
        <f t="shared" si="515"/>
        <v>114</v>
      </c>
      <c r="H3118" s="125">
        <f t="shared" si="511"/>
        <v>228</v>
      </c>
      <c r="I3118" s="166" t="s">
        <v>0</v>
      </c>
      <c r="J3118" s="162">
        <v>95</v>
      </c>
      <c r="K3118" s="162">
        <f t="shared" si="512"/>
        <v>190</v>
      </c>
      <c r="L3118" s="167">
        <f t="shared" si="513"/>
        <v>712.5</v>
      </c>
      <c r="M3118" s="167">
        <f t="shared" si="509"/>
        <v>1425</v>
      </c>
      <c r="N3118" s="303" t="s">
        <v>1917</v>
      </c>
      <c r="O3118" s="130">
        <v>5</v>
      </c>
      <c r="P3118" s="130">
        <f t="shared" si="514"/>
        <v>10</v>
      </c>
      <c r="Q3118" s="188"/>
      <c r="R3118" s="139"/>
      <c r="S3118" s="139"/>
      <c r="T3118" s="139"/>
    </row>
    <row r="3119" spans="1:25" ht="14.25" customHeight="1" x14ac:dyDescent="0.25">
      <c r="A3119" s="197">
        <v>232712</v>
      </c>
      <c r="B3119" s="134">
        <v>63810023</v>
      </c>
      <c r="C3119" s="134">
        <v>2</v>
      </c>
      <c r="D3119" s="122"/>
      <c r="E3119" s="123" t="s">
        <v>3899</v>
      </c>
      <c r="F3119" s="124" t="s">
        <v>3922</v>
      </c>
      <c r="G3119" s="168">
        <f t="shared" si="515"/>
        <v>67.2</v>
      </c>
      <c r="H3119" s="125">
        <f t="shared" si="511"/>
        <v>134.4</v>
      </c>
      <c r="I3119" s="166" t="s">
        <v>152</v>
      </c>
      <c r="J3119" s="281">
        <v>56</v>
      </c>
      <c r="K3119" s="162">
        <f t="shared" si="512"/>
        <v>112</v>
      </c>
      <c r="L3119" s="167">
        <f t="shared" si="513"/>
        <v>420</v>
      </c>
      <c r="M3119" s="167">
        <f t="shared" si="509"/>
        <v>840</v>
      </c>
      <c r="N3119" s="277" t="s">
        <v>1917</v>
      </c>
      <c r="O3119" s="311">
        <v>5.2</v>
      </c>
      <c r="P3119" s="311">
        <f t="shared" si="514"/>
        <v>10.4</v>
      </c>
      <c r="Q3119" s="139"/>
      <c r="R3119" s="131"/>
      <c r="S3119" s="131"/>
      <c r="T3119" s="131"/>
      <c r="U3119" s="131"/>
    </row>
    <row r="3120" spans="1:25" ht="18" customHeight="1" x14ac:dyDescent="0.25">
      <c r="A3120" s="197">
        <v>293294</v>
      </c>
      <c r="B3120" s="134">
        <v>63810023</v>
      </c>
      <c r="C3120" s="134">
        <v>1</v>
      </c>
      <c r="D3120" s="122">
        <v>1380477</v>
      </c>
      <c r="E3120" s="123" t="s">
        <v>4206</v>
      </c>
      <c r="F3120" s="124" t="s">
        <v>3922</v>
      </c>
      <c r="G3120" s="168">
        <f t="shared" si="515"/>
        <v>67.2</v>
      </c>
      <c r="H3120" s="125">
        <f t="shared" si="511"/>
        <v>67.2</v>
      </c>
      <c r="I3120" s="166" t="s">
        <v>152</v>
      </c>
      <c r="J3120" s="281">
        <v>56</v>
      </c>
      <c r="K3120" s="162">
        <f t="shared" si="512"/>
        <v>56</v>
      </c>
      <c r="L3120" s="167">
        <f t="shared" si="513"/>
        <v>420</v>
      </c>
      <c r="M3120" s="167">
        <f t="shared" si="509"/>
        <v>420</v>
      </c>
      <c r="N3120" s="277" t="s">
        <v>1917</v>
      </c>
      <c r="O3120" s="130">
        <v>5.2</v>
      </c>
      <c r="P3120" s="130">
        <f t="shared" si="514"/>
        <v>5.2</v>
      </c>
      <c r="Q3120" s="37"/>
      <c r="R3120" s="37"/>
    </row>
    <row r="3121" spans="1:22" ht="18" customHeight="1" x14ac:dyDescent="0.25">
      <c r="A3121" s="197">
        <v>207550</v>
      </c>
      <c r="B3121" s="134">
        <v>63810054</v>
      </c>
      <c r="C3121" s="121">
        <v>1</v>
      </c>
      <c r="D3121" s="161"/>
      <c r="E3121" s="123">
        <v>63810054</v>
      </c>
      <c r="F3121" s="124" t="s">
        <v>3726</v>
      </c>
      <c r="G3121" s="151">
        <f t="shared" si="515"/>
        <v>192</v>
      </c>
      <c r="H3121" s="125">
        <f t="shared" si="511"/>
        <v>192</v>
      </c>
      <c r="I3121" s="134" t="s">
        <v>152</v>
      </c>
      <c r="J3121" s="162">
        <v>160</v>
      </c>
      <c r="K3121" s="162">
        <f t="shared" si="512"/>
        <v>160</v>
      </c>
      <c r="L3121" s="167">
        <f t="shared" si="513"/>
        <v>1200</v>
      </c>
      <c r="M3121" s="167">
        <f t="shared" si="509"/>
        <v>1200</v>
      </c>
      <c r="N3121" s="303" t="s">
        <v>1917</v>
      </c>
      <c r="O3121" s="130">
        <v>58.7</v>
      </c>
      <c r="P3121" s="130">
        <f t="shared" si="514"/>
        <v>58.7</v>
      </c>
      <c r="Q3121" s="188"/>
      <c r="R3121" s="131"/>
      <c r="S3121" s="246"/>
      <c r="T3121" s="131"/>
      <c r="U3121" s="139"/>
    </row>
    <row r="3122" spans="1:22" ht="18" customHeight="1" x14ac:dyDescent="0.25">
      <c r="A3122" s="134">
        <v>209204</v>
      </c>
      <c r="B3122" s="134">
        <v>63810081</v>
      </c>
      <c r="C3122" s="134">
        <v>1</v>
      </c>
      <c r="D3122" s="122"/>
      <c r="E3122" s="123">
        <v>63810081</v>
      </c>
      <c r="F3122" s="124" t="s">
        <v>3728</v>
      </c>
      <c r="G3122" s="189">
        <f t="shared" si="515"/>
        <v>36</v>
      </c>
      <c r="H3122" s="135">
        <f t="shared" si="511"/>
        <v>36</v>
      </c>
      <c r="I3122" s="134" t="s">
        <v>0</v>
      </c>
      <c r="J3122" s="162">
        <v>30</v>
      </c>
      <c r="K3122" s="160">
        <f t="shared" si="512"/>
        <v>30</v>
      </c>
      <c r="L3122" s="159">
        <f t="shared" si="513"/>
        <v>225</v>
      </c>
      <c r="M3122" s="159">
        <f t="shared" si="509"/>
        <v>225</v>
      </c>
      <c r="N3122" s="303" t="s">
        <v>1917</v>
      </c>
      <c r="O3122" s="130">
        <v>0.82</v>
      </c>
      <c r="P3122" s="130">
        <f t="shared" si="514"/>
        <v>0.82</v>
      </c>
      <c r="Q3122" s="188"/>
      <c r="R3122" s="139"/>
      <c r="S3122" s="139"/>
      <c r="T3122" s="139"/>
    </row>
    <row r="3123" spans="1:22" ht="18" customHeight="1" x14ac:dyDescent="0.25">
      <c r="A3123" s="134">
        <v>209204</v>
      </c>
      <c r="B3123" s="134">
        <v>63810082</v>
      </c>
      <c r="C3123" s="134">
        <v>1</v>
      </c>
      <c r="D3123" s="122"/>
      <c r="E3123" s="123">
        <v>63810082</v>
      </c>
      <c r="F3123" s="124" t="s">
        <v>3727</v>
      </c>
      <c r="G3123" s="189">
        <f t="shared" si="515"/>
        <v>42</v>
      </c>
      <c r="H3123" s="125">
        <f t="shared" si="511"/>
        <v>42</v>
      </c>
      <c r="I3123" s="166" t="s">
        <v>0</v>
      </c>
      <c r="J3123" s="162">
        <v>35</v>
      </c>
      <c r="K3123" s="162">
        <f t="shared" si="512"/>
        <v>35</v>
      </c>
      <c r="L3123" s="167">
        <f t="shared" si="513"/>
        <v>262.5</v>
      </c>
      <c r="M3123" s="167">
        <f t="shared" si="509"/>
        <v>262.5</v>
      </c>
      <c r="N3123" s="303" t="s">
        <v>1917</v>
      </c>
      <c r="O3123" s="130">
        <v>2.0499999999999998</v>
      </c>
      <c r="P3123" s="130">
        <f t="shared" si="514"/>
        <v>2.0499999999999998</v>
      </c>
      <c r="Q3123" s="131"/>
      <c r="R3123" s="131"/>
      <c r="S3123" s="131"/>
      <c r="T3123" s="131"/>
    </row>
    <row r="3124" spans="1:22" ht="18" customHeight="1" x14ac:dyDescent="0.25">
      <c r="A3124" s="197">
        <v>300963</v>
      </c>
      <c r="B3124" s="134">
        <v>63810082</v>
      </c>
      <c r="C3124" s="134">
        <v>1</v>
      </c>
      <c r="D3124" s="122">
        <v>1390303</v>
      </c>
      <c r="E3124" s="123">
        <v>63810082</v>
      </c>
      <c r="F3124" s="124" t="s">
        <v>3727</v>
      </c>
      <c r="G3124" s="488">
        <f>J3124*1.1351</f>
        <v>41.998699999999999</v>
      </c>
      <c r="H3124" s="125">
        <f t="shared" si="511"/>
        <v>41.998699999999999</v>
      </c>
      <c r="I3124" s="166" t="s">
        <v>0</v>
      </c>
      <c r="J3124" s="481">
        <v>37</v>
      </c>
      <c r="K3124" s="162">
        <f t="shared" si="512"/>
        <v>37</v>
      </c>
      <c r="L3124" s="167">
        <f t="shared" si="513"/>
        <v>277.5</v>
      </c>
      <c r="M3124" s="167">
        <f t="shared" si="509"/>
        <v>277.5</v>
      </c>
      <c r="N3124" s="303" t="s">
        <v>1917</v>
      </c>
      <c r="O3124" s="130">
        <v>2.0499999999999998</v>
      </c>
      <c r="P3124" s="130">
        <f t="shared" si="514"/>
        <v>2.0499999999999998</v>
      </c>
      <c r="Q3124" s="131"/>
      <c r="R3124" s="131"/>
      <c r="S3124" s="498" t="s">
        <v>4578</v>
      </c>
    </row>
    <row r="3125" spans="1:22" ht="18" customHeight="1" x14ac:dyDescent="0.25">
      <c r="A3125" s="134">
        <v>209204</v>
      </c>
      <c r="B3125" s="134">
        <v>63810083</v>
      </c>
      <c r="C3125" s="134">
        <v>1</v>
      </c>
      <c r="D3125" s="122"/>
      <c r="E3125" s="123">
        <v>63810083</v>
      </c>
      <c r="F3125" s="124" t="s">
        <v>3727</v>
      </c>
      <c r="G3125" s="189">
        <f>J3125*1.2</f>
        <v>42</v>
      </c>
      <c r="H3125" s="125">
        <f t="shared" si="511"/>
        <v>42</v>
      </c>
      <c r="I3125" s="166" t="s">
        <v>0</v>
      </c>
      <c r="J3125" s="162">
        <v>35</v>
      </c>
      <c r="K3125" s="162">
        <f t="shared" si="512"/>
        <v>35</v>
      </c>
      <c r="L3125" s="167">
        <f t="shared" si="513"/>
        <v>262.5</v>
      </c>
      <c r="M3125" s="167">
        <f t="shared" si="509"/>
        <v>262.5</v>
      </c>
      <c r="N3125" s="303" t="s">
        <v>1917</v>
      </c>
      <c r="O3125" s="130">
        <v>2.0499999999999998</v>
      </c>
      <c r="P3125" s="130">
        <f t="shared" si="514"/>
        <v>2.0499999999999998</v>
      </c>
      <c r="Q3125" s="188"/>
      <c r="R3125" s="131"/>
      <c r="S3125" s="246"/>
      <c r="T3125" s="131"/>
    </row>
    <row r="3126" spans="1:22" ht="18" customHeight="1" x14ac:dyDescent="0.25">
      <c r="A3126" s="197">
        <v>300963</v>
      </c>
      <c r="B3126" s="134">
        <v>63810083</v>
      </c>
      <c r="C3126" s="134">
        <v>1</v>
      </c>
      <c r="D3126" s="122">
        <v>1390303</v>
      </c>
      <c r="E3126" s="123">
        <v>63810083</v>
      </c>
      <c r="F3126" s="124" t="s">
        <v>3727</v>
      </c>
      <c r="G3126" s="488">
        <f>J3126*1.1351</f>
        <v>41.998699999999999</v>
      </c>
      <c r="H3126" s="125">
        <f t="shared" si="511"/>
        <v>41.998699999999999</v>
      </c>
      <c r="I3126" s="166" t="s">
        <v>0</v>
      </c>
      <c r="J3126" s="481">
        <v>37</v>
      </c>
      <c r="K3126" s="162">
        <f t="shared" si="512"/>
        <v>37</v>
      </c>
      <c r="L3126" s="167">
        <f t="shared" si="513"/>
        <v>277.5</v>
      </c>
      <c r="M3126" s="167">
        <f t="shared" si="509"/>
        <v>277.5</v>
      </c>
      <c r="N3126" s="303" t="s">
        <v>1917</v>
      </c>
      <c r="O3126" s="130">
        <v>2.0499999999999998</v>
      </c>
      <c r="P3126" s="130">
        <f t="shared" si="514"/>
        <v>2.0499999999999998</v>
      </c>
      <c r="Q3126" s="131"/>
      <c r="R3126" s="131"/>
      <c r="S3126" s="498" t="s">
        <v>4578</v>
      </c>
    </row>
    <row r="3127" spans="1:22" ht="18" customHeight="1" x14ac:dyDescent="0.25">
      <c r="A3127" s="197">
        <v>235018</v>
      </c>
      <c r="B3127" s="134">
        <v>63810299</v>
      </c>
      <c r="C3127" s="134">
        <v>4</v>
      </c>
      <c r="D3127" s="161"/>
      <c r="E3127" s="123">
        <v>63810299</v>
      </c>
      <c r="F3127" s="124" t="s">
        <v>3965</v>
      </c>
      <c r="G3127" s="168">
        <f>J3127*1.2</f>
        <v>38.4</v>
      </c>
      <c r="H3127" s="125">
        <f t="shared" si="511"/>
        <v>153.6</v>
      </c>
      <c r="I3127" s="166" t="s">
        <v>974</v>
      </c>
      <c r="J3127" s="281">
        <v>32</v>
      </c>
      <c r="K3127" s="162">
        <f t="shared" si="512"/>
        <v>128</v>
      </c>
      <c r="L3127" s="167">
        <f t="shared" si="513"/>
        <v>240</v>
      </c>
      <c r="M3127" s="167">
        <f t="shared" si="509"/>
        <v>960</v>
      </c>
      <c r="N3127" s="122" t="s">
        <v>2028</v>
      </c>
      <c r="O3127" s="130">
        <v>0.2</v>
      </c>
      <c r="P3127" s="130">
        <f t="shared" si="514"/>
        <v>0.8</v>
      </c>
      <c r="Q3127" s="188"/>
      <c r="R3127" s="131"/>
      <c r="S3127" s="131"/>
      <c r="T3127" s="131"/>
      <c r="U3127" s="131"/>
    </row>
    <row r="3128" spans="1:22" ht="18" customHeight="1" x14ac:dyDescent="0.25">
      <c r="A3128" s="197">
        <v>211625</v>
      </c>
      <c r="B3128" s="121">
        <v>63810320</v>
      </c>
      <c r="C3128" s="121">
        <v>4</v>
      </c>
      <c r="D3128" s="161"/>
      <c r="E3128" s="123">
        <v>4000521442</v>
      </c>
      <c r="F3128" s="124" t="s">
        <v>3766</v>
      </c>
      <c r="G3128" s="189">
        <f>J3128*1.2</f>
        <v>157.19999999999999</v>
      </c>
      <c r="H3128" s="125">
        <f t="shared" si="511"/>
        <v>628.79999999999995</v>
      </c>
      <c r="I3128" s="166" t="s">
        <v>152</v>
      </c>
      <c r="J3128" s="162">
        <v>131</v>
      </c>
      <c r="K3128" s="162">
        <f t="shared" si="512"/>
        <v>524</v>
      </c>
      <c r="L3128" s="167">
        <f t="shared" si="513"/>
        <v>982.5</v>
      </c>
      <c r="M3128" s="167">
        <f t="shared" si="509"/>
        <v>3930</v>
      </c>
      <c r="N3128" s="303" t="s">
        <v>1917</v>
      </c>
      <c r="O3128" s="130">
        <v>43</v>
      </c>
      <c r="P3128" s="130">
        <f t="shared" si="514"/>
        <v>172</v>
      </c>
      <c r="Q3128" s="188"/>
      <c r="R3128" s="139"/>
      <c r="S3128" s="139"/>
      <c r="T3128" s="139"/>
    </row>
    <row r="3129" spans="1:22" ht="18" customHeight="1" x14ac:dyDescent="0.25">
      <c r="A3129" s="197">
        <v>211625</v>
      </c>
      <c r="B3129" s="134">
        <v>63810324</v>
      </c>
      <c r="C3129" s="121">
        <v>4</v>
      </c>
      <c r="D3129" s="161"/>
      <c r="E3129" s="123">
        <v>4000773105</v>
      </c>
      <c r="F3129" s="124" t="s">
        <v>3761</v>
      </c>
      <c r="G3129" s="189">
        <f>J3129*1.2+O3129*2.5</f>
        <v>92.199999999999989</v>
      </c>
      <c r="H3129" s="125">
        <f t="shared" si="511"/>
        <v>368.79999999999995</v>
      </c>
      <c r="I3129" s="163" t="s">
        <v>0</v>
      </c>
      <c r="J3129" s="164">
        <v>41</v>
      </c>
      <c r="K3129" s="164">
        <f t="shared" si="512"/>
        <v>164</v>
      </c>
      <c r="L3129" s="165">
        <f t="shared" si="513"/>
        <v>307.5</v>
      </c>
      <c r="M3129" s="165">
        <f t="shared" si="509"/>
        <v>1230</v>
      </c>
      <c r="N3129" s="129" t="s">
        <v>1973</v>
      </c>
      <c r="O3129" s="130">
        <v>17.2</v>
      </c>
      <c r="P3129" s="130">
        <f t="shared" si="514"/>
        <v>68.8</v>
      </c>
      <c r="Q3129" s="139"/>
      <c r="R3129" s="139"/>
      <c r="S3129" s="139"/>
      <c r="T3129" s="139"/>
    </row>
    <row r="3130" spans="1:22" x14ac:dyDescent="0.25">
      <c r="A3130" s="197">
        <v>211625</v>
      </c>
      <c r="B3130" s="121">
        <v>63810328</v>
      </c>
      <c r="C3130" s="121">
        <v>8</v>
      </c>
      <c r="D3130" s="161"/>
      <c r="E3130" s="123">
        <v>4000520602</v>
      </c>
      <c r="F3130" s="124" t="s">
        <v>3767</v>
      </c>
      <c r="G3130" s="189">
        <f>J3130*1.2</f>
        <v>102</v>
      </c>
      <c r="H3130" s="125">
        <f t="shared" si="511"/>
        <v>816</v>
      </c>
      <c r="I3130" s="166" t="s">
        <v>152</v>
      </c>
      <c r="J3130" s="162">
        <v>85</v>
      </c>
      <c r="K3130" s="162">
        <f t="shared" si="512"/>
        <v>680</v>
      </c>
      <c r="L3130" s="167">
        <f t="shared" si="513"/>
        <v>637.5</v>
      </c>
      <c r="M3130" s="167">
        <f t="shared" si="509"/>
        <v>5100</v>
      </c>
      <c r="N3130" s="277" t="s">
        <v>1917</v>
      </c>
      <c r="O3130" s="130">
        <v>22.344999999999999</v>
      </c>
      <c r="P3130" s="130">
        <f t="shared" si="514"/>
        <v>178.76</v>
      </c>
      <c r="Q3130" s="188"/>
      <c r="R3130" s="139"/>
      <c r="S3130" s="139"/>
      <c r="T3130" s="139"/>
      <c r="V3130" s="40"/>
    </row>
    <row r="3131" spans="1:22" s="40" customFormat="1" ht="18" customHeight="1" x14ac:dyDescent="0.25">
      <c r="A3131" s="197">
        <v>211625</v>
      </c>
      <c r="B3131" s="121">
        <v>63810328</v>
      </c>
      <c r="C3131" s="121">
        <v>3</v>
      </c>
      <c r="D3131" s="161"/>
      <c r="E3131" s="123">
        <v>4000520602</v>
      </c>
      <c r="F3131" s="124" t="s">
        <v>3767</v>
      </c>
      <c r="G3131" s="189">
        <f>J3131*1.2</f>
        <v>102</v>
      </c>
      <c r="H3131" s="125">
        <f t="shared" si="511"/>
        <v>306</v>
      </c>
      <c r="I3131" s="121" t="s">
        <v>152</v>
      </c>
      <c r="J3131" s="162">
        <v>85</v>
      </c>
      <c r="K3131" s="162">
        <f t="shared" si="512"/>
        <v>255</v>
      </c>
      <c r="L3131" s="167">
        <f t="shared" si="513"/>
        <v>637.5</v>
      </c>
      <c r="M3131" s="167">
        <f t="shared" si="509"/>
        <v>1912.5</v>
      </c>
      <c r="N3131" s="297" t="s">
        <v>1917</v>
      </c>
      <c r="O3131" s="130">
        <v>22.344999999999999</v>
      </c>
      <c r="P3131" s="130">
        <f t="shared" si="514"/>
        <v>67.034999999999997</v>
      </c>
      <c r="Q3131" s="188"/>
      <c r="R3131" s="139"/>
      <c r="S3131" s="139"/>
      <c r="T3131" s="139"/>
      <c r="U3131" s="37"/>
    </row>
    <row r="3132" spans="1:22" ht="18" customHeight="1" x14ac:dyDescent="0.25">
      <c r="A3132" s="197">
        <v>285020</v>
      </c>
      <c r="B3132" s="280">
        <v>63810328</v>
      </c>
      <c r="C3132" s="280">
        <v>3</v>
      </c>
      <c r="D3132" s="206">
        <v>1368844</v>
      </c>
      <c r="E3132" s="236">
        <v>4000520602</v>
      </c>
      <c r="F3132" s="210" t="s">
        <v>3767</v>
      </c>
      <c r="G3132" s="488">
        <f>J3132*1.051546</f>
        <v>101.99996200000001</v>
      </c>
      <c r="H3132" s="307">
        <f t="shared" si="511"/>
        <v>305.99988600000006</v>
      </c>
      <c r="I3132" s="121" t="s">
        <v>152</v>
      </c>
      <c r="J3132" s="162">
        <v>97</v>
      </c>
      <c r="K3132" s="162">
        <f t="shared" si="512"/>
        <v>291</v>
      </c>
      <c r="L3132" s="167">
        <f t="shared" si="513"/>
        <v>727.5</v>
      </c>
      <c r="M3132" s="167">
        <f t="shared" si="509"/>
        <v>2182.5</v>
      </c>
      <c r="N3132" s="297" t="s">
        <v>1917</v>
      </c>
      <c r="O3132" s="130">
        <v>22.344999999999999</v>
      </c>
      <c r="P3132" s="130">
        <f t="shared" si="514"/>
        <v>67.034999999999997</v>
      </c>
      <c r="Q3132" s="188"/>
      <c r="R3132" s="139"/>
      <c r="S3132" s="447" t="s">
        <v>4578</v>
      </c>
      <c r="T3132" s="40"/>
    </row>
    <row r="3133" spans="1:22" ht="18" customHeight="1" x14ac:dyDescent="0.25">
      <c r="A3133" s="197">
        <v>285020</v>
      </c>
      <c r="B3133" s="280">
        <v>63810328</v>
      </c>
      <c r="C3133" s="280">
        <v>6</v>
      </c>
      <c r="D3133" s="206">
        <v>1368850</v>
      </c>
      <c r="E3133" s="236">
        <v>4000520602</v>
      </c>
      <c r="F3133" s="210" t="s">
        <v>3767</v>
      </c>
      <c r="G3133" s="488">
        <f>J3133*1.051546</f>
        <v>101.99996200000001</v>
      </c>
      <c r="H3133" s="125">
        <f t="shared" si="511"/>
        <v>611.99977200000012</v>
      </c>
      <c r="I3133" s="166" t="s">
        <v>152</v>
      </c>
      <c r="J3133" s="162">
        <v>97</v>
      </c>
      <c r="K3133" s="162">
        <f t="shared" si="512"/>
        <v>582</v>
      </c>
      <c r="L3133" s="167">
        <f t="shared" si="513"/>
        <v>727.5</v>
      </c>
      <c r="M3133" s="167">
        <f t="shared" si="509"/>
        <v>4365</v>
      </c>
      <c r="N3133" s="277" t="s">
        <v>1917</v>
      </c>
      <c r="O3133" s="130">
        <v>22.344999999999999</v>
      </c>
      <c r="P3133" s="130">
        <f t="shared" si="514"/>
        <v>134.07</v>
      </c>
      <c r="Q3133" s="188"/>
      <c r="R3133" s="139"/>
      <c r="S3133" s="447" t="s">
        <v>4578</v>
      </c>
      <c r="T3133" s="40"/>
    </row>
    <row r="3134" spans="1:22" ht="18" customHeight="1" x14ac:dyDescent="0.25">
      <c r="A3134" s="197">
        <v>271717</v>
      </c>
      <c r="B3134" s="134">
        <v>63810342</v>
      </c>
      <c r="C3134" s="134">
        <v>2</v>
      </c>
      <c r="D3134" s="122"/>
      <c r="E3134" s="257">
        <v>4000612946</v>
      </c>
      <c r="F3134" s="124" t="s">
        <v>4365</v>
      </c>
      <c r="G3134" s="125">
        <f t="shared" ref="G3134:G3141" si="516">J3134*1.2</f>
        <v>540</v>
      </c>
      <c r="H3134" s="125">
        <f t="shared" si="511"/>
        <v>1080</v>
      </c>
      <c r="I3134" s="166" t="s">
        <v>152</v>
      </c>
      <c r="J3134" s="162">
        <v>450</v>
      </c>
      <c r="K3134" s="162">
        <f t="shared" si="512"/>
        <v>900</v>
      </c>
      <c r="L3134" s="167">
        <f t="shared" si="513"/>
        <v>3375</v>
      </c>
      <c r="M3134" s="167">
        <f t="shared" si="509"/>
        <v>6750</v>
      </c>
      <c r="N3134" s="122" t="s">
        <v>1917</v>
      </c>
      <c r="O3134" s="130">
        <v>107</v>
      </c>
      <c r="P3134" s="130">
        <f t="shared" si="514"/>
        <v>214</v>
      </c>
      <c r="Q3134" s="139"/>
      <c r="R3134" s="131"/>
      <c r="S3134" s="131"/>
      <c r="T3134" s="139"/>
      <c r="U3134" s="131"/>
    </row>
    <row r="3135" spans="1:22" s="480" customFormat="1" ht="18" customHeight="1" x14ac:dyDescent="0.25">
      <c r="A3135" s="197">
        <v>271717</v>
      </c>
      <c r="B3135" s="134">
        <v>63810342</v>
      </c>
      <c r="C3135" s="134">
        <v>2</v>
      </c>
      <c r="D3135" s="122">
        <v>1351449</v>
      </c>
      <c r="E3135" s="257">
        <v>4000612946</v>
      </c>
      <c r="F3135" s="124" t="s">
        <v>4439</v>
      </c>
      <c r="G3135" s="125">
        <f t="shared" si="516"/>
        <v>540</v>
      </c>
      <c r="H3135" s="125">
        <f t="shared" si="511"/>
        <v>1080</v>
      </c>
      <c r="I3135" s="166" t="s">
        <v>152</v>
      </c>
      <c r="J3135" s="162">
        <v>450</v>
      </c>
      <c r="K3135" s="162">
        <f t="shared" si="512"/>
        <v>900</v>
      </c>
      <c r="L3135" s="167">
        <f t="shared" si="513"/>
        <v>3375</v>
      </c>
      <c r="M3135" s="167">
        <f t="shared" si="509"/>
        <v>6750</v>
      </c>
      <c r="N3135" s="122" t="s">
        <v>1917</v>
      </c>
      <c r="O3135" s="130">
        <v>107</v>
      </c>
      <c r="P3135" s="130">
        <f t="shared" si="514"/>
        <v>214</v>
      </c>
      <c r="Q3135" s="139"/>
      <c r="R3135" s="131"/>
      <c r="S3135" s="131"/>
      <c r="T3135" s="40"/>
      <c r="U3135" s="37"/>
    </row>
    <row r="3136" spans="1:22" s="40" customFormat="1" ht="18" customHeight="1" x14ac:dyDescent="0.25">
      <c r="A3136" s="197">
        <v>211625</v>
      </c>
      <c r="B3136" s="121">
        <v>63810343</v>
      </c>
      <c r="C3136" s="121">
        <v>2</v>
      </c>
      <c r="D3136" s="161"/>
      <c r="E3136" s="123">
        <v>4000605986</v>
      </c>
      <c r="F3136" s="124" t="s">
        <v>3768</v>
      </c>
      <c r="G3136" s="189">
        <f t="shared" si="516"/>
        <v>200.4</v>
      </c>
      <c r="H3136" s="125">
        <f t="shared" si="511"/>
        <v>400.8</v>
      </c>
      <c r="I3136" s="166" t="s">
        <v>152</v>
      </c>
      <c r="J3136" s="162">
        <v>167</v>
      </c>
      <c r="K3136" s="162">
        <f t="shared" si="512"/>
        <v>334</v>
      </c>
      <c r="L3136" s="167">
        <f t="shared" si="513"/>
        <v>1252.5</v>
      </c>
      <c r="M3136" s="167">
        <f t="shared" si="509"/>
        <v>2505</v>
      </c>
      <c r="N3136" s="297" t="s">
        <v>1917</v>
      </c>
      <c r="O3136" s="130">
        <v>38.234999999999999</v>
      </c>
      <c r="P3136" s="130">
        <f t="shared" si="514"/>
        <v>76.47</v>
      </c>
      <c r="Q3136" s="188"/>
      <c r="R3136" s="139"/>
      <c r="S3136" s="139"/>
      <c r="T3136" s="139"/>
      <c r="U3136" s="37"/>
    </row>
    <row r="3137" spans="1:27" ht="18" customHeight="1" x14ac:dyDescent="0.25">
      <c r="A3137" s="197">
        <v>237513</v>
      </c>
      <c r="B3137" s="121">
        <v>63810359</v>
      </c>
      <c r="C3137" s="121">
        <v>3</v>
      </c>
      <c r="D3137" s="122"/>
      <c r="E3137" s="123">
        <v>4000520602</v>
      </c>
      <c r="F3137" s="124" t="s">
        <v>4111</v>
      </c>
      <c r="G3137" s="189">
        <f t="shared" si="516"/>
        <v>96.6</v>
      </c>
      <c r="H3137" s="125">
        <f t="shared" si="511"/>
        <v>289.79999999999995</v>
      </c>
      <c r="I3137" s="121" t="s">
        <v>152</v>
      </c>
      <c r="J3137" s="162">
        <v>80.5</v>
      </c>
      <c r="K3137" s="162">
        <f t="shared" si="512"/>
        <v>241.5</v>
      </c>
      <c r="L3137" s="167">
        <f t="shared" si="513"/>
        <v>603.75</v>
      </c>
      <c r="M3137" s="167">
        <f t="shared" si="509"/>
        <v>1811.25</v>
      </c>
      <c r="N3137" s="297" t="s">
        <v>1917</v>
      </c>
      <c r="O3137" s="130">
        <v>22.344999999999999</v>
      </c>
      <c r="P3137" s="130">
        <f t="shared" si="514"/>
        <v>67.034999999999997</v>
      </c>
      <c r="Q3137" s="188"/>
      <c r="R3137" s="139"/>
      <c r="S3137" s="131"/>
      <c r="T3137" s="131"/>
      <c r="U3137" s="131"/>
    </row>
    <row r="3138" spans="1:27" s="480" customFormat="1" ht="21" customHeight="1" x14ac:dyDescent="0.25">
      <c r="A3138" s="197">
        <v>237513</v>
      </c>
      <c r="B3138" s="121">
        <v>63810359</v>
      </c>
      <c r="C3138" s="121">
        <v>3</v>
      </c>
      <c r="D3138" s="122"/>
      <c r="E3138" s="123">
        <v>4000520602</v>
      </c>
      <c r="F3138" s="124" t="s">
        <v>4111</v>
      </c>
      <c r="G3138" s="189">
        <f t="shared" si="516"/>
        <v>96.6</v>
      </c>
      <c r="H3138" s="125">
        <f t="shared" si="511"/>
        <v>289.79999999999995</v>
      </c>
      <c r="I3138" s="166" t="s">
        <v>152</v>
      </c>
      <c r="J3138" s="162">
        <v>80.5</v>
      </c>
      <c r="K3138" s="162">
        <f t="shared" si="512"/>
        <v>241.5</v>
      </c>
      <c r="L3138" s="167">
        <f t="shared" si="513"/>
        <v>603.75</v>
      </c>
      <c r="M3138" s="167">
        <f t="shared" si="509"/>
        <v>1811.25</v>
      </c>
      <c r="N3138" s="277" t="s">
        <v>1917</v>
      </c>
      <c r="O3138" s="130">
        <v>18.55</v>
      </c>
      <c r="P3138" s="130">
        <f t="shared" si="514"/>
        <v>55.650000000000006</v>
      </c>
      <c r="Q3138" s="188"/>
      <c r="R3138" s="131"/>
      <c r="S3138" s="139"/>
      <c r="T3138" s="139"/>
      <c r="U3138" s="131"/>
    </row>
    <row r="3139" spans="1:27" s="480" customFormat="1" ht="21" customHeight="1" x14ac:dyDescent="0.25">
      <c r="A3139" s="511">
        <v>306657</v>
      </c>
      <c r="B3139" s="121">
        <v>63810359</v>
      </c>
      <c r="C3139" s="121">
        <v>3</v>
      </c>
      <c r="D3139" s="122">
        <v>1396808</v>
      </c>
      <c r="E3139" s="123">
        <v>4000520602</v>
      </c>
      <c r="F3139" s="124" t="s">
        <v>4111</v>
      </c>
      <c r="G3139" s="488">
        <f t="shared" si="516"/>
        <v>108.6</v>
      </c>
      <c r="H3139" s="125">
        <f t="shared" si="511"/>
        <v>325.79999999999995</v>
      </c>
      <c r="I3139" s="166" t="s">
        <v>152</v>
      </c>
      <c r="J3139" s="481">
        <v>90.5</v>
      </c>
      <c r="K3139" s="162">
        <f t="shared" si="512"/>
        <v>271.5</v>
      </c>
      <c r="L3139" s="167">
        <f t="shared" si="513"/>
        <v>678.75</v>
      </c>
      <c r="M3139" s="167">
        <f t="shared" si="509"/>
        <v>2036.25</v>
      </c>
      <c r="N3139" s="277" t="s">
        <v>1917</v>
      </c>
      <c r="O3139" s="130">
        <v>18.55</v>
      </c>
      <c r="P3139" s="130">
        <f t="shared" si="514"/>
        <v>55.650000000000006</v>
      </c>
      <c r="Q3139" s="104">
        <v>90.5</v>
      </c>
      <c r="R3139" s="37"/>
      <c r="S3139" s="517" t="s">
        <v>4691</v>
      </c>
      <c r="T3139" s="37"/>
      <c r="U3139" s="37"/>
      <c r="W3139" s="474"/>
    </row>
    <row r="3140" spans="1:27" s="480" customFormat="1" ht="21" customHeight="1" x14ac:dyDescent="0.25">
      <c r="A3140" s="134">
        <v>228344</v>
      </c>
      <c r="B3140" s="134">
        <v>63810360</v>
      </c>
      <c r="C3140" s="121">
        <v>3</v>
      </c>
      <c r="D3140" s="161"/>
      <c r="E3140" s="123">
        <v>4000520602</v>
      </c>
      <c r="F3140" s="124" t="s">
        <v>3878</v>
      </c>
      <c r="G3140" s="189">
        <f t="shared" si="516"/>
        <v>98.399999999999991</v>
      </c>
      <c r="H3140" s="125">
        <f t="shared" si="511"/>
        <v>295.2</v>
      </c>
      <c r="I3140" s="166" t="s">
        <v>152</v>
      </c>
      <c r="J3140" s="281">
        <v>82</v>
      </c>
      <c r="K3140" s="162">
        <f t="shared" si="512"/>
        <v>246</v>
      </c>
      <c r="L3140" s="167">
        <f t="shared" si="513"/>
        <v>615</v>
      </c>
      <c r="M3140" s="167">
        <f t="shared" si="509"/>
        <v>1845</v>
      </c>
      <c r="N3140" s="277" t="s">
        <v>1917</v>
      </c>
      <c r="O3140" s="130">
        <v>18.55</v>
      </c>
      <c r="P3140" s="130">
        <f t="shared" si="514"/>
        <v>55.650000000000006</v>
      </c>
      <c r="Q3140" s="104"/>
      <c r="R3140" s="40"/>
      <c r="S3140" s="37"/>
      <c r="T3140" s="37"/>
      <c r="U3140" s="37"/>
    </row>
    <row r="3141" spans="1:27" s="480" customFormat="1" ht="21" customHeight="1" x14ac:dyDescent="0.25">
      <c r="A3141" s="134">
        <v>228344</v>
      </c>
      <c r="B3141" s="134">
        <v>63810360</v>
      </c>
      <c r="C3141" s="121">
        <v>6</v>
      </c>
      <c r="D3141" s="161"/>
      <c r="E3141" s="123">
        <v>4000520602</v>
      </c>
      <c r="F3141" s="124" t="s">
        <v>3878</v>
      </c>
      <c r="G3141" s="189">
        <f t="shared" si="516"/>
        <v>98.399999999999991</v>
      </c>
      <c r="H3141" s="125">
        <f t="shared" si="511"/>
        <v>590.4</v>
      </c>
      <c r="I3141" s="166" t="s">
        <v>152</v>
      </c>
      <c r="J3141" s="281">
        <v>82</v>
      </c>
      <c r="K3141" s="162">
        <f t="shared" si="512"/>
        <v>492</v>
      </c>
      <c r="L3141" s="167">
        <f t="shared" si="513"/>
        <v>615</v>
      </c>
      <c r="M3141" s="167">
        <f t="shared" si="509"/>
        <v>3690</v>
      </c>
      <c r="N3141" s="277" t="s">
        <v>1917</v>
      </c>
      <c r="O3141" s="130">
        <v>18.55</v>
      </c>
      <c r="P3141" s="130">
        <f t="shared" si="514"/>
        <v>111.30000000000001</v>
      </c>
      <c r="Q3141" s="104"/>
      <c r="R3141" s="40"/>
      <c r="S3141" s="37"/>
      <c r="T3141" s="37"/>
      <c r="U3141" s="37"/>
    </row>
    <row r="3142" spans="1:27" s="480" customFormat="1" ht="21" customHeight="1" x14ac:dyDescent="0.25">
      <c r="A3142" s="134">
        <v>285329</v>
      </c>
      <c r="B3142" s="134">
        <v>63810360</v>
      </c>
      <c r="C3142" s="121">
        <v>3</v>
      </c>
      <c r="D3142" s="122">
        <v>1369203</v>
      </c>
      <c r="E3142" s="123">
        <v>4000520602</v>
      </c>
      <c r="F3142" s="124" t="s">
        <v>3878</v>
      </c>
      <c r="G3142" s="488">
        <f>J3142*1.093333</f>
        <v>98.39997000000001</v>
      </c>
      <c r="H3142" s="125">
        <f t="shared" si="511"/>
        <v>295.19991000000005</v>
      </c>
      <c r="I3142" s="166" t="s">
        <v>152</v>
      </c>
      <c r="J3142" s="162">
        <v>90</v>
      </c>
      <c r="K3142" s="162">
        <f t="shared" si="512"/>
        <v>270</v>
      </c>
      <c r="L3142" s="167">
        <f t="shared" si="513"/>
        <v>675</v>
      </c>
      <c r="M3142" s="167">
        <f t="shared" si="509"/>
        <v>2025</v>
      </c>
      <c r="N3142" s="277" t="s">
        <v>1917</v>
      </c>
      <c r="O3142" s="130">
        <v>18.55</v>
      </c>
      <c r="P3142" s="130">
        <f t="shared" si="514"/>
        <v>55.650000000000006</v>
      </c>
      <c r="Q3142" s="188"/>
      <c r="R3142" s="139"/>
      <c r="S3142" s="447" t="s">
        <v>4578</v>
      </c>
      <c r="T3142" s="37"/>
      <c r="U3142" s="37"/>
      <c r="X3142" s="474"/>
    </row>
    <row r="3143" spans="1:27" s="480" customFormat="1" ht="21" customHeight="1" x14ac:dyDescent="0.25">
      <c r="A3143" s="511">
        <v>311266</v>
      </c>
      <c r="B3143" s="134">
        <v>63810360</v>
      </c>
      <c r="C3143" s="121">
        <v>3</v>
      </c>
      <c r="D3143" s="122">
        <v>1400538</v>
      </c>
      <c r="E3143" s="123">
        <v>4000520602</v>
      </c>
      <c r="F3143" s="124" t="s">
        <v>3878</v>
      </c>
      <c r="G3143" s="482">
        <f>J3143*1.18</f>
        <v>106.19999999999999</v>
      </c>
      <c r="H3143" s="125">
        <f t="shared" si="511"/>
        <v>318.59999999999997</v>
      </c>
      <c r="I3143" s="166" t="s">
        <v>152</v>
      </c>
      <c r="J3143" s="481">
        <v>90</v>
      </c>
      <c r="K3143" s="162">
        <f t="shared" si="512"/>
        <v>270</v>
      </c>
      <c r="L3143" s="167">
        <f t="shared" si="513"/>
        <v>675</v>
      </c>
      <c r="M3143" s="167">
        <f t="shared" si="509"/>
        <v>2025</v>
      </c>
      <c r="N3143" s="277" t="s">
        <v>1917</v>
      </c>
      <c r="O3143" s="130">
        <v>18.55</v>
      </c>
      <c r="P3143" s="130">
        <f t="shared" si="514"/>
        <v>55.650000000000006</v>
      </c>
      <c r="Q3143" s="131"/>
      <c r="R3143" s="40"/>
      <c r="S3143" s="480" t="s">
        <v>4578</v>
      </c>
      <c r="T3143" s="104" t="s">
        <v>4715</v>
      </c>
      <c r="U3143" s="37"/>
      <c r="V3143" s="474"/>
    </row>
    <row r="3144" spans="1:27" s="480" customFormat="1" ht="21" customHeight="1" x14ac:dyDescent="0.25">
      <c r="A3144" s="197">
        <v>246386</v>
      </c>
      <c r="B3144" s="134">
        <v>63810361</v>
      </c>
      <c r="C3144" s="134">
        <v>6</v>
      </c>
      <c r="D3144" s="122"/>
      <c r="E3144" s="270">
        <v>4000520602</v>
      </c>
      <c r="F3144" s="124" t="s">
        <v>4203</v>
      </c>
      <c r="G3144" s="168">
        <f>J3144*1.2</f>
        <v>104.39999999999999</v>
      </c>
      <c r="H3144" s="125">
        <f t="shared" si="511"/>
        <v>626.4</v>
      </c>
      <c r="I3144" s="166" t="s">
        <v>152</v>
      </c>
      <c r="J3144" s="281">
        <v>87</v>
      </c>
      <c r="K3144" s="162">
        <f t="shared" si="512"/>
        <v>522</v>
      </c>
      <c r="L3144" s="167">
        <f t="shared" si="513"/>
        <v>652.5</v>
      </c>
      <c r="M3144" s="167">
        <f t="shared" si="509"/>
        <v>3915</v>
      </c>
      <c r="N3144" s="122" t="s">
        <v>1917</v>
      </c>
      <c r="O3144" s="130">
        <v>24</v>
      </c>
      <c r="P3144" s="130">
        <f t="shared" si="514"/>
        <v>144</v>
      </c>
      <c r="Q3144" s="139"/>
      <c r="R3144" s="131"/>
      <c r="S3144" s="131"/>
      <c r="T3144" s="139"/>
      <c r="U3144" s="131"/>
    </row>
    <row r="3145" spans="1:27" s="480" customFormat="1" ht="21" customHeight="1" x14ac:dyDescent="0.25">
      <c r="A3145" s="280">
        <v>283951</v>
      </c>
      <c r="B3145" s="134">
        <v>63810361</v>
      </c>
      <c r="C3145" s="134">
        <v>2</v>
      </c>
      <c r="D3145" s="122">
        <v>1367666</v>
      </c>
      <c r="E3145" s="270">
        <v>4000520602</v>
      </c>
      <c r="F3145" s="124" t="s">
        <v>4203</v>
      </c>
      <c r="G3145" s="125">
        <f>J3145*1.1106383</f>
        <v>104.40000019999999</v>
      </c>
      <c r="H3145" s="125">
        <f t="shared" si="511"/>
        <v>208.80000039999999</v>
      </c>
      <c r="I3145" s="166" t="s">
        <v>152</v>
      </c>
      <c r="J3145" s="519">
        <v>94</v>
      </c>
      <c r="K3145" s="155">
        <f t="shared" si="512"/>
        <v>188</v>
      </c>
      <c r="L3145" s="167">
        <f t="shared" si="513"/>
        <v>705</v>
      </c>
      <c r="M3145" s="167">
        <f t="shared" si="509"/>
        <v>1410</v>
      </c>
      <c r="N3145" s="122" t="s">
        <v>1917</v>
      </c>
      <c r="O3145" s="130">
        <v>24</v>
      </c>
      <c r="P3145" s="130">
        <f t="shared" si="514"/>
        <v>48</v>
      </c>
      <c r="Q3145" s="139"/>
      <c r="R3145" s="131"/>
      <c r="S3145" s="475" t="s">
        <v>4490</v>
      </c>
      <c r="T3145" s="40"/>
      <c r="U3145" s="37"/>
    </row>
    <row r="3146" spans="1:27" s="480" customFormat="1" ht="21" customHeight="1" x14ac:dyDescent="0.25">
      <c r="A3146" s="511">
        <v>311450</v>
      </c>
      <c r="B3146" s="134">
        <v>63810361</v>
      </c>
      <c r="C3146" s="134">
        <v>3</v>
      </c>
      <c r="D3146" s="122">
        <v>1401685</v>
      </c>
      <c r="E3146" s="270">
        <v>4000520602</v>
      </c>
      <c r="F3146" s="124" t="s">
        <v>4203</v>
      </c>
      <c r="G3146" s="482">
        <f>J3146*1.18</f>
        <v>110.91999999999999</v>
      </c>
      <c r="H3146" s="125">
        <f t="shared" si="511"/>
        <v>332.76</v>
      </c>
      <c r="I3146" s="166" t="s">
        <v>152</v>
      </c>
      <c r="J3146" s="519">
        <v>94</v>
      </c>
      <c r="K3146" s="155">
        <f t="shared" si="512"/>
        <v>282</v>
      </c>
      <c r="L3146" s="167">
        <f t="shared" si="513"/>
        <v>705</v>
      </c>
      <c r="M3146" s="167">
        <f t="shared" ref="M3146:M3209" si="517">C3146*L3146</f>
        <v>2115</v>
      </c>
      <c r="N3146" s="122" t="s">
        <v>1917</v>
      </c>
      <c r="O3146" s="130">
        <v>24</v>
      </c>
      <c r="P3146" s="130">
        <f t="shared" si="514"/>
        <v>72</v>
      </c>
      <c r="Q3146" s="131"/>
      <c r="R3146" s="37"/>
      <c r="S3146" s="37"/>
      <c r="T3146" s="37" t="s">
        <v>4717</v>
      </c>
      <c r="U3146" s="37"/>
      <c r="X3146" s="474"/>
    </row>
    <row r="3147" spans="1:27" s="480" customFormat="1" ht="21" customHeight="1" x14ac:dyDescent="0.25">
      <c r="A3147" s="511">
        <v>311450</v>
      </c>
      <c r="B3147" s="134">
        <v>63810361</v>
      </c>
      <c r="C3147" s="134">
        <v>6</v>
      </c>
      <c r="D3147" s="122">
        <v>1401692</v>
      </c>
      <c r="E3147" s="270">
        <v>4000520602</v>
      </c>
      <c r="F3147" s="124" t="s">
        <v>4203</v>
      </c>
      <c r="G3147" s="482">
        <f>J3147*1.18</f>
        <v>110.91999999999999</v>
      </c>
      <c r="H3147" s="125">
        <f t="shared" si="511"/>
        <v>665.52</v>
      </c>
      <c r="I3147" s="166" t="s">
        <v>152</v>
      </c>
      <c r="J3147" s="519">
        <v>94</v>
      </c>
      <c r="K3147" s="155">
        <f t="shared" si="512"/>
        <v>564</v>
      </c>
      <c r="L3147" s="167">
        <f t="shared" si="513"/>
        <v>705</v>
      </c>
      <c r="M3147" s="167">
        <f t="shared" si="517"/>
        <v>4230</v>
      </c>
      <c r="N3147" s="122" t="s">
        <v>1917</v>
      </c>
      <c r="O3147" s="130">
        <v>24</v>
      </c>
      <c r="P3147" s="130">
        <f t="shared" si="514"/>
        <v>144</v>
      </c>
      <c r="Q3147" s="447"/>
      <c r="R3147" s="37"/>
      <c r="S3147" s="37"/>
      <c r="T3147" s="37" t="s">
        <v>4717</v>
      </c>
      <c r="U3147" s="37"/>
      <c r="W3147" s="474"/>
      <c r="X3147" s="474"/>
    </row>
    <row r="3148" spans="1:27" s="480" customFormat="1" ht="21" customHeight="1" x14ac:dyDescent="0.25">
      <c r="A3148" s="197">
        <v>241490</v>
      </c>
      <c r="B3148" s="134">
        <v>63810362</v>
      </c>
      <c r="C3148" s="134">
        <v>3</v>
      </c>
      <c r="D3148" s="122"/>
      <c r="E3148" s="410">
        <v>4000520602</v>
      </c>
      <c r="F3148" s="132" t="s">
        <v>4120</v>
      </c>
      <c r="G3148" s="151">
        <f>J3148*1.2</f>
        <v>108</v>
      </c>
      <c r="H3148" s="135">
        <f t="shared" si="511"/>
        <v>324</v>
      </c>
      <c r="I3148" s="358" t="s">
        <v>152</v>
      </c>
      <c r="J3148" s="281">
        <v>90</v>
      </c>
      <c r="K3148" s="160">
        <f t="shared" si="512"/>
        <v>270</v>
      </c>
      <c r="L3148" s="159">
        <f t="shared" si="513"/>
        <v>675</v>
      </c>
      <c r="M3148" s="159">
        <f t="shared" si="517"/>
        <v>2025</v>
      </c>
      <c r="N3148" s="122" t="s">
        <v>1917</v>
      </c>
      <c r="O3148" s="130">
        <v>25.5</v>
      </c>
      <c r="P3148" s="130">
        <f t="shared" si="514"/>
        <v>76.5</v>
      </c>
      <c r="Q3148" s="188"/>
      <c r="R3148" s="139"/>
      <c r="S3148" s="131"/>
      <c r="T3148" s="131"/>
      <c r="U3148" s="131"/>
    </row>
    <row r="3149" spans="1:27" s="480" customFormat="1" ht="21" customHeight="1" x14ac:dyDescent="0.25">
      <c r="A3149" s="197">
        <v>241490</v>
      </c>
      <c r="B3149" s="134">
        <v>63810362</v>
      </c>
      <c r="C3149" s="134">
        <v>6</v>
      </c>
      <c r="D3149" s="122"/>
      <c r="E3149" s="257">
        <v>4000520602</v>
      </c>
      <c r="F3149" s="124" t="s">
        <v>4120</v>
      </c>
      <c r="G3149" s="189">
        <f>J3149*1.2</f>
        <v>108</v>
      </c>
      <c r="H3149" s="125">
        <f t="shared" si="511"/>
        <v>648</v>
      </c>
      <c r="I3149" s="358" t="s">
        <v>152</v>
      </c>
      <c r="J3149" s="281">
        <v>90</v>
      </c>
      <c r="K3149" s="162">
        <f t="shared" si="512"/>
        <v>540</v>
      </c>
      <c r="L3149" s="167">
        <f t="shared" si="513"/>
        <v>675</v>
      </c>
      <c r="M3149" s="167">
        <f t="shared" si="517"/>
        <v>4050</v>
      </c>
      <c r="N3149" s="122" t="s">
        <v>1917</v>
      </c>
      <c r="O3149" s="130">
        <v>25.5</v>
      </c>
      <c r="P3149" s="130">
        <f t="shared" si="514"/>
        <v>153</v>
      </c>
      <c r="Q3149" s="188"/>
      <c r="R3149" s="139"/>
      <c r="S3149" s="131"/>
      <c r="T3149" s="131"/>
      <c r="U3149" s="131"/>
      <c r="X3149" s="474"/>
    </row>
    <row r="3150" spans="1:27" s="480" customFormat="1" ht="21" customHeight="1" x14ac:dyDescent="0.25">
      <c r="A3150" s="197">
        <v>237513</v>
      </c>
      <c r="B3150" s="121">
        <v>63810363</v>
      </c>
      <c r="C3150" s="121">
        <v>1</v>
      </c>
      <c r="D3150" s="122"/>
      <c r="E3150" s="123" t="s">
        <v>3901</v>
      </c>
      <c r="F3150" s="124" t="s">
        <v>4267</v>
      </c>
      <c r="G3150" s="189">
        <f>J3150*1.2</f>
        <v>816</v>
      </c>
      <c r="H3150" s="135">
        <f t="shared" si="511"/>
        <v>816</v>
      </c>
      <c r="I3150" s="166" t="s">
        <v>152</v>
      </c>
      <c r="J3150" s="162">
        <v>680</v>
      </c>
      <c r="K3150" s="160">
        <f t="shared" si="512"/>
        <v>680</v>
      </c>
      <c r="L3150" s="159">
        <f t="shared" si="513"/>
        <v>5100</v>
      </c>
      <c r="M3150" s="159">
        <f t="shared" si="517"/>
        <v>5100</v>
      </c>
      <c r="N3150" s="122" t="s">
        <v>1917</v>
      </c>
      <c r="O3150" s="130">
        <v>102</v>
      </c>
      <c r="P3150" s="130">
        <f t="shared" si="514"/>
        <v>102</v>
      </c>
      <c r="Q3150" s="188"/>
      <c r="R3150" s="139"/>
      <c r="S3150" s="131"/>
      <c r="T3150" s="131"/>
      <c r="U3150" s="131"/>
    </row>
    <row r="3151" spans="1:27" x14ac:dyDescent="0.25">
      <c r="A3151" s="511">
        <v>306657</v>
      </c>
      <c r="B3151" s="121">
        <v>63810363</v>
      </c>
      <c r="C3151" s="121">
        <v>2</v>
      </c>
      <c r="D3151" s="122">
        <v>1396829</v>
      </c>
      <c r="E3151" s="123" t="s">
        <v>3901</v>
      </c>
      <c r="F3151" s="124" t="s">
        <v>4267</v>
      </c>
      <c r="G3151" s="488">
        <f>J3151*1.18</f>
        <v>861.4</v>
      </c>
      <c r="H3151" s="135">
        <f t="shared" si="511"/>
        <v>1722.8</v>
      </c>
      <c r="I3151" s="166" t="s">
        <v>152</v>
      </c>
      <c r="J3151" s="481">
        <v>730</v>
      </c>
      <c r="K3151" s="160">
        <f t="shared" si="512"/>
        <v>1460</v>
      </c>
      <c r="L3151" s="159">
        <f t="shared" si="513"/>
        <v>5475</v>
      </c>
      <c r="M3151" s="159">
        <f t="shared" si="517"/>
        <v>10950</v>
      </c>
      <c r="N3151" s="122" t="s">
        <v>1917</v>
      </c>
      <c r="O3151" s="130">
        <v>102</v>
      </c>
      <c r="P3151" s="130">
        <f t="shared" si="514"/>
        <v>204</v>
      </c>
      <c r="Q3151" s="104">
        <v>730</v>
      </c>
      <c r="R3151" s="37"/>
      <c r="S3151" s="517" t="s">
        <v>4691</v>
      </c>
      <c r="AA3151" s="40"/>
    </row>
    <row r="3152" spans="1:27" s="131" customFormat="1" ht="18" customHeight="1" x14ac:dyDescent="0.25">
      <c r="A3152" s="134">
        <v>230109</v>
      </c>
      <c r="B3152" s="121">
        <v>63810364</v>
      </c>
      <c r="C3152" s="121">
        <v>2</v>
      </c>
      <c r="D3152" s="122"/>
      <c r="E3152" s="123" t="s">
        <v>3901</v>
      </c>
      <c r="F3152" s="124" t="s">
        <v>3902</v>
      </c>
      <c r="G3152" s="189">
        <f>J3152*1.2</f>
        <v>840</v>
      </c>
      <c r="H3152" s="135">
        <f t="shared" si="511"/>
        <v>1680</v>
      </c>
      <c r="I3152" s="166" t="s">
        <v>152</v>
      </c>
      <c r="J3152" s="220">
        <v>700</v>
      </c>
      <c r="K3152" s="160">
        <f t="shared" si="512"/>
        <v>1400</v>
      </c>
      <c r="L3152" s="159">
        <f t="shared" si="513"/>
        <v>5250</v>
      </c>
      <c r="M3152" s="159">
        <f t="shared" si="517"/>
        <v>10500</v>
      </c>
      <c r="N3152" s="122" t="s">
        <v>1917</v>
      </c>
      <c r="O3152" s="130">
        <v>114</v>
      </c>
      <c r="P3152" s="130">
        <f t="shared" si="514"/>
        <v>228</v>
      </c>
      <c r="Q3152" s="104"/>
      <c r="R3152" s="40"/>
      <c r="S3152" s="37"/>
      <c r="T3152" s="37"/>
      <c r="U3152" s="37"/>
      <c r="W3152" s="139"/>
    </row>
    <row r="3153" spans="1:24" s="131" customFormat="1" ht="18" customHeight="1" x14ac:dyDescent="0.25">
      <c r="A3153" s="197">
        <v>300963</v>
      </c>
      <c r="B3153" s="121">
        <v>63810364</v>
      </c>
      <c r="C3153" s="121">
        <v>2</v>
      </c>
      <c r="D3153" s="122">
        <v>1390336</v>
      </c>
      <c r="E3153" s="123" t="s">
        <v>3901</v>
      </c>
      <c r="F3153" s="124" t="s">
        <v>3902</v>
      </c>
      <c r="G3153" s="488">
        <f>J3153*1.15862</f>
        <v>839.99950000000001</v>
      </c>
      <c r="H3153" s="135">
        <f t="shared" si="511"/>
        <v>1679.999</v>
      </c>
      <c r="I3153" s="166" t="s">
        <v>152</v>
      </c>
      <c r="J3153" s="481">
        <v>725</v>
      </c>
      <c r="K3153" s="160">
        <f t="shared" si="512"/>
        <v>1450</v>
      </c>
      <c r="L3153" s="159">
        <f t="shared" si="513"/>
        <v>5437.5</v>
      </c>
      <c r="M3153" s="159">
        <f t="shared" si="517"/>
        <v>10875</v>
      </c>
      <c r="N3153" s="122" t="s">
        <v>1917</v>
      </c>
      <c r="O3153" s="130">
        <v>114</v>
      </c>
      <c r="P3153" s="130">
        <f t="shared" si="514"/>
        <v>228</v>
      </c>
      <c r="R3153" s="139"/>
      <c r="S3153" s="512" t="s">
        <v>4578</v>
      </c>
      <c r="T3153" s="40"/>
      <c r="U3153" s="40"/>
      <c r="X3153" s="202"/>
    </row>
    <row r="3154" spans="1:24" s="131" customFormat="1" ht="18" customHeight="1" x14ac:dyDescent="0.25">
      <c r="A3154" s="511">
        <v>311266</v>
      </c>
      <c r="B3154" s="121">
        <v>63810364</v>
      </c>
      <c r="C3154" s="121">
        <v>1</v>
      </c>
      <c r="D3154" s="122">
        <v>1400551</v>
      </c>
      <c r="E3154" s="123" t="s">
        <v>3901</v>
      </c>
      <c r="F3154" s="124" t="s">
        <v>3902</v>
      </c>
      <c r="G3154" s="482">
        <f>J3154*1.18</f>
        <v>885</v>
      </c>
      <c r="H3154" s="135">
        <f t="shared" si="511"/>
        <v>885</v>
      </c>
      <c r="I3154" s="166" t="s">
        <v>152</v>
      </c>
      <c r="J3154" s="519">
        <v>750</v>
      </c>
      <c r="K3154" s="160">
        <f t="shared" si="512"/>
        <v>750</v>
      </c>
      <c r="L3154" s="159">
        <f t="shared" si="513"/>
        <v>5625</v>
      </c>
      <c r="M3154" s="159">
        <f t="shared" si="517"/>
        <v>5625</v>
      </c>
      <c r="N3154" s="122" t="s">
        <v>1917</v>
      </c>
      <c r="O3154" s="130">
        <v>114</v>
      </c>
      <c r="P3154" s="130">
        <f t="shared" si="514"/>
        <v>114</v>
      </c>
      <c r="Q3154" s="336"/>
      <c r="R3154" s="40"/>
      <c r="S3154" s="537" t="s">
        <v>4578</v>
      </c>
      <c r="T3154" s="104" t="s">
        <v>4715</v>
      </c>
      <c r="U3154" s="480"/>
    </row>
    <row r="3155" spans="1:24" s="447" customFormat="1" ht="18" customHeight="1" x14ac:dyDescent="0.25">
      <c r="A3155" s="197">
        <v>241490</v>
      </c>
      <c r="B3155" s="140">
        <v>63810366</v>
      </c>
      <c r="C3155" s="141">
        <v>2</v>
      </c>
      <c r="D3155" s="122"/>
      <c r="E3155" s="257" t="s">
        <v>3901</v>
      </c>
      <c r="F3155" s="124" t="s">
        <v>4266</v>
      </c>
      <c r="G3155" s="189">
        <f>J3155*1.2</f>
        <v>984</v>
      </c>
      <c r="H3155" s="254">
        <f t="shared" ref="H3155:H3218" si="518">C3155*G3155</f>
        <v>1968</v>
      </c>
      <c r="I3155" s="358" t="s">
        <v>152</v>
      </c>
      <c r="J3155" s="412">
        <v>820</v>
      </c>
      <c r="K3155" s="162">
        <f t="shared" ref="K3155:K3218" si="519">C3155*J3155</f>
        <v>1640</v>
      </c>
      <c r="L3155" s="170">
        <f t="shared" ref="L3155:L3218" si="520">J3155*7.5</f>
        <v>6150</v>
      </c>
      <c r="M3155" s="357">
        <f t="shared" si="517"/>
        <v>12300</v>
      </c>
      <c r="N3155" s="122" t="s">
        <v>1917</v>
      </c>
      <c r="O3155" s="130">
        <v>162</v>
      </c>
      <c r="P3155" s="130">
        <f t="shared" si="514"/>
        <v>324</v>
      </c>
      <c r="Q3155" s="188"/>
      <c r="R3155" s="139"/>
      <c r="S3155" s="131"/>
      <c r="T3155" s="131"/>
      <c r="U3155" s="131"/>
    </row>
    <row r="3156" spans="1:24" s="131" customFormat="1" ht="18" customHeight="1" x14ac:dyDescent="0.25">
      <c r="A3156" s="136" t="s">
        <v>4253</v>
      </c>
      <c r="B3156" s="140">
        <v>63810366</v>
      </c>
      <c r="C3156" s="141">
        <v>1</v>
      </c>
      <c r="D3156" s="122"/>
      <c r="E3156" s="257" t="s">
        <v>3901</v>
      </c>
      <c r="F3156" s="124" t="s">
        <v>4266</v>
      </c>
      <c r="G3156" s="189">
        <f>J3156*1.2</f>
        <v>1092</v>
      </c>
      <c r="H3156" s="254">
        <f t="shared" si="518"/>
        <v>1092</v>
      </c>
      <c r="I3156" s="166" t="s">
        <v>152</v>
      </c>
      <c r="J3156" s="436">
        <v>910</v>
      </c>
      <c r="K3156" s="162">
        <f t="shared" si="519"/>
        <v>910</v>
      </c>
      <c r="L3156" s="170">
        <f t="shared" si="520"/>
        <v>6825</v>
      </c>
      <c r="M3156" s="357">
        <f t="shared" si="517"/>
        <v>6825</v>
      </c>
      <c r="N3156" s="122" t="s">
        <v>1917</v>
      </c>
      <c r="O3156" s="130">
        <v>162</v>
      </c>
      <c r="P3156" s="130">
        <f t="shared" si="514"/>
        <v>162</v>
      </c>
      <c r="Q3156" s="188"/>
      <c r="R3156" s="139"/>
      <c r="W3156" s="139"/>
    </row>
    <row r="3157" spans="1:24" s="447" customFormat="1" ht="18" customHeight="1" x14ac:dyDescent="0.25">
      <c r="A3157" s="197">
        <v>237513</v>
      </c>
      <c r="B3157" s="121">
        <v>63810367</v>
      </c>
      <c r="C3157" s="178">
        <v>1</v>
      </c>
      <c r="D3157" s="122"/>
      <c r="E3157" s="123">
        <v>4000612946</v>
      </c>
      <c r="F3157" s="124" t="s">
        <v>4112</v>
      </c>
      <c r="G3157" s="189">
        <f>J3157*1.2</f>
        <v>446.4</v>
      </c>
      <c r="H3157" s="135">
        <f t="shared" si="518"/>
        <v>446.4</v>
      </c>
      <c r="I3157" s="166" t="s">
        <v>152</v>
      </c>
      <c r="J3157" s="162">
        <v>372</v>
      </c>
      <c r="K3157" s="160">
        <f t="shared" si="519"/>
        <v>372</v>
      </c>
      <c r="L3157" s="159">
        <f t="shared" si="520"/>
        <v>2790</v>
      </c>
      <c r="M3157" s="159">
        <f t="shared" si="517"/>
        <v>2790</v>
      </c>
      <c r="N3157" s="122" t="s">
        <v>1917</v>
      </c>
      <c r="O3157" s="130">
        <v>90.405000000000001</v>
      </c>
      <c r="P3157" s="130">
        <f t="shared" si="514"/>
        <v>90.405000000000001</v>
      </c>
      <c r="Q3157" s="188"/>
      <c r="R3157" s="131"/>
      <c r="S3157" s="139"/>
      <c r="T3157" s="139"/>
      <c r="U3157" s="336"/>
    </row>
    <row r="3158" spans="1:24" s="447" customFormat="1" ht="18" customHeight="1" x14ac:dyDescent="0.25">
      <c r="A3158" s="136" t="s">
        <v>4253</v>
      </c>
      <c r="B3158" s="121">
        <v>63810367</v>
      </c>
      <c r="C3158" s="178">
        <v>1</v>
      </c>
      <c r="D3158" s="122"/>
      <c r="E3158" s="123">
        <v>4000612946</v>
      </c>
      <c r="F3158" s="124" t="s">
        <v>4112</v>
      </c>
      <c r="G3158" s="189">
        <f>J3158*1.2</f>
        <v>456</v>
      </c>
      <c r="H3158" s="135">
        <f t="shared" si="518"/>
        <v>456</v>
      </c>
      <c r="I3158" s="166" t="s">
        <v>152</v>
      </c>
      <c r="J3158" s="125">
        <v>380</v>
      </c>
      <c r="K3158" s="160">
        <f t="shared" si="519"/>
        <v>380</v>
      </c>
      <c r="L3158" s="159">
        <f t="shared" si="520"/>
        <v>2850</v>
      </c>
      <c r="M3158" s="159">
        <f t="shared" si="517"/>
        <v>2850</v>
      </c>
      <c r="N3158" s="122" t="s">
        <v>1917</v>
      </c>
      <c r="O3158" s="130">
        <v>90.405000000000001</v>
      </c>
      <c r="P3158" s="130">
        <f t="shared" si="514"/>
        <v>90.405000000000001</v>
      </c>
      <c r="Q3158" s="188"/>
      <c r="R3158" s="131"/>
      <c r="S3158" s="139"/>
      <c r="T3158" s="139"/>
      <c r="U3158" s="336"/>
    </row>
    <row r="3159" spans="1:24" s="447" customFormat="1" ht="18" customHeight="1" x14ac:dyDescent="0.25">
      <c r="A3159" s="511">
        <v>306657</v>
      </c>
      <c r="B3159" s="121">
        <v>63810367</v>
      </c>
      <c r="C3159" s="178">
        <v>2</v>
      </c>
      <c r="D3159" s="122">
        <v>1396828</v>
      </c>
      <c r="E3159" s="123">
        <v>4000612946</v>
      </c>
      <c r="F3159" s="124" t="s">
        <v>4112</v>
      </c>
      <c r="G3159" s="488">
        <f>J3159*1.18</f>
        <v>531</v>
      </c>
      <c r="H3159" s="135">
        <f t="shared" si="518"/>
        <v>1062</v>
      </c>
      <c r="I3159" s="166" t="s">
        <v>152</v>
      </c>
      <c r="J3159" s="519">
        <v>450</v>
      </c>
      <c r="K3159" s="160">
        <f t="shared" si="519"/>
        <v>900</v>
      </c>
      <c r="L3159" s="159">
        <f t="shared" si="520"/>
        <v>3375</v>
      </c>
      <c r="M3159" s="159">
        <f t="shared" si="517"/>
        <v>6750</v>
      </c>
      <c r="N3159" s="122" t="s">
        <v>1917</v>
      </c>
      <c r="O3159" s="130">
        <v>90.405000000000001</v>
      </c>
      <c r="P3159" s="130">
        <f t="shared" si="514"/>
        <v>180.81</v>
      </c>
      <c r="Q3159" s="104">
        <v>450</v>
      </c>
      <c r="R3159" s="37"/>
      <c r="S3159" s="517" t="s">
        <v>4691</v>
      </c>
      <c r="T3159" s="40"/>
      <c r="U3159" s="40"/>
    </row>
    <row r="3160" spans="1:24" s="447" customFormat="1" ht="18" customHeight="1" x14ac:dyDescent="0.25">
      <c r="A3160" s="134">
        <v>230109</v>
      </c>
      <c r="B3160" s="121">
        <v>63810368</v>
      </c>
      <c r="C3160" s="178">
        <v>2</v>
      </c>
      <c r="D3160" s="122"/>
      <c r="E3160" s="123">
        <v>4000612946</v>
      </c>
      <c r="F3160" s="124" t="s">
        <v>3943</v>
      </c>
      <c r="G3160" s="189">
        <f>J3160*1.2</f>
        <v>456</v>
      </c>
      <c r="H3160" s="135">
        <f t="shared" si="518"/>
        <v>912</v>
      </c>
      <c r="I3160" s="166" t="s">
        <v>152</v>
      </c>
      <c r="J3160" s="162">
        <v>380</v>
      </c>
      <c r="K3160" s="160">
        <f t="shared" si="519"/>
        <v>760</v>
      </c>
      <c r="L3160" s="159">
        <f t="shared" si="520"/>
        <v>2850</v>
      </c>
      <c r="M3160" s="159">
        <f t="shared" si="517"/>
        <v>5700</v>
      </c>
      <c r="N3160" s="122" t="s">
        <v>1917</v>
      </c>
      <c r="O3160" s="130">
        <v>90.405000000000001</v>
      </c>
      <c r="P3160" s="130">
        <f t="shared" si="514"/>
        <v>180.81</v>
      </c>
      <c r="Q3160" s="104"/>
      <c r="R3160" s="40"/>
      <c r="S3160" s="37"/>
      <c r="T3160" s="37"/>
      <c r="U3160" s="37"/>
    </row>
    <row r="3161" spans="1:24" s="447" customFormat="1" ht="18" customHeight="1" x14ac:dyDescent="0.25">
      <c r="A3161" s="134">
        <v>255769</v>
      </c>
      <c r="B3161" s="121">
        <v>63810368</v>
      </c>
      <c r="C3161" s="178">
        <v>1</v>
      </c>
      <c r="D3161" s="122"/>
      <c r="E3161" s="123">
        <v>4000612946</v>
      </c>
      <c r="F3161" s="124" t="s">
        <v>3943</v>
      </c>
      <c r="G3161" s="168">
        <f>J3161*1.2</f>
        <v>480</v>
      </c>
      <c r="H3161" s="135">
        <f t="shared" si="518"/>
        <v>480</v>
      </c>
      <c r="I3161" s="166" t="s">
        <v>152</v>
      </c>
      <c r="J3161" s="162">
        <v>400</v>
      </c>
      <c r="K3161" s="160">
        <f t="shared" si="519"/>
        <v>400</v>
      </c>
      <c r="L3161" s="159">
        <f t="shared" si="520"/>
        <v>3000</v>
      </c>
      <c r="M3161" s="159">
        <f t="shared" si="517"/>
        <v>3000</v>
      </c>
      <c r="N3161" s="122" t="s">
        <v>1917</v>
      </c>
      <c r="O3161" s="130">
        <v>90.405000000000001</v>
      </c>
      <c r="P3161" s="130">
        <f t="shared" si="514"/>
        <v>90.405000000000001</v>
      </c>
      <c r="Q3161" s="139"/>
      <c r="R3161" s="139"/>
      <c r="S3161" s="139"/>
      <c r="T3161" s="139"/>
      <c r="U3161" s="139"/>
    </row>
    <row r="3162" spans="1:24" s="447" customFormat="1" ht="18" customHeight="1" x14ac:dyDescent="0.25">
      <c r="A3162" s="197">
        <v>300963</v>
      </c>
      <c r="B3162" s="121">
        <v>63810368</v>
      </c>
      <c r="C3162" s="178">
        <v>2</v>
      </c>
      <c r="D3162" s="122">
        <v>1390335</v>
      </c>
      <c r="E3162" s="123">
        <v>4000612946</v>
      </c>
      <c r="F3162" s="124" t="s">
        <v>3943</v>
      </c>
      <c r="G3162" s="488">
        <f>J3162*1.04347</f>
        <v>479.99619999999993</v>
      </c>
      <c r="H3162" s="135">
        <f t="shared" si="518"/>
        <v>959.99239999999986</v>
      </c>
      <c r="I3162" s="166" t="s">
        <v>152</v>
      </c>
      <c r="J3162" s="482">
        <v>460</v>
      </c>
      <c r="K3162" s="160">
        <f t="shared" si="519"/>
        <v>920</v>
      </c>
      <c r="L3162" s="159">
        <f t="shared" si="520"/>
        <v>3450</v>
      </c>
      <c r="M3162" s="159">
        <f t="shared" si="517"/>
        <v>6900</v>
      </c>
      <c r="N3162" s="122" t="s">
        <v>1917</v>
      </c>
      <c r="O3162" s="130">
        <v>90.405000000000001</v>
      </c>
      <c r="P3162" s="130">
        <f t="shared" si="514"/>
        <v>180.81</v>
      </c>
      <c r="Q3162" s="131"/>
      <c r="R3162" s="139"/>
      <c r="S3162" s="512" t="s">
        <v>4578</v>
      </c>
      <c r="T3162" s="37"/>
      <c r="U3162" s="37"/>
    </row>
    <row r="3163" spans="1:24" s="447" customFormat="1" ht="18" customHeight="1" x14ac:dyDescent="0.25">
      <c r="A3163" s="136" t="s">
        <v>4253</v>
      </c>
      <c r="B3163" s="121">
        <v>63810368</v>
      </c>
      <c r="C3163" s="178">
        <v>1</v>
      </c>
      <c r="D3163" s="122"/>
      <c r="E3163" s="123">
        <v>4000612946</v>
      </c>
      <c r="F3163" s="124" t="s">
        <v>3943</v>
      </c>
      <c r="G3163" s="189">
        <f>J3163*1.2</f>
        <v>480</v>
      </c>
      <c r="H3163" s="135">
        <f t="shared" si="518"/>
        <v>480</v>
      </c>
      <c r="I3163" s="166" t="s">
        <v>152</v>
      </c>
      <c r="J3163" s="125">
        <v>400</v>
      </c>
      <c r="K3163" s="160">
        <f t="shared" si="519"/>
        <v>400</v>
      </c>
      <c r="L3163" s="159">
        <f t="shared" si="520"/>
        <v>3000</v>
      </c>
      <c r="M3163" s="159">
        <f t="shared" si="517"/>
        <v>3000</v>
      </c>
      <c r="N3163" s="122" t="s">
        <v>1917</v>
      </c>
      <c r="O3163" s="130">
        <v>90.405000000000001</v>
      </c>
      <c r="P3163" s="130">
        <f t="shared" si="514"/>
        <v>90.405000000000001</v>
      </c>
      <c r="Q3163" s="104"/>
      <c r="R3163" s="40"/>
      <c r="S3163" s="513"/>
      <c r="T3163" s="37"/>
      <c r="U3163" s="37"/>
    </row>
    <row r="3164" spans="1:24" s="447" customFormat="1" ht="21" customHeight="1" x14ac:dyDescent="0.25">
      <c r="A3164" s="511">
        <v>311266</v>
      </c>
      <c r="B3164" s="121">
        <v>63810368</v>
      </c>
      <c r="C3164" s="178">
        <v>1</v>
      </c>
      <c r="D3164" s="122">
        <v>1400550</v>
      </c>
      <c r="E3164" s="123">
        <v>4000612946</v>
      </c>
      <c r="F3164" s="124" t="s">
        <v>3943</v>
      </c>
      <c r="G3164" s="482">
        <f>J3164*1.18</f>
        <v>542.79999999999995</v>
      </c>
      <c r="H3164" s="135">
        <f t="shared" si="518"/>
        <v>542.79999999999995</v>
      </c>
      <c r="I3164" s="166" t="s">
        <v>152</v>
      </c>
      <c r="J3164" s="519">
        <v>460</v>
      </c>
      <c r="K3164" s="160">
        <f t="shared" si="519"/>
        <v>460</v>
      </c>
      <c r="L3164" s="159">
        <f t="shared" si="520"/>
        <v>3450</v>
      </c>
      <c r="M3164" s="159">
        <f t="shared" si="517"/>
        <v>3450</v>
      </c>
      <c r="N3164" s="122" t="s">
        <v>1917</v>
      </c>
      <c r="O3164" s="130">
        <v>90.405000000000001</v>
      </c>
      <c r="P3164" s="130">
        <f t="shared" si="514"/>
        <v>90.405000000000001</v>
      </c>
      <c r="Q3164" s="131"/>
      <c r="R3164" s="40"/>
      <c r="S3164" s="537" t="s">
        <v>4578</v>
      </c>
      <c r="T3164" s="104" t="s">
        <v>4715</v>
      </c>
      <c r="U3164" s="40"/>
    </row>
    <row r="3165" spans="1:24" s="447" customFormat="1" ht="21" customHeight="1" x14ac:dyDescent="0.25">
      <c r="A3165" s="197">
        <v>246386</v>
      </c>
      <c r="B3165" s="134">
        <v>63810369</v>
      </c>
      <c r="C3165" s="121">
        <v>2</v>
      </c>
      <c r="D3165" s="122"/>
      <c r="E3165" s="270">
        <v>4000612946</v>
      </c>
      <c r="F3165" s="124" t="s">
        <v>4208</v>
      </c>
      <c r="G3165" s="168">
        <f>J3165*1.2</f>
        <v>510</v>
      </c>
      <c r="H3165" s="162">
        <f t="shared" si="518"/>
        <v>1020</v>
      </c>
      <c r="I3165" s="166" t="s">
        <v>152</v>
      </c>
      <c r="J3165" s="281">
        <v>425</v>
      </c>
      <c r="K3165" s="162">
        <f t="shared" si="519"/>
        <v>850</v>
      </c>
      <c r="L3165" s="167">
        <f t="shared" si="520"/>
        <v>3187.5</v>
      </c>
      <c r="M3165" s="167">
        <f t="shared" si="517"/>
        <v>6375</v>
      </c>
      <c r="N3165" s="122" t="s">
        <v>1917</v>
      </c>
      <c r="O3165" s="130">
        <v>115</v>
      </c>
      <c r="P3165" s="130">
        <f t="shared" si="514"/>
        <v>230</v>
      </c>
      <c r="Q3165" s="188"/>
      <c r="R3165" s="202"/>
      <c r="S3165" s="202"/>
      <c r="T3165" s="131"/>
      <c r="U3165" s="131"/>
    </row>
    <row r="3166" spans="1:24" s="447" customFormat="1" ht="21" customHeight="1" x14ac:dyDescent="0.25">
      <c r="A3166" s="136" t="s">
        <v>4253</v>
      </c>
      <c r="B3166" s="134">
        <v>63810369</v>
      </c>
      <c r="C3166" s="121">
        <v>1</v>
      </c>
      <c r="D3166" s="122"/>
      <c r="E3166" s="270">
        <v>4000612946</v>
      </c>
      <c r="F3166" s="124" t="s">
        <v>4208</v>
      </c>
      <c r="G3166" s="168">
        <f>J3166*1.2</f>
        <v>576</v>
      </c>
      <c r="H3166" s="162">
        <f t="shared" si="518"/>
        <v>576</v>
      </c>
      <c r="I3166" s="166" t="s">
        <v>152</v>
      </c>
      <c r="J3166" s="125">
        <v>480</v>
      </c>
      <c r="K3166" s="162">
        <f t="shared" si="519"/>
        <v>480</v>
      </c>
      <c r="L3166" s="167">
        <f t="shared" si="520"/>
        <v>3600</v>
      </c>
      <c r="M3166" s="167">
        <f t="shared" si="517"/>
        <v>3600</v>
      </c>
      <c r="N3166" s="122" t="s">
        <v>1917</v>
      </c>
      <c r="O3166" s="130">
        <v>115</v>
      </c>
      <c r="P3166" s="130">
        <f t="shared" si="514"/>
        <v>115</v>
      </c>
      <c r="Q3166" s="188"/>
      <c r="R3166" s="202"/>
      <c r="S3166" s="202"/>
      <c r="T3166" s="131"/>
      <c r="U3166" s="131"/>
    </row>
    <row r="3167" spans="1:24" s="447" customFormat="1" ht="21" customHeight="1" x14ac:dyDescent="0.25">
      <c r="A3167" s="511">
        <v>311450</v>
      </c>
      <c r="B3167" s="134">
        <v>63810369</v>
      </c>
      <c r="C3167" s="121">
        <v>2</v>
      </c>
      <c r="D3167" s="122">
        <v>1401706</v>
      </c>
      <c r="E3167" s="270">
        <v>4000612946</v>
      </c>
      <c r="F3167" s="124" t="s">
        <v>4208</v>
      </c>
      <c r="G3167" s="482">
        <f>J3167*1.18</f>
        <v>613.6</v>
      </c>
      <c r="H3167" s="125">
        <f t="shared" si="518"/>
        <v>1227.2</v>
      </c>
      <c r="I3167" s="166" t="s">
        <v>152</v>
      </c>
      <c r="J3167" s="482">
        <v>520</v>
      </c>
      <c r="K3167" s="162">
        <f t="shared" si="519"/>
        <v>1040</v>
      </c>
      <c r="L3167" s="167">
        <f t="shared" si="520"/>
        <v>3900</v>
      </c>
      <c r="M3167" s="167">
        <f t="shared" si="517"/>
        <v>7800</v>
      </c>
      <c r="N3167" s="122" t="s">
        <v>1917</v>
      </c>
      <c r="O3167" s="130">
        <v>115</v>
      </c>
      <c r="P3167" s="130">
        <f t="shared" si="514"/>
        <v>230</v>
      </c>
      <c r="Q3167" s="131"/>
      <c r="R3167" s="37"/>
      <c r="S3167" s="37"/>
      <c r="T3167" s="37" t="s">
        <v>4717</v>
      </c>
      <c r="U3167" s="37"/>
    </row>
    <row r="3168" spans="1:24" s="480" customFormat="1" ht="18" customHeight="1" x14ac:dyDescent="0.25">
      <c r="A3168" s="197">
        <v>241490</v>
      </c>
      <c r="B3168" s="134">
        <v>63810370</v>
      </c>
      <c r="C3168" s="134">
        <v>2</v>
      </c>
      <c r="D3168" s="122"/>
      <c r="E3168" s="257">
        <v>4000612946</v>
      </c>
      <c r="F3168" s="124" t="s">
        <v>4192</v>
      </c>
      <c r="G3168" s="168">
        <f>J3168*1.2</f>
        <v>540</v>
      </c>
      <c r="H3168" s="125">
        <f t="shared" si="518"/>
        <v>1080</v>
      </c>
      <c r="I3168" s="358" t="s">
        <v>152</v>
      </c>
      <c r="J3168" s="350">
        <v>450</v>
      </c>
      <c r="K3168" s="162">
        <f t="shared" si="519"/>
        <v>900</v>
      </c>
      <c r="L3168" s="167">
        <f t="shared" si="520"/>
        <v>3375</v>
      </c>
      <c r="M3168" s="167">
        <f t="shared" si="517"/>
        <v>6750</v>
      </c>
      <c r="N3168" s="122" t="s">
        <v>1917</v>
      </c>
      <c r="O3168" s="130">
        <v>125</v>
      </c>
      <c r="P3168" s="130">
        <f t="shared" si="514"/>
        <v>250</v>
      </c>
      <c r="Q3168" s="188"/>
      <c r="R3168" s="139"/>
      <c r="S3168" s="131"/>
      <c r="T3168" s="131"/>
      <c r="U3168" s="131"/>
    </row>
    <row r="3169" spans="1:24" s="40" customFormat="1" ht="18" customHeight="1" x14ac:dyDescent="0.25">
      <c r="A3169" s="136" t="s">
        <v>4253</v>
      </c>
      <c r="B3169" s="134">
        <v>63810370</v>
      </c>
      <c r="C3169" s="134">
        <v>1</v>
      </c>
      <c r="D3169" s="122"/>
      <c r="E3169" s="257">
        <v>4000612946</v>
      </c>
      <c r="F3169" s="124" t="s">
        <v>4192</v>
      </c>
      <c r="G3169" s="168">
        <f>J3169*1.2</f>
        <v>600</v>
      </c>
      <c r="H3169" s="125">
        <f t="shared" si="518"/>
        <v>600</v>
      </c>
      <c r="I3169" s="166" t="s">
        <v>152</v>
      </c>
      <c r="J3169" s="435">
        <v>500</v>
      </c>
      <c r="K3169" s="162">
        <f t="shared" si="519"/>
        <v>500</v>
      </c>
      <c r="L3169" s="167">
        <f t="shared" si="520"/>
        <v>3750</v>
      </c>
      <c r="M3169" s="167">
        <f t="shared" si="517"/>
        <v>3750</v>
      </c>
      <c r="N3169" s="122" t="s">
        <v>1917</v>
      </c>
      <c r="O3169" s="130">
        <v>125</v>
      </c>
      <c r="P3169" s="130">
        <f t="shared" si="514"/>
        <v>125</v>
      </c>
      <c r="Q3169" s="188"/>
      <c r="R3169" s="139"/>
      <c r="S3169" s="131"/>
      <c r="T3169" s="131"/>
      <c r="U3169" s="131"/>
      <c r="V3169" s="37"/>
      <c r="W3169" s="37"/>
    </row>
    <row r="3170" spans="1:24" s="40" customFormat="1" ht="18" customHeight="1" x14ac:dyDescent="0.25">
      <c r="A3170" s="197">
        <v>237513</v>
      </c>
      <c r="B3170" s="134">
        <v>63810371</v>
      </c>
      <c r="C3170" s="134">
        <v>1</v>
      </c>
      <c r="D3170" s="122"/>
      <c r="E3170" s="123">
        <v>4000605986</v>
      </c>
      <c r="F3170" s="124" t="s">
        <v>4113</v>
      </c>
      <c r="G3170" s="189">
        <f>J3170*1.2</f>
        <v>188.4</v>
      </c>
      <c r="H3170" s="125">
        <f t="shared" si="518"/>
        <v>188.4</v>
      </c>
      <c r="I3170" s="166" t="s">
        <v>152</v>
      </c>
      <c r="J3170" s="354">
        <v>157</v>
      </c>
      <c r="K3170" s="162">
        <f t="shared" si="519"/>
        <v>157</v>
      </c>
      <c r="L3170" s="167">
        <f t="shared" si="520"/>
        <v>1177.5</v>
      </c>
      <c r="M3170" s="167">
        <f t="shared" si="517"/>
        <v>1177.5</v>
      </c>
      <c r="N3170" s="277" t="s">
        <v>1917</v>
      </c>
      <c r="O3170" s="130">
        <v>33.1</v>
      </c>
      <c r="P3170" s="130">
        <f t="shared" si="514"/>
        <v>33.1</v>
      </c>
      <c r="Q3170" s="188"/>
      <c r="R3170" s="139"/>
      <c r="S3170" s="131"/>
      <c r="T3170" s="131"/>
      <c r="U3170" s="131"/>
      <c r="V3170" s="37"/>
    </row>
    <row r="3171" spans="1:24" ht="18" customHeight="1" x14ac:dyDescent="0.25">
      <c r="A3171" s="511">
        <v>306657</v>
      </c>
      <c r="B3171" s="134">
        <v>63810371</v>
      </c>
      <c r="C3171" s="134">
        <v>2</v>
      </c>
      <c r="D3171" s="122">
        <v>1396816</v>
      </c>
      <c r="E3171" s="123">
        <v>4000605986</v>
      </c>
      <c r="F3171" s="124" t="s">
        <v>4113</v>
      </c>
      <c r="G3171" s="488">
        <f>J3171*1.2</f>
        <v>200.4</v>
      </c>
      <c r="H3171" s="125">
        <f t="shared" si="518"/>
        <v>400.8</v>
      </c>
      <c r="I3171" s="166" t="s">
        <v>152</v>
      </c>
      <c r="J3171" s="520">
        <v>167</v>
      </c>
      <c r="K3171" s="162">
        <f t="shared" si="519"/>
        <v>334</v>
      </c>
      <c r="L3171" s="167">
        <f t="shared" si="520"/>
        <v>1252.5</v>
      </c>
      <c r="M3171" s="167">
        <f t="shared" si="517"/>
        <v>2505</v>
      </c>
      <c r="N3171" s="277" t="s">
        <v>1917</v>
      </c>
      <c r="O3171" s="130">
        <v>33.1</v>
      </c>
      <c r="P3171" s="130">
        <f t="shared" si="514"/>
        <v>66.2</v>
      </c>
      <c r="Q3171" s="104">
        <v>167</v>
      </c>
      <c r="R3171" s="37"/>
      <c r="S3171" s="517" t="s">
        <v>4691</v>
      </c>
    </row>
    <row r="3172" spans="1:24" ht="18" customHeight="1" x14ac:dyDescent="0.25">
      <c r="A3172" s="134">
        <v>228344</v>
      </c>
      <c r="B3172" s="134">
        <v>63810372</v>
      </c>
      <c r="C3172" s="134">
        <v>2</v>
      </c>
      <c r="D3172" s="161"/>
      <c r="E3172" s="123">
        <v>4000605986</v>
      </c>
      <c r="F3172" s="124" t="s">
        <v>3880</v>
      </c>
      <c r="G3172" s="189">
        <f>J3172*1.2</f>
        <v>192</v>
      </c>
      <c r="H3172" s="125">
        <f t="shared" si="518"/>
        <v>384</v>
      </c>
      <c r="I3172" s="166" t="s">
        <v>152</v>
      </c>
      <c r="J3172" s="350">
        <v>160</v>
      </c>
      <c r="K3172" s="162">
        <f t="shared" si="519"/>
        <v>320</v>
      </c>
      <c r="L3172" s="167">
        <f t="shared" si="520"/>
        <v>1200</v>
      </c>
      <c r="M3172" s="167">
        <f t="shared" si="517"/>
        <v>2400</v>
      </c>
      <c r="N3172" s="277" t="s">
        <v>1917</v>
      </c>
      <c r="O3172" s="130">
        <v>33.1</v>
      </c>
      <c r="P3172" s="130">
        <f t="shared" si="514"/>
        <v>66.2</v>
      </c>
      <c r="V3172" s="40"/>
      <c r="X3172" s="40"/>
    </row>
    <row r="3173" spans="1:24" ht="18" customHeight="1" x14ac:dyDescent="0.25">
      <c r="A3173" s="511">
        <v>311266</v>
      </c>
      <c r="B3173" s="134">
        <v>63810372</v>
      </c>
      <c r="C3173" s="134">
        <v>1</v>
      </c>
      <c r="D3173" s="122">
        <v>1400540</v>
      </c>
      <c r="E3173" s="123">
        <v>4000605986</v>
      </c>
      <c r="F3173" s="124" t="s">
        <v>3880</v>
      </c>
      <c r="G3173" s="482">
        <f>J3173*1.18</f>
        <v>201.78</v>
      </c>
      <c r="H3173" s="125">
        <f t="shared" si="518"/>
        <v>201.78</v>
      </c>
      <c r="I3173" s="166" t="s">
        <v>152</v>
      </c>
      <c r="J3173" s="520">
        <v>171</v>
      </c>
      <c r="K3173" s="162">
        <f t="shared" si="519"/>
        <v>171</v>
      </c>
      <c r="L3173" s="167">
        <f t="shared" si="520"/>
        <v>1282.5</v>
      </c>
      <c r="M3173" s="167">
        <f t="shared" si="517"/>
        <v>1282.5</v>
      </c>
      <c r="N3173" s="277" t="s">
        <v>1917</v>
      </c>
      <c r="O3173" s="130">
        <v>33.1</v>
      </c>
      <c r="P3173" s="130">
        <f t="shared" si="514"/>
        <v>33.1</v>
      </c>
      <c r="Q3173" s="447"/>
      <c r="S3173" s="480" t="s">
        <v>4578</v>
      </c>
      <c r="T3173" s="104" t="s">
        <v>4715</v>
      </c>
      <c r="X3173" s="40"/>
    </row>
    <row r="3174" spans="1:24" ht="18" customHeight="1" x14ac:dyDescent="0.25">
      <c r="A3174" s="197">
        <v>246386</v>
      </c>
      <c r="B3174" s="134">
        <v>63810373</v>
      </c>
      <c r="C3174" s="121">
        <v>2</v>
      </c>
      <c r="D3174" s="122"/>
      <c r="E3174" s="270">
        <v>4000605986</v>
      </c>
      <c r="F3174" s="124" t="s">
        <v>4204</v>
      </c>
      <c r="G3174" s="168">
        <f t="shared" ref="G3174:G3188" si="521">J3174*1.2</f>
        <v>204</v>
      </c>
      <c r="H3174" s="125">
        <f t="shared" si="518"/>
        <v>408</v>
      </c>
      <c r="I3174" s="134" t="s">
        <v>152</v>
      </c>
      <c r="J3174" s="281">
        <v>170</v>
      </c>
      <c r="K3174" s="162">
        <f t="shared" si="519"/>
        <v>340</v>
      </c>
      <c r="L3174" s="167">
        <f t="shared" si="520"/>
        <v>1275</v>
      </c>
      <c r="M3174" s="167">
        <f t="shared" si="517"/>
        <v>2550</v>
      </c>
      <c r="N3174" s="122" t="s">
        <v>1917</v>
      </c>
      <c r="O3174" s="130">
        <v>39.5</v>
      </c>
      <c r="P3174" s="130">
        <f t="shared" ref="P3174:P3237" si="522">O3174*C3174</f>
        <v>79</v>
      </c>
      <c r="Q3174" s="188"/>
      <c r="R3174" s="131"/>
      <c r="S3174" s="131"/>
      <c r="T3174" s="131"/>
      <c r="U3174" s="131"/>
    </row>
    <row r="3175" spans="1:24" ht="18" customHeight="1" x14ac:dyDescent="0.25">
      <c r="A3175" s="511">
        <v>311450</v>
      </c>
      <c r="B3175" s="134">
        <v>63810373</v>
      </c>
      <c r="C3175" s="121">
        <v>2</v>
      </c>
      <c r="D3175" s="122">
        <v>1401693</v>
      </c>
      <c r="E3175" s="270">
        <v>4000605986</v>
      </c>
      <c r="F3175" s="124" t="s">
        <v>4204</v>
      </c>
      <c r="G3175" s="482">
        <f t="shared" si="521"/>
        <v>219.6</v>
      </c>
      <c r="H3175" s="125">
        <f t="shared" si="518"/>
        <v>439.2</v>
      </c>
      <c r="I3175" s="134" t="s">
        <v>152</v>
      </c>
      <c r="J3175" s="481">
        <v>183</v>
      </c>
      <c r="K3175" s="162">
        <f t="shared" si="519"/>
        <v>366</v>
      </c>
      <c r="L3175" s="167">
        <f t="shared" si="520"/>
        <v>1372.5</v>
      </c>
      <c r="M3175" s="167">
        <f t="shared" si="517"/>
        <v>2745</v>
      </c>
      <c r="N3175" s="122" t="s">
        <v>1917</v>
      </c>
      <c r="O3175" s="130">
        <v>39.5</v>
      </c>
      <c r="P3175" s="130">
        <f t="shared" si="522"/>
        <v>79</v>
      </c>
      <c r="Q3175" s="131"/>
      <c r="R3175" s="480"/>
      <c r="S3175" s="480"/>
      <c r="T3175" s="37" t="s">
        <v>4717</v>
      </c>
      <c r="U3175" s="480"/>
    </row>
    <row r="3176" spans="1:24" ht="18" customHeight="1" x14ac:dyDescent="0.25">
      <c r="A3176" s="197">
        <v>241490</v>
      </c>
      <c r="B3176" s="134">
        <v>63810374</v>
      </c>
      <c r="C3176" s="134">
        <v>2</v>
      </c>
      <c r="D3176" s="122"/>
      <c r="E3176" s="257">
        <v>4000605986</v>
      </c>
      <c r="F3176" s="124" t="s">
        <v>4121</v>
      </c>
      <c r="G3176" s="189">
        <f t="shared" si="521"/>
        <v>210</v>
      </c>
      <c r="H3176" s="125">
        <f t="shared" si="518"/>
        <v>420</v>
      </c>
      <c r="I3176" s="358" t="s">
        <v>152</v>
      </c>
      <c r="J3176" s="412">
        <v>175</v>
      </c>
      <c r="K3176" s="162">
        <f t="shared" si="519"/>
        <v>350</v>
      </c>
      <c r="L3176" s="167">
        <f t="shared" si="520"/>
        <v>1312.5</v>
      </c>
      <c r="M3176" s="167">
        <f t="shared" si="517"/>
        <v>2625</v>
      </c>
      <c r="N3176" s="122" t="s">
        <v>1917</v>
      </c>
      <c r="O3176" s="130">
        <v>41.8</v>
      </c>
      <c r="P3176" s="130">
        <f t="shared" si="522"/>
        <v>83.6</v>
      </c>
      <c r="Q3176" s="188"/>
      <c r="R3176" s="139"/>
      <c r="S3176" s="131"/>
      <c r="T3176" s="131"/>
      <c r="U3176" s="131"/>
    </row>
    <row r="3177" spans="1:24" s="480" customFormat="1" ht="18" customHeight="1" x14ac:dyDescent="0.25">
      <c r="A3177" s="197">
        <v>237513</v>
      </c>
      <c r="B3177" s="134">
        <v>63810407</v>
      </c>
      <c r="C3177" s="134">
        <v>1</v>
      </c>
      <c r="D3177" s="122"/>
      <c r="E3177" s="123" t="s">
        <v>3899</v>
      </c>
      <c r="F3177" s="124" t="s">
        <v>4114</v>
      </c>
      <c r="G3177" s="189">
        <f t="shared" si="521"/>
        <v>64.8</v>
      </c>
      <c r="H3177" s="135">
        <f t="shared" si="518"/>
        <v>64.8</v>
      </c>
      <c r="I3177" s="219" t="s">
        <v>0</v>
      </c>
      <c r="J3177" s="281">
        <v>54</v>
      </c>
      <c r="K3177" s="160">
        <f t="shared" si="519"/>
        <v>54</v>
      </c>
      <c r="L3177" s="159">
        <f t="shared" si="520"/>
        <v>405</v>
      </c>
      <c r="M3177" s="159">
        <f t="shared" si="517"/>
        <v>405</v>
      </c>
      <c r="N3177" s="122" t="s">
        <v>1917</v>
      </c>
      <c r="O3177" s="130">
        <v>4.5</v>
      </c>
      <c r="P3177" s="130">
        <f t="shared" si="522"/>
        <v>4.5</v>
      </c>
      <c r="Q3177" s="188"/>
      <c r="R3177" s="139"/>
      <c r="S3177" s="131"/>
      <c r="T3177" s="131"/>
      <c r="U3177" s="139"/>
    </row>
    <row r="3178" spans="1:24" s="480" customFormat="1" ht="18" customHeight="1" x14ac:dyDescent="0.25">
      <c r="A3178" s="197">
        <v>254474</v>
      </c>
      <c r="B3178" s="134">
        <v>63810407</v>
      </c>
      <c r="C3178" s="134">
        <v>2</v>
      </c>
      <c r="D3178" s="122"/>
      <c r="E3178" s="123" t="s">
        <v>4206</v>
      </c>
      <c r="F3178" s="124" t="s">
        <v>4114</v>
      </c>
      <c r="G3178" s="168">
        <f t="shared" si="521"/>
        <v>64.8</v>
      </c>
      <c r="H3178" s="135">
        <f t="shared" si="518"/>
        <v>129.6</v>
      </c>
      <c r="I3178" s="166" t="s">
        <v>0</v>
      </c>
      <c r="J3178" s="162">
        <v>54</v>
      </c>
      <c r="K3178" s="160">
        <f t="shared" si="519"/>
        <v>108</v>
      </c>
      <c r="L3178" s="159">
        <f t="shared" si="520"/>
        <v>405</v>
      </c>
      <c r="M3178" s="159">
        <f t="shared" si="517"/>
        <v>810</v>
      </c>
      <c r="N3178" s="122" t="s">
        <v>1917</v>
      </c>
      <c r="O3178" s="130">
        <v>4.5</v>
      </c>
      <c r="P3178" s="130">
        <f t="shared" si="522"/>
        <v>9</v>
      </c>
      <c r="Q3178" s="37"/>
      <c r="R3178" s="37"/>
      <c r="S3178" s="37"/>
      <c r="T3178" s="40"/>
      <c r="U3178" s="40"/>
    </row>
    <row r="3179" spans="1:24" s="480" customFormat="1" ht="21" customHeight="1" x14ac:dyDescent="0.25">
      <c r="A3179" s="511">
        <v>306657</v>
      </c>
      <c r="B3179" s="134">
        <v>63810407</v>
      </c>
      <c r="C3179" s="134">
        <v>2</v>
      </c>
      <c r="D3179" s="122">
        <v>1396817</v>
      </c>
      <c r="E3179" s="123" t="s">
        <v>4206</v>
      </c>
      <c r="F3179" s="124" t="s">
        <v>4114</v>
      </c>
      <c r="G3179" s="482">
        <f t="shared" si="521"/>
        <v>72</v>
      </c>
      <c r="H3179" s="135">
        <f t="shared" si="518"/>
        <v>144</v>
      </c>
      <c r="I3179" s="166" t="s">
        <v>0</v>
      </c>
      <c r="J3179" s="481">
        <v>60</v>
      </c>
      <c r="K3179" s="160">
        <f t="shared" si="519"/>
        <v>120</v>
      </c>
      <c r="L3179" s="159">
        <f t="shared" si="520"/>
        <v>450</v>
      </c>
      <c r="M3179" s="159">
        <f t="shared" si="517"/>
        <v>900</v>
      </c>
      <c r="N3179" s="122" t="s">
        <v>1917</v>
      </c>
      <c r="O3179" s="130">
        <v>4.5</v>
      </c>
      <c r="P3179" s="130">
        <f t="shared" si="522"/>
        <v>9</v>
      </c>
      <c r="Q3179" s="516" t="s">
        <v>4689</v>
      </c>
      <c r="R3179" s="37"/>
      <c r="S3179" s="517" t="s">
        <v>4691</v>
      </c>
      <c r="T3179" s="37"/>
      <c r="U3179" s="37"/>
    </row>
    <row r="3180" spans="1:24" ht="18" customHeight="1" x14ac:dyDescent="0.25">
      <c r="A3180" s="134">
        <v>230109</v>
      </c>
      <c r="B3180" s="134">
        <v>63810408</v>
      </c>
      <c r="C3180" s="134">
        <v>2</v>
      </c>
      <c r="D3180" s="122"/>
      <c r="E3180" s="123" t="s">
        <v>3899</v>
      </c>
      <c r="F3180" s="124" t="s">
        <v>3900</v>
      </c>
      <c r="G3180" s="189">
        <f t="shared" si="521"/>
        <v>66</v>
      </c>
      <c r="H3180" s="135">
        <f t="shared" si="518"/>
        <v>132</v>
      </c>
      <c r="I3180" s="166" t="s">
        <v>152</v>
      </c>
      <c r="J3180" s="220">
        <v>55</v>
      </c>
      <c r="K3180" s="160">
        <f t="shared" si="519"/>
        <v>110</v>
      </c>
      <c r="L3180" s="159">
        <f t="shared" si="520"/>
        <v>412.5</v>
      </c>
      <c r="M3180" s="159">
        <f t="shared" si="517"/>
        <v>825</v>
      </c>
      <c r="N3180" s="122" t="s">
        <v>1917</v>
      </c>
      <c r="O3180" s="130">
        <v>4.5</v>
      </c>
      <c r="P3180" s="130">
        <f t="shared" si="522"/>
        <v>9</v>
      </c>
      <c r="X3180" s="40"/>
    </row>
    <row r="3181" spans="1:24" ht="18" customHeight="1" x14ac:dyDescent="0.25">
      <c r="A3181" s="197">
        <v>255679</v>
      </c>
      <c r="B3181" s="134">
        <v>63810408</v>
      </c>
      <c r="C3181" s="134">
        <v>1</v>
      </c>
      <c r="D3181" s="122"/>
      <c r="E3181" s="123" t="s">
        <v>4299</v>
      </c>
      <c r="F3181" s="124" t="s">
        <v>3900</v>
      </c>
      <c r="G3181" s="189">
        <f t="shared" si="521"/>
        <v>66</v>
      </c>
      <c r="H3181" s="135">
        <f t="shared" si="518"/>
        <v>66</v>
      </c>
      <c r="I3181" s="166" t="s">
        <v>152</v>
      </c>
      <c r="J3181" s="162">
        <v>55</v>
      </c>
      <c r="K3181" s="160">
        <f t="shared" si="519"/>
        <v>55</v>
      </c>
      <c r="L3181" s="159">
        <f t="shared" si="520"/>
        <v>412.5</v>
      </c>
      <c r="M3181" s="159">
        <f t="shared" si="517"/>
        <v>412.5</v>
      </c>
      <c r="N3181" s="122" t="s">
        <v>1917</v>
      </c>
      <c r="O3181" s="130">
        <v>4.5</v>
      </c>
      <c r="P3181" s="130">
        <f t="shared" si="522"/>
        <v>4.5</v>
      </c>
      <c r="Q3181" s="139"/>
      <c r="R3181" s="131"/>
      <c r="S3181" s="131"/>
      <c r="T3181" s="131"/>
      <c r="U3181" s="131"/>
    </row>
    <row r="3182" spans="1:24" ht="18" customHeight="1" x14ac:dyDescent="0.25">
      <c r="A3182" s="197">
        <v>260528</v>
      </c>
      <c r="B3182" s="134">
        <v>63810408</v>
      </c>
      <c r="C3182" s="134">
        <v>2</v>
      </c>
      <c r="D3182" s="122"/>
      <c r="E3182" s="123" t="s">
        <v>4299</v>
      </c>
      <c r="F3182" s="124" t="s">
        <v>3900</v>
      </c>
      <c r="G3182" s="189">
        <f t="shared" si="521"/>
        <v>66</v>
      </c>
      <c r="H3182" s="135">
        <f t="shared" si="518"/>
        <v>132</v>
      </c>
      <c r="I3182" s="166" t="s">
        <v>152</v>
      </c>
      <c r="J3182" s="162">
        <v>55</v>
      </c>
      <c r="K3182" s="160">
        <f t="shared" si="519"/>
        <v>110</v>
      </c>
      <c r="L3182" s="159">
        <f t="shared" si="520"/>
        <v>412.5</v>
      </c>
      <c r="M3182" s="159">
        <f t="shared" si="517"/>
        <v>825</v>
      </c>
      <c r="N3182" s="122" t="s">
        <v>1917</v>
      </c>
      <c r="O3182" s="130">
        <v>4.5</v>
      </c>
      <c r="P3182" s="130">
        <f t="shared" si="522"/>
        <v>9</v>
      </c>
      <c r="Q3182" s="188"/>
      <c r="R3182" s="139"/>
      <c r="S3182" s="131"/>
      <c r="T3182" s="131"/>
      <c r="U3182" s="131"/>
    </row>
    <row r="3183" spans="1:24" ht="18" customHeight="1" x14ac:dyDescent="0.25">
      <c r="A3183" s="197">
        <v>246386</v>
      </c>
      <c r="B3183" s="134">
        <v>63810410</v>
      </c>
      <c r="C3183" s="134">
        <v>2</v>
      </c>
      <c r="D3183" s="122"/>
      <c r="E3183" s="270" t="s">
        <v>4206</v>
      </c>
      <c r="F3183" s="124" t="s">
        <v>4207</v>
      </c>
      <c r="G3183" s="168">
        <f t="shared" si="521"/>
        <v>69.599999999999994</v>
      </c>
      <c r="H3183" s="162">
        <f t="shared" si="518"/>
        <v>139.19999999999999</v>
      </c>
      <c r="I3183" s="166" t="s">
        <v>152</v>
      </c>
      <c r="J3183" s="281">
        <v>58</v>
      </c>
      <c r="K3183" s="162">
        <f t="shared" si="519"/>
        <v>116</v>
      </c>
      <c r="L3183" s="167">
        <f t="shared" si="520"/>
        <v>435</v>
      </c>
      <c r="M3183" s="167">
        <f t="shared" si="517"/>
        <v>870</v>
      </c>
      <c r="N3183" s="122" t="s">
        <v>1917</v>
      </c>
      <c r="O3183" s="130">
        <v>6.5</v>
      </c>
      <c r="P3183" s="130">
        <f t="shared" si="522"/>
        <v>13</v>
      </c>
      <c r="Q3183" s="188"/>
      <c r="R3183" s="131"/>
      <c r="S3183" s="131"/>
      <c r="T3183" s="131"/>
      <c r="U3183" s="131"/>
    </row>
    <row r="3184" spans="1:24" ht="18" customHeight="1" x14ac:dyDescent="0.25">
      <c r="A3184" s="197">
        <v>241490</v>
      </c>
      <c r="B3184" s="140">
        <v>63810411</v>
      </c>
      <c r="C3184" s="141">
        <v>2</v>
      </c>
      <c r="D3184" s="122"/>
      <c r="E3184" s="257">
        <v>4000908428</v>
      </c>
      <c r="F3184" s="124" t="s">
        <v>4122</v>
      </c>
      <c r="G3184" s="189">
        <f t="shared" si="521"/>
        <v>70.8</v>
      </c>
      <c r="H3184" s="254">
        <f t="shared" si="518"/>
        <v>141.6</v>
      </c>
      <c r="I3184" s="358" t="s">
        <v>152</v>
      </c>
      <c r="J3184" s="412">
        <v>59</v>
      </c>
      <c r="K3184" s="162">
        <f t="shared" si="519"/>
        <v>118</v>
      </c>
      <c r="L3184" s="170">
        <f t="shared" si="520"/>
        <v>442.5</v>
      </c>
      <c r="M3184" s="357">
        <f t="shared" si="517"/>
        <v>885</v>
      </c>
      <c r="N3184" s="122" t="s">
        <v>1917</v>
      </c>
      <c r="O3184" s="130">
        <v>7.25</v>
      </c>
      <c r="P3184" s="130">
        <f t="shared" si="522"/>
        <v>14.5</v>
      </c>
      <c r="Q3184" s="188"/>
      <c r="R3184" s="139"/>
      <c r="S3184" s="131"/>
      <c r="T3184" s="131"/>
      <c r="U3184" s="139"/>
    </row>
    <row r="3185" spans="1:22" ht="18" customHeight="1" x14ac:dyDescent="0.25">
      <c r="A3185" s="197">
        <v>266666</v>
      </c>
      <c r="B3185" s="140">
        <v>63810411</v>
      </c>
      <c r="C3185" s="141">
        <v>1</v>
      </c>
      <c r="D3185" s="122"/>
      <c r="E3185" s="257" t="s">
        <v>4299</v>
      </c>
      <c r="F3185" s="124" t="s">
        <v>4122</v>
      </c>
      <c r="G3185" s="189">
        <f t="shared" si="521"/>
        <v>70.8</v>
      </c>
      <c r="H3185" s="254">
        <f t="shared" si="518"/>
        <v>70.8</v>
      </c>
      <c r="I3185" s="358" t="s">
        <v>152</v>
      </c>
      <c r="J3185" s="461">
        <v>59</v>
      </c>
      <c r="K3185" s="162">
        <f t="shared" si="519"/>
        <v>59</v>
      </c>
      <c r="L3185" s="170">
        <f t="shared" si="520"/>
        <v>442.5</v>
      </c>
      <c r="M3185" s="357">
        <f t="shared" si="517"/>
        <v>442.5</v>
      </c>
      <c r="N3185" s="122" t="s">
        <v>1917</v>
      </c>
      <c r="O3185" s="130">
        <v>7.25</v>
      </c>
      <c r="P3185" s="130">
        <f t="shared" si="522"/>
        <v>7.25</v>
      </c>
      <c r="Q3185" s="188"/>
      <c r="R3185" s="139"/>
      <c r="S3185" s="131"/>
      <c r="T3185" s="131"/>
      <c r="U3185" s="131"/>
    </row>
    <row r="3186" spans="1:22" ht="18" customHeight="1" x14ac:dyDescent="0.25">
      <c r="A3186" s="134">
        <v>230109</v>
      </c>
      <c r="B3186" s="121">
        <v>63810445</v>
      </c>
      <c r="C3186" s="121">
        <v>2</v>
      </c>
      <c r="D3186" s="122"/>
      <c r="E3186" s="123" t="s">
        <v>3904</v>
      </c>
      <c r="F3186" s="124" t="s">
        <v>4884</v>
      </c>
      <c r="G3186" s="189">
        <f t="shared" si="521"/>
        <v>216</v>
      </c>
      <c r="H3186" s="135">
        <f t="shared" si="518"/>
        <v>432</v>
      </c>
      <c r="I3186" s="166" t="s">
        <v>0</v>
      </c>
      <c r="J3186" s="162">
        <v>180</v>
      </c>
      <c r="K3186" s="160">
        <f t="shared" si="519"/>
        <v>360</v>
      </c>
      <c r="L3186" s="159">
        <f t="shared" si="520"/>
        <v>1350</v>
      </c>
      <c r="M3186" s="159">
        <f t="shared" si="517"/>
        <v>2700</v>
      </c>
      <c r="N3186" s="122" t="s">
        <v>1917</v>
      </c>
      <c r="O3186" s="130">
        <v>16</v>
      </c>
      <c r="P3186" s="130">
        <f t="shared" si="522"/>
        <v>32</v>
      </c>
    </row>
    <row r="3187" spans="1:22" ht="18" customHeight="1" x14ac:dyDescent="0.25">
      <c r="A3187" s="197">
        <v>241490</v>
      </c>
      <c r="B3187" s="413">
        <v>63810448</v>
      </c>
      <c r="C3187" s="413">
        <v>2</v>
      </c>
      <c r="D3187" s="414"/>
      <c r="E3187" s="415" t="s">
        <v>3904</v>
      </c>
      <c r="F3187" s="416" t="s">
        <v>4885</v>
      </c>
      <c r="G3187" s="417">
        <f t="shared" si="521"/>
        <v>0</v>
      </c>
      <c r="H3187" s="418">
        <f t="shared" si="518"/>
        <v>0</v>
      </c>
      <c r="I3187" s="419" t="s">
        <v>30</v>
      </c>
      <c r="J3187" s="420">
        <v>0</v>
      </c>
      <c r="K3187" s="421">
        <f t="shared" si="519"/>
        <v>0</v>
      </c>
      <c r="L3187" s="422">
        <f t="shared" si="520"/>
        <v>0</v>
      </c>
      <c r="M3187" s="422">
        <f t="shared" si="517"/>
        <v>0</v>
      </c>
      <c r="N3187" s="414" t="s">
        <v>1917</v>
      </c>
      <c r="O3187" s="423">
        <v>23</v>
      </c>
      <c r="P3187" s="423">
        <f t="shared" si="522"/>
        <v>46</v>
      </c>
      <c r="Q3187" s="188"/>
      <c r="R3187" s="139"/>
      <c r="S3187" s="131"/>
      <c r="T3187" s="131"/>
      <c r="U3187" s="131"/>
    </row>
    <row r="3188" spans="1:22" ht="18" customHeight="1" x14ac:dyDescent="0.25">
      <c r="A3188" s="197">
        <v>237513</v>
      </c>
      <c r="B3188" s="134">
        <v>63810449</v>
      </c>
      <c r="C3188" s="134">
        <v>1</v>
      </c>
      <c r="D3188" s="122"/>
      <c r="E3188" s="123">
        <v>4000848402</v>
      </c>
      <c r="F3188" s="124" t="s">
        <v>4340</v>
      </c>
      <c r="G3188" s="189">
        <f t="shared" si="521"/>
        <v>258</v>
      </c>
      <c r="H3188" s="135">
        <f t="shared" si="518"/>
        <v>258</v>
      </c>
      <c r="I3188" s="166" t="s">
        <v>0</v>
      </c>
      <c r="J3188" s="281">
        <v>215</v>
      </c>
      <c r="K3188" s="160">
        <f t="shared" si="519"/>
        <v>215</v>
      </c>
      <c r="L3188" s="159">
        <f t="shared" si="520"/>
        <v>1612.5</v>
      </c>
      <c r="M3188" s="159">
        <f t="shared" si="517"/>
        <v>1612.5</v>
      </c>
      <c r="N3188" s="122" t="s">
        <v>1917</v>
      </c>
      <c r="O3188" s="130">
        <v>41.5</v>
      </c>
      <c r="P3188" s="130">
        <f t="shared" si="522"/>
        <v>41.5</v>
      </c>
      <c r="Q3188" s="188"/>
      <c r="R3188" s="139"/>
      <c r="S3188" s="131"/>
      <c r="T3188" s="131"/>
      <c r="U3188" s="131"/>
    </row>
    <row r="3189" spans="1:22" ht="18" customHeight="1" x14ac:dyDescent="0.25">
      <c r="A3189" s="511">
        <v>306657</v>
      </c>
      <c r="B3189" s="134">
        <v>63810449</v>
      </c>
      <c r="C3189" s="134">
        <v>1</v>
      </c>
      <c r="D3189" s="122">
        <v>1396833</v>
      </c>
      <c r="E3189" s="123">
        <v>4000848402</v>
      </c>
      <c r="F3189" s="124" t="s">
        <v>4340</v>
      </c>
      <c r="G3189" s="488">
        <f>J3189*1.18</f>
        <v>295</v>
      </c>
      <c r="H3189" s="135">
        <f t="shared" si="518"/>
        <v>295</v>
      </c>
      <c r="I3189" s="166" t="s">
        <v>0</v>
      </c>
      <c r="J3189" s="481">
        <v>250</v>
      </c>
      <c r="K3189" s="160">
        <f t="shared" si="519"/>
        <v>250</v>
      </c>
      <c r="L3189" s="159">
        <f t="shared" si="520"/>
        <v>1875</v>
      </c>
      <c r="M3189" s="159">
        <f t="shared" si="517"/>
        <v>1875</v>
      </c>
      <c r="N3189" s="122" t="s">
        <v>1917</v>
      </c>
      <c r="O3189" s="130">
        <v>41.5</v>
      </c>
      <c r="P3189" s="130">
        <f t="shared" si="522"/>
        <v>41.5</v>
      </c>
      <c r="Q3189" s="515" t="s">
        <v>4688</v>
      </c>
      <c r="R3189" s="37"/>
      <c r="S3189" s="517" t="s">
        <v>4691</v>
      </c>
    </row>
    <row r="3190" spans="1:22" ht="18" customHeight="1" x14ac:dyDescent="0.25">
      <c r="A3190" s="134">
        <v>230109</v>
      </c>
      <c r="B3190" s="134">
        <v>63810450</v>
      </c>
      <c r="C3190" s="134">
        <v>1</v>
      </c>
      <c r="D3190" s="122"/>
      <c r="E3190" s="123">
        <v>4000848402</v>
      </c>
      <c r="F3190" s="124" t="s">
        <v>4341</v>
      </c>
      <c r="G3190" s="189">
        <f>J3190*1.2</f>
        <v>276</v>
      </c>
      <c r="H3190" s="135">
        <f t="shared" si="518"/>
        <v>276</v>
      </c>
      <c r="I3190" s="166" t="s">
        <v>0</v>
      </c>
      <c r="J3190" s="162">
        <v>230</v>
      </c>
      <c r="K3190" s="160">
        <f t="shared" si="519"/>
        <v>230</v>
      </c>
      <c r="L3190" s="159">
        <f t="shared" si="520"/>
        <v>1725</v>
      </c>
      <c r="M3190" s="159">
        <f t="shared" si="517"/>
        <v>1725</v>
      </c>
      <c r="N3190" s="122" t="s">
        <v>1917</v>
      </c>
      <c r="O3190" s="130">
        <v>45.8</v>
      </c>
      <c r="P3190" s="130">
        <f t="shared" si="522"/>
        <v>45.8</v>
      </c>
    </row>
    <row r="3191" spans="1:22" ht="18" customHeight="1" x14ac:dyDescent="0.25">
      <c r="A3191" s="134">
        <v>230109</v>
      </c>
      <c r="B3191" s="121">
        <v>63810450</v>
      </c>
      <c r="C3191" s="121">
        <v>1</v>
      </c>
      <c r="D3191" s="122"/>
      <c r="E3191" s="123">
        <v>4000848402</v>
      </c>
      <c r="F3191" s="124" t="s">
        <v>4341</v>
      </c>
      <c r="G3191" s="189">
        <f>J3191*1.2</f>
        <v>276</v>
      </c>
      <c r="H3191" s="135">
        <f t="shared" si="518"/>
        <v>276</v>
      </c>
      <c r="I3191" s="166" t="s">
        <v>0</v>
      </c>
      <c r="J3191" s="162">
        <v>230</v>
      </c>
      <c r="K3191" s="160">
        <f t="shared" si="519"/>
        <v>230</v>
      </c>
      <c r="L3191" s="159">
        <f t="shared" si="520"/>
        <v>1725</v>
      </c>
      <c r="M3191" s="159">
        <f t="shared" si="517"/>
        <v>1725</v>
      </c>
      <c r="N3191" s="122" t="s">
        <v>1917</v>
      </c>
      <c r="O3191" s="130">
        <v>45.8</v>
      </c>
      <c r="P3191" s="130">
        <f t="shared" si="522"/>
        <v>45.8</v>
      </c>
    </row>
    <row r="3192" spans="1:22" ht="18" customHeight="1" x14ac:dyDescent="0.25">
      <c r="A3192" s="197">
        <v>300963</v>
      </c>
      <c r="B3192" s="121">
        <v>63810450</v>
      </c>
      <c r="C3192" s="121">
        <v>1</v>
      </c>
      <c r="D3192" s="122">
        <v>1390340</v>
      </c>
      <c r="E3192" s="123">
        <v>4000848402</v>
      </c>
      <c r="F3192" s="124" t="s">
        <v>4341</v>
      </c>
      <c r="G3192" s="488">
        <f>J3192*1.061538</f>
        <v>275.99988000000002</v>
      </c>
      <c r="H3192" s="135">
        <f t="shared" si="518"/>
        <v>275.99988000000002</v>
      </c>
      <c r="I3192" s="166" t="s">
        <v>0</v>
      </c>
      <c r="J3192" s="481">
        <v>260</v>
      </c>
      <c r="K3192" s="160">
        <f t="shared" si="519"/>
        <v>260</v>
      </c>
      <c r="L3192" s="159">
        <f t="shared" si="520"/>
        <v>1950</v>
      </c>
      <c r="M3192" s="159">
        <f t="shared" si="517"/>
        <v>1950</v>
      </c>
      <c r="N3192" s="122" t="s">
        <v>1917</v>
      </c>
      <c r="O3192" s="130">
        <v>45.8</v>
      </c>
      <c r="P3192" s="130">
        <f t="shared" si="522"/>
        <v>45.8</v>
      </c>
      <c r="Q3192" s="131"/>
      <c r="R3192" s="131"/>
      <c r="S3192" s="498" t="s">
        <v>4578</v>
      </c>
    </row>
    <row r="3193" spans="1:22" s="40" customFormat="1" ht="18" customHeight="1" x14ac:dyDescent="0.25">
      <c r="A3193" s="197">
        <v>300963</v>
      </c>
      <c r="B3193" s="121">
        <v>63810450</v>
      </c>
      <c r="C3193" s="121">
        <v>1</v>
      </c>
      <c r="D3193" s="122">
        <v>1390341</v>
      </c>
      <c r="E3193" s="123">
        <v>4000848402</v>
      </c>
      <c r="F3193" s="124" t="s">
        <v>4341</v>
      </c>
      <c r="G3193" s="488">
        <f>J3193*1.061538</f>
        <v>275.99988000000002</v>
      </c>
      <c r="H3193" s="135">
        <f t="shared" si="518"/>
        <v>275.99988000000002</v>
      </c>
      <c r="I3193" s="166" t="s">
        <v>0</v>
      </c>
      <c r="J3193" s="481">
        <v>260</v>
      </c>
      <c r="K3193" s="160">
        <f t="shared" si="519"/>
        <v>260</v>
      </c>
      <c r="L3193" s="159">
        <f t="shared" si="520"/>
        <v>1950</v>
      </c>
      <c r="M3193" s="159">
        <f t="shared" si="517"/>
        <v>1950</v>
      </c>
      <c r="N3193" s="122" t="s">
        <v>1917</v>
      </c>
      <c r="O3193" s="130">
        <v>45.8</v>
      </c>
      <c r="P3193" s="130">
        <f t="shared" si="522"/>
        <v>45.8</v>
      </c>
      <c r="Q3193" s="139"/>
      <c r="R3193" s="131"/>
      <c r="S3193" s="498" t="s">
        <v>4578</v>
      </c>
      <c r="T3193" s="37"/>
      <c r="U3193" s="37"/>
    </row>
    <row r="3194" spans="1:22" ht="18" customHeight="1" x14ac:dyDescent="0.25">
      <c r="A3194" s="197">
        <v>211625</v>
      </c>
      <c r="B3194" s="121">
        <v>63810451</v>
      </c>
      <c r="C3194" s="121">
        <v>1</v>
      </c>
      <c r="D3194" s="161"/>
      <c r="E3194" s="123">
        <v>4000848402</v>
      </c>
      <c r="F3194" s="132" t="s">
        <v>4342</v>
      </c>
      <c r="G3194" s="189">
        <f>J3194*1.2</f>
        <v>300</v>
      </c>
      <c r="H3194" s="125">
        <f t="shared" si="518"/>
        <v>300</v>
      </c>
      <c r="I3194" s="166" t="s">
        <v>0</v>
      </c>
      <c r="J3194" s="281">
        <v>250</v>
      </c>
      <c r="K3194" s="162">
        <f t="shared" si="519"/>
        <v>250</v>
      </c>
      <c r="L3194" s="167">
        <f t="shared" si="520"/>
        <v>1875</v>
      </c>
      <c r="M3194" s="167">
        <f t="shared" si="517"/>
        <v>1875</v>
      </c>
      <c r="N3194" s="297" t="s">
        <v>1917</v>
      </c>
      <c r="O3194" s="130">
        <v>56.3</v>
      </c>
      <c r="P3194" s="130">
        <f t="shared" si="522"/>
        <v>56.3</v>
      </c>
      <c r="Q3194" s="188"/>
      <c r="R3194" s="139"/>
      <c r="S3194" s="139"/>
      <c r="T3194" s="139"/>
    </row>
    <row r="3195" spans="1:22" ht="18" customHeight="1" x14ac:dyDescent="0.25">
      <c r="A3195" s="197">
        <v>211625</v>
      </c>
      <c r="B3195" s="121">
        <v>63810451</v>
      </c>
      <c r="C3195" s="121">
        <v>1</v>
      </c>
      <c r="D3195" s="161"/>
      <c r="E3195" s="123">
        <v>4000848402</v>
      </c>
      <c r="F3195" s="132" t="s">
        <v>4342</v>
      </c>
      <c r="G3195" s="189">
        <f>J3195*1.2</f>
        <v>300</v>
      </c>
      <c r="H3195" s="125">
        <f t="shared" si="518"/>
        <v>300</v>
      </c>
      <c r="I3195" s="166" t="s">
        <v>0</v>
      </c>
      <c r="J3195" s="281">
        <v>250</v>
      </c>
      <c r="K3195" s="162">
        <f t="shared" si="519"/>
        <v>250</v>
      </c>
      <c r="L3195" s="167">
        <f t="shared" si="520"/>
        <v>1875</v>
      </c>
      <c r="M3195" s="167">
        <f t="shared" si="517"/>
        <v>1875</v>
      </c>
      <c r="N3195" s="297" t="s">
        <v>1917</v>
      </c>
      <c r="O3195" s="130">
        <v>56.3</v>
      </c>
      <c r="P3195" s="130">
        <f t="shared" si="522"/>
        <v>56.3</v>
      </c>
      <c r="Q3195" s="188"/>
      <c r="R3195" s="139"/>
      <c r="S3195" s="139"/>
      <c r="T3195" s="139"/>
      <c r="U3195" s="139"/>
    </row>
    <row r="3196" spans="1:22" s="40" customFormat="1" ht="18" customHeight="1" x14ac:dyDescent="0.25">
      <c r="A3196" s="197">
        <v>246386</v>
      </c>
      <c r="B3196" s="134">
        <v>63810452</v>
      </c>
      <c r="C3196" s="134">
        <v>1</v>
      </c>
      <c r="D3196" s="122"/>
      <c r="E3196" s="270">
        <v>4000848402</v>
      </c>
      <c r="F3196" s="124" t="s">
        <v>4343</v>
      </c>
      <c r="G3196" s="168">
        <f>J3196*1.2</f>
        <v>318</v>
      </c>
      <c r="H3196" s="162">
        <f t="shared" si="518"/>
        <v>318</v>
      </c>
      <c r="I3196" s="166" t="s">
        <v>0</v>
      </c>
      <c r="J3196" s="281">
        <v>265</v>
      </c>
      <c r="K3196" s="162">
        <f t="shared" si="519"/>
        <v>265</v>
      </c>
      <c r="L3196" s="167">
        <f t="shared" si="520"/>
        <v>1987.5</v>
      </c>
      <c r="M3196" s="167">
        <f t="shared" si="517"/>
        <v>1987.5</v>
      </c>
      <c r="N3196" s="277" t="s">
        <v>1917</v>
      </c>
      <c r="O3196" s="130">
        <v>61.5</v>
      </c>
      <c r="P3196" s="130">
        <f t="shared" si="522"/>
        <v>61.5</v>
      </c>
      <c r="Q3196" s="188"/>
      <c r="R3196" s="131"/>
      <c r="S3196" s="131"/>
      <c r="T3196" s="131"/>
      <c r="U3196" s="202"/>
    </row>
    <row r="3197" spans="1:22" ht="18" customHeight="1" x14ac:dyDescent="0.25">
      <c r="A3197" s="197">
        <v>246386</v>
      </c>
      <c r="B3197" s="134">
        <v>63810452</v>
      </c>
      <c r="C3197" s="134">
        <v>1</v>
      </c>
      <c r="D3197" s="122"/>
      <c r="E3197" s="270">
        <v>4000848402</v>
      </c>
      <c r="F3197" s="124" t="s">
        <v>4343</v>
      </c>
      <c r="G3197" s="168">
        <f>J3197*1.2</f>
        <v>318</v>
      </c>
      <c r="H3197" s="162">
        <f t="shared" si="518"/>
        <v>318</v>
      </c>
      <c r="I3197" s="166" t="s">
        <v>0</v>
      </c>
      <c r="J3197" s="281">
        <v>265</v>
      </c>
      <c r="K3197" s="162">
        <f t="shared" si="519"/>
        <v>265</v>
      </c>
      <c r="L3197" s="167">
        <f t="shared" si="520"/>
        <v>1987.5</v>
      </c>
      <c r="M3197" s="167">
        <f t="shared" si="517"/>
        <v>1987.5</v>
      </c>
      <c r="N3197" s="277" t="s">
        <v>1917</v>
      </c>
      <c r="O3197" s="130">
        <v>61.8</v>
      </c>
      <c r="P3197" s="130">
        <f t="shared" si="522"/>
        <v>61.8</v>
      </c>
      <c r="Q3197" s="188"/>
      <c r="R3197" s="131"/>
      <c r="S3197" s="131"/>
      <c r="T3197" s="202"/>
      <c r="U3197" s="131"/>
    </row>
    <row r="3198" spans="1:22" ht="18" customHeight="1" x14ac:dyDescent="0.25">
      <c r="A3198" s="511">
        <v>311450</v>
      </c>
      <c r="B3198" s="134">
        <v>63810452</v>
      </c>
      <c r="C3198" s="134">
        <v>1</v>
      </c>
      <c r="D3198" s="122">
        <v>1401711</v>
      </c>
      <c r="E3198" s="270">
        <v>4000848402</v>
      </c>
      <c r="F3198" s="124" t="s">
        <v>4343</v>
      </c>
      <c r="G3198" s="482">
        <f>J3198*1.18</f>
        <v>359.9</v>
      </c>
      <c r="H3198" s="125">
        <f t="shared" si="518"/>
        <v>359.9</v>
      </c>
      <c r="I3198" s="166" t="s">
        <v>0</v>
      </c>
      <c r="J3198" s="481">
        <v>305</v>
      </c>
      <c r="K3198" s="162">
        <f t="shared" si="519"/>
        <v>305</v>
      </c>
      <c r="L3198" s="167">
        <f t="shared" si="520"/>
        <v>2287.5</v>
      </c>
      <c r="M3198" s="167">
        <f t="shared" si="517"/>
        <v>2287.5</v>
      </c>
      <c r="N3198" s="277" t="s">
        <v>1917</v>
      </c>
      <c r="O3198" s="130">
        <v>61.5</v>
      </c>
      <c r="P3198" s="130">
        <f t="shared" si="522"/>
        <v>61.5</v>
      </c>
      <c r="Q3198" s="451"/>
      <c r="R3198" s="37"/>
      <c r="T3198" s="37" t="s">
        <v>4717</v>
      </c>
    </row>
    <row r="3199" spans="1:22" s="40" customFormat="1" ht="18" customHeight="1" x14ac:dyDescent="0.25">
      <c r="A3199" s="511">
        <v>311450</v>
      </c>
      <c r="B3199" s="134">
        <v>63810452</v>
      </c>
      <c r="C3199" s="134">
        <v>1</v>
      </c>
      <c r="D3199" s="122">
        <v>1401712</v>
      </c>
      <c r="E3199" s="270">
        <v>4000848402</v>
      </c>
      <c r="F3199" s="124" t="s">
        <v>4343</v>
      </c>
      <c r="G3199" s="482">
        <f>J3199*1.18</f>
        <v>359.9</v>
      </c>
      <c r="H3199" s="125">
        <f t="shared" si="518"/>
        <v>359.9</v>
      </c>
      <c r="I3199" s="166" t="s">
        <v>0</v>
      </c>
      <c r="J3199" s="481">
        <v>305</v>
      </c>
      <c r="K3199" s="162">
        <f t="shared" si="519"/>
        <v>305</v>
      </c>
      <c r="L3199" s="167">
        <f t="shared" si="520"/>
        <v>2287.5</v>
      </c>
      <c r="M3199" s="167">
        <f t="shared" si="517"/>
        <v>2287.5</v>
      </c>
      <c r="N3199" s="277" t="s">
        <v>1917</v>
      </c>
      <c r="O3199" s="130">
        <v>61.8</v>
      </c>
      <c r="P3199" s="130">
        <f t="shared" si="522"/>
        <v>61.8</v>
      </c>
      <c r="Q3199" s="131"/>
      <c r="R3199" s="37"/>
      <c r="S3199" s="37"/>
      <c r="T3199" s="37" t="s">
        <v>4717</v>
      </c>
      <c r="U3199" s="37"/>
      <c r="V3199" s="37"/>
    </row>
    <row r="3200" spans="1:22" ht="18" customHeight="1" x14ac:dyDescent="0.25">
      <c r="A3200" s="197">
        <v>241490</v>
      </c>
      <c r="B3200" s="134">
        <v>63810453</v>
      </c>
      <c r="C3200" s="141">
        <v>1</v>
      </c>
      <c r="D3200" s="122"/>
      <c r="E3200" s="410">
        <v>4000848402</v>
      </c>
      <c r="F3200" s="124" t="s">
        <v>4344</v>
      </c>
      <c r="G3200" s="189">
        <f t="shared" ref="G3200:G3206" si="523">J3200*1.2</f>
        <v>336</v>
      </c>
      <c r="H3200" s="254">
        <f t="shared" si="518"/>
        <v>336</v>
      </c>
      <c r="I3200" s="358" t="s">
        <v>0</v>
      </c>
      <c r="J3200" s="350">
        <v>280</v>
      </c>
      <c r="K3200" s="162">
        <f t="shared" si="519"/>
        <v>280</v>
      </c>
      <c r="L3200" s="351">
        <f t="shared" si="520"/>
        <v>2100</v>
      </c>
      <c r="M3200" s="357">
        <f t="shared" si="517"/>
        <v>2100</v>
      </c>
      <c r="N3200" s="122" t="s">
        <v>1917</v>
      </c>
      <c r="O3200" s="130">
        <v>66.8</v>
      </c>
      <c r="P3200" s="130">
        <f t="shared" si="522"/>
        <v>66.8</v>
      </c>
      <c r="Q3200" s="188"/>
      <c r="R3200" s="139"/>
      <c r="S3200" s="131"/>
      <c r="T3200" s="131"/>
      <c r="U3200" s="131"/>
    </row>
    <row r="3201" spans="1:24" ht="18" customHeight="1" x14ac:dyDescent="0.25">
      <c r="A3201" s="197">
        <v>241490</v>
      </c>
      <c r="B3201" s="134">
        <v>63810453</v>
      </c>
      <c r="C3201" s="121">
        <v>1</v>
      </c>
      <c r="D3201" s="122"/>
      <c r="E3201" s="410">
        <v>4000848402</v>
      </c>
      <c r="F3201" s="124" t="s">
        <v>4344</v>
      </c>
      <c r="G3201" s="189">
        <f t="shared" si="523"/>
        <v>336</v>
      </c>
      <c r="H3201" s="125">
        <f t="shared" si="518"/>
        <v>336</v>
      </c>
      <c r="I3201" s="358" t="s">
        <v>0</v>
      </c>
      <c r="J3201" s="281">
        <v>280</v>
      </c>
      <c r="K3201" s="162">
        <f t="shared" si="519"/>
        <v>280</v>
      </c>
      <c r="L3201" s="167">
        <f t="shared" si="520"/>
        <v>2100</v>
      </c>
      <c r="M3201" s="167">
        <f t="shared" si="517"/>
        <v>2100</v>
      </c>
      <c r="N3201" s="122" t="s">
        <v>1917</v>
      </c>
      <c r="O3201" s="130">
        <v>66.8</v>
      </c>
      <c r="P3201" s="130">
        <f t="shared" si="522"/>
        <v>66.8</v>
      </c>
      <c r="Q3201" s="188"/>
      <c r="R3201" s="139"/>
      <c r="S3201" s="131"/>
      <c r="T3201" s="131"/>
      <c r="U3201" s="131"/>
    </row>
    <row r="3202" spans="1:24" s="480" customFormat="1" ht="18" customHeight="1" x14ac:dyDescent="0.25">
      <c r="A3202" s="197">
        <v>237513</v>
      </c>
      <c r="B3202" s="134">
        <v>63810474</v>
      </c>
      <c r="C3202" s="134">
        <v>1</v>
      </c>
      <c r="D3202" s="122"/>
      <c r="E3202" s="123" t="s">
        <v>3769</v>
      </c>
      <c r="F3202" s="124" t="s">
        <v>4111</v>
      </c>
      <c r="G3202" s="189">
        <f t="shared" si="523"/>
        <v>124.8</v>
      </c>
      <c r="H3202" s="135">
        <f t="shared" si="518"/>
        <v>124.8</v>
      </c>
      <c r="I3202" s="134" t="s">
        <v>152</v>
      </c>
      <c r="J3202" s="160">
        <v>104</v>
      </c>
      <c r="K3202" s="160">
        <f t="shared" si="519"/>
        <v>104</v>
      </c>
      <c r="L3202" s="159">
        <f t="shared" si="520"/>
        <v>780</v>
      </c>
      <c r="M3202" s="159">
        <f t="shared" si="517"/>
        <v>780</v>
      </c>
      <c r="N3202" s="297" t="s">
        <v>1917</v>
      </c>
      <c r="O3202" s="130">
        <v>22.03</v>
      </c>
      <c r="P3202" s="130">
        <f t="shared" si="522"/>
        <v>22.03</v>
      </c>
      <c r="Q3202" s="188"/>
      <c r="R3202" s="139"/>
      <c r="S3202" s="131"/>
      <c r="T3202" s="131"/>
      <c r="U3202" s="131"/>
    </row>
    <row r="3203" spans="1:24" ht="18" customHeight="1" x14ac:dyDescent="0.25">
      <c r="A3203" s="197">
        <v>254474</v>
      </c>
      <c r="B3203" s="134">
        <v>63810474</v>
      </c>
      <c r="C3203" s="134">
        <v>1</v>
      </c>
      <c r="D3203" s="122"/>
      <c r="E3203" s="123" t="s">
        <v>4254</v>
      </c>
      <c r="F3203" s="124" t="s">
        <v>4111</v>
      </c>
      <c r="G3203" s="168">
        <f t="shared" si="523"/>
        <v>124.8</v>
      </c>
      <c r="H3203" s="135">
        <f t="shared" si="518"/>
        <v>124.8</v>
      </c>
      <c r="I3203" s="134" t="s">
        <v>152</v>
      </c>
      <c r="J3203" s="162">
        <v>104</v>
      </c>
      <c r="K3203" s="160">
        <f t="shared" si="519"/>
        <v>104</v>
      </c>
      <c r="L3203" s="159">
        <f t="shared" si="520"/>
        <v>780</v>
      </c>
      <c r="M3203" s="159">
        <f t="shared" si="517"/>
        <v>780</v>
      </c>
      <c r="N3203" s="297" t="s">
        <v>1917</v>
      </c>
      <c r="O3203" s="130">
        <v>22.03</v>
      </c>
      <c r="P3203" s="130">
        <f t="shared" si="522"/>
        <v>22.03</v>
      </c>
      <c r="Q3203" s="40"/>
      <c r="R3203" s="37"/>
    </row>
    <row r="3204" spans="1:24" ht="18" customHeight="1" x14ac:dyDescent="0.25">
      <c r="A3204" s="511">
        <v>306657</v>
      </c>
      <c r="B3204" s="134">
        <v>63810474</v>
      </c>
      <c r="C3204" s="134">
        <v>1</v>
      </c>
      <c r="D3204" s="122">
        <v>1396808</v>
      </c>
      <c r="E3204" s="123" t="s">
        <v>4254</v>
      </c>
      <c r="F3204" s="124" t="s">
        <v>4111</v>
      </c>
      <c r="G3204" s="482">
        <f t="shared" si="523"/>
        <v>136.79999999999998</v>
      </c>
      <c r="H3204" s="135">
        <f t="shared" si="518"/>
        <v>136.79999999999998</v>
      </c>
      <c r="I3204" s="134" t="s">
        <v>152</v>
      </c>
      <c r="J3204" s="481">
        <v>114</v>
      </c>
      <c r="K3204" s="160">
        <f t="shared" si="519"/>
        <v>114</v>
      </c>
      <c r="L3204" s="159">
        <f t="shared" si="520"/>
        <v>855</v>
      </c>
      <c r="M3204" s="159">
        <f t="shared" si="517"/>
        <v>855</v>
      </c>
      <c r="N3204" s="297" t="s">
        <v>1917</v>
      </c>
      <c r="O3204" s="130">
        <v>22.03</v>
      </c>
      <c r="P3204" s="130">
        <f t="shared" si="522"/>
        <v>22.03</v>
      </c>
      <c r="Q3204" s="104">
        <v>110</v>
      </c>
      <c r="S3204" s="517" t="s">
        <v>4691</v>
      </c>
      <c r="T3204" s="40"/>
      <c r="U3204" s="40"/>
    </row>
    <row r="3205" spans="1:24" ht="18" customHeight="1" x14ac:dyDescent="0.25">
      <c r="A3205" s="134">
        <v>228344</v>
      </c>
      <c r="B3205" s="134">
        <v>63810475</v>
      </c>
      <c r="C3205" s="134">
        <v>1</v>
      </c>
      <c r="D3205" s="161"/>
      <c r="E3205" s="123" t="s">
        <v>3769</v>
      </c>
      <c r="F3205" s="124" t="s">
        <v>3879</v>
      </c>
      <c r="G3205" s="189">
        <f t="shared" si="523"/>
        <v>128.4</v>
      </c>
      <c r="H3205" s="125">
        <f t="shared" si="518"/>
        <v>128.4</v>
      </c>
      <c r="I3205" s="185" t="s">
        <v>152</v>
      </c>
      <c r="J3205" s="281">
        <v>107</v>
      </c>
      <c r="K3205" s="162">
        <f t="shared" si="519"/>
        <v>107</v>
      </c>
      <c r="L3205" s="167">
        <f t="shared" si="520"/>
        <v>802.5</v>
      </c>
      <c r="M3205" s="167">
        <f t="shared" si="517"/>
        <v>802.5</v>
      </c>
      <c r="N3205" s="277" t="s">
        <v>1917</v>
      </c>
      <c r="O3205" s="130">
        <v>18</v>
      </c>
      <c r="P3205" s="130">
        <f t="shared" si="522"/>
        <v>18</v>
      </c>
    </row>
    <row r="3206" spans="1:24" s="480" customFormat="1" ht="18" customHeight="1" x14ac:dyDescent="0.25">
      <c r="A3206" s="197">
        <v>260528</v>
      </c>
      <c r="B3206" s="134">
        <v>63810475</v>
      </c>
      <c r="C3206" s="134">
        <v>1</v>
      </c>
      <c r="D3206" s="122"/>
      <c r="E3206" s="123" t="s">
        <v>4298</v>
      </c>
      <c r="F3206" s="124" t="s">
        <v>3879</v>
      </c>
      <c r="G3206" s="189">
        <f t="shared" si="523"/>
        <v>128.4</v>
      </c>
      <c r="H3206" s="125">
        <f t="shared" si="518"/>
        <v>128.4</v>
      </c>
      <c r="I3206" s="185" t="s">
        <v>152</v>
      </c>
      <c r="J3206" s="281">
        <v>107</v>
      </c>
      <c r="K3206" s="162">
        <f t="shared" si="519"/>
        <v>107</v>
      </c>
      <c r="L3206" s="167">
        <f t="shared" si="520"/>
        <v>802.5</v>
      </c>
      <c r="M3206" s="167">
        <f t="shared" si="517"/>
        <v>802.5</v>
      </c>
      <c r="N3206" s="277" t="s">
        <v>1917</v>
      </c>
      <c r="O3206" s="130">
        <v>18</v>
      </c>
      <c r="P3206" s="130">
        <f t="shared" si="522"/>
        <v>18</v>
      </c>
      <c r="Q3206" s="188"/>
      <c r="R3206" s="139"/>
      <c r="S3206" s="139"/>
      <c r="T3206" s="139"/>
      <c r="U3206" s="139"/>
    </row>
    <row r="3207" spans="1:24" s="480" customFormat="1" ht="17.25" customHeight="1" x14ac:dyDescent="0.25">
      <c r="A3207" s="197">
        <v>300963</v>
      </c>
      <c r="B3207" s="134">
        <v>63810475</v>
      </c>
      <c r="C3207" s="134">
        <v>1</v>
      </c>
      <c r="D3207" s="122">
        <v>1390315</v>
      </c>
      <c r="E3207" s="123" t="s">
        <v>4254</v>
      </c>
      <c r="F3207" s="124" t="s">
        <v>3879</v>
      </c>
      <c r="G3207" s="488">
        <f>J3207*1.156756</f>
        <v>128.39991599999999</v>
      </c>
      <c r="H3207" s="125">
        <f t="shared" si="518"/>
        <v>128.39991599999999</v>
      </c>
      <c r="I3207" s="185" t="s">
        <v>152</v>
      </c>
      <c r="J3207" s="496">
        <v>111</v>
      </c>
      <c r="K3207" s="162">
        <f t="shared" si="519"/>
        <v>111</v>
      </c>
      <c r="L3207" s="167">
        <f t="shared" si="520"/>
        <v>832.5</v>
      </c>
      <c r="M3207" s="167">
        <f t="shared" si="517"/>
        <v>832.5</v>
      </c>
      <c r="N3207" s="277" t="s">
        <v>1917</v>
      </c>
      <c r="O3207" s="130">
        <v>18</v>
      </c>
      <c r="P3207" s="130">
        <f t="shared" si="522"/>
        <v>18</v>
      </c>
      <c r="Q3207" s="131"/>
      <c r="R3207" s="131"/>
      <c r="S3207" s="498" t="s">
        <v>4578</v>
      </c>
      <c r="T3207" s="37"/>
      <c r="U3207" s="37"/>
    </row>
    <row r="3208" spans="1:24" s="40" customFormat="1" ht="18" customHeight="1" x14ac:dyDescent="0.25">
      <c r="A3208" s="197">
        <v>211625</v>
      </c>
      <c r="B3208" s="134">
        <v>63810476</v>
      </c>
      <c r="C3208" s="134">
        <v>1</v>
      </c>
      <c r="D3208" s="161"/>
      <c r="E3208" s="123" t="s">
        <v>3769</v>
      </c>
      <c r="F3208" s="124" t="s">
        <v>3770</v>
      </c>
      <c r="G3208" s="189">
        <f>J3208*1.2</f>
        <v>136.79999999999998</v>
      </c>
      <c r="H3208" s="135">
        <f t="shared" si="518"/>
        <v>136.79999999999998</v>
      </c>
      <c r="I3208" s="134" t="s">
        <v>152</v>
      </c>
      <c r="J3208" s="160">
        <v>114</v>
      </c>
      <c r="K3208" s="160">
        <f t="shared" si="519"/>
        <v>114</v>
      </c>
      <c r="L3208" s="159">
        <f t="shared" si="520"/>
        <v>855</v>
      </c>
      <c r="M3208" s="159">
        <f t="shared" si="517"/>
        <v>855</v>
      </c>
      <c r="N3208" s="297" t="s">
        <v>1917</v>
      </c>
      <c r="O3208" s="130">
        <v>22.03</v>
      </c>
      <c r="P3208" s="130">
        <f t="shared" si="522"/>
        <v>22.03</v>
      </c>
      <c r="Q3208" s="188"/>
      <c r="R3208" s="139"/>
      <c r="S3208" s="139"/>
      <c r="T3208" s="139"/>
      <c r="U3208" s="37"/>
      <c r="V3208" s="37"/>
      <c r="W3208" s="37"/>
    </row>
    <row r="3209" spans="1:24" ht="18" customHeight="1" x14ac:dyDescent="0.25">
      <c r="A3209" s="197">
        <v>271717</v>
      </c>
      <c r="B3209" s="134">
        <v>63810476</v>
      </c>
      <c r="C3209" s="134">
        <v>1</v>
      </c>
      <c r="D3209" s="122"/>
      <c r="E3209" s="123" t="s">
        <v>4298</v>
      </c>
      <c r="F3209" s="124" t="s">
        <v>3770</v>
      </c>
      <c r="G3209" s="187">
        <f>J3209*1.2</f>
        <v>136.79999999999998</v>
      </c>
      <c r="H3209" s="135">
        <f t="shared" si="518"/>
        <v>136.79999999999998</v>
      </c>
      <c r="I3209" s="134" t="s">
        <v>152</v>
      </c>
      <c r="J3209" s="160">
        <v>114</v>
      </c>
      <c r="K3209" s="160">
        <f t="shared" si="519"/>
        <v>114</v>
      </c>
      <c r="L3209" s="159">
        <f t="shared" si="520"/>
        <v>855</v>
      </c>
      <c r="M3209" s="159">
        <f t="shared" si="517"/>
        <v>855</v>
      </c>
      <c r="N3209" s="297" t="s">
        <v>1917</v>
      </c>
      <c r="O3209" s="130">
        <v>22.03</v>
      </c>
      <c r="P3209" s="130">
        <f t="shared" si="522"/>
        <v>22.03</v>
      </c>
      <c r="Q3209" s="188"/>
      <c r="R3209" s="131"/>
      <c r="S3209" s="131"/>
      <c r="T3209" s="139"/>
      <c r="U3209" s="131"/>
      <c r="W3209" s="40"/>
      <c r="X3209" s="40"/>
    </row>
    <row r="3210" spans="1:24" s="480" customFormat="1" ht="18" customHeight="1" x14ac:dyDescent="0.25">
      <c r="A3210" s="197">
        <v>271717</v>
      </c>
      <c r="B3210" s="134">
        <v>63810476</v>
      </c>
      <c r="C3210" s="134">
        <v>1</v>
      </c>
      <c r="D3210" s="122">
        <v>1351428</v>
      </c>
      <c r="E3210" s="123" t="s">
        <v>4298</v>
      </c>
      <c r="F3210" s="124" t="s">
        <v>3770</v>
      </c>
      <c r="G3210" s="187">
        <f>J3210*1.2</f>
        <v>136.79999999999998</v>
      </c>
      <c r="H3210" s="135">
        <f t="shared" si="518"/>
        <v>136.79999999999998</v>
      </c>
      <c r="I3210" s="134" t="s">
        <v>152</v>
      </c>
      <c r="J3210" s="160">
        <v>114</v>
      </c>
      <c r="K3210" s="160">
        <f t="shared" si="519"/>
        <v>114</v>
      </c>
      <c r="L3210" s="159">
        <f t="shared" si="520"/>
        <v>855</v>
      </c>
      <c r="M3210" s="159">
        <f t="shared" ref="M3210:M3273" si="524">C3210*L3210</f>
        <v>855</v>
      </c>
      <c r="N3210" s="297" t="s">
        <v>1917</v>
      </c>
      <c r="O3210" s="130">
        <v>22.03</v>
      </c>
      <c r="P3210" s="130">
        <f t="shared" si="522"/>
        <v>22.03</v>
      </c>
      <c r="Q3210" s="188"/>
      <c r="R3210" s="131"/>
      <c r="S3210" s="131"/>
      <c r="T3210" s="40"/>
      <c r="U3210" s="37"/>
    </row>
    <row r="3211" spans="1:24" s="480" customFormat="1" ht="18" customHeight="1" x14ac:dyDescent="0.25">
      <c r="A3211" s="197">
        <v>285020</v>
      </c>
      <c r="B3211" s="197">
        <v>63810476</v>
      </c>
      <c r="C3211" s="197">
        <v>1</v>
      </c>
      <c r="D3211" s="206">
        <v>1368844</v>
      </c>
      <c r="E3211" s="236" t="s">
        <v>4254</v>
      </c>
      <c r="F3211" s="210" t="s">
        <v>3770</v>
      </c>
      <c r="G3211" s="488">
        <f>J3211*1.085714</f>
        <v>136.79996400000002</v>
      </c>
      <c r="H3211" s="135">
        <f t="shared" si="518"/>
        <v>136.79996400000002</v>
      </c>
      <c r="I3211" s="134" t="s">
        <v>152</v>
      </c>
      <c r="J3211" s="160">
        <v>126</v>
      </c>
      <c r="K3211" s="160">
        <f t="shared" si="519"/>
        <v>126</v>
      </c>
      <c r="L3211" s="159">
        <f t="shared" si="520"/>
        <v>945</v>
      </c>
      <c r="M3211" s="159">
        <f t="shared" si="524"/>
        <v>945</v>
      </c>
      <c r="N3211" s="297" t="s">
        <v>1917</v>
      </c>
      <c r="O3211" s="130">
        <v>22.03</v>
      </c>
      <c r="P3211" s="130">
        <f t="shared" si="522"/>
        <v>22.03</v>
      </c>
      <c r="Q3211" s="188"/>
      <c r="R3211" s="139"/>
      <c r="S3211" s="447" t="s">
        <v>4578</v>
      </c>
      <c r="T3211" s="40"/>
      <c r="U3211" s="37"/>
    </row>
    <row r="3212" spans="1:24" ht="18" customHeight="1" x14ac:dyDescent="0.25">
      <c r="A3212" s="197">
        <v>246386</v>
      </c>
      <c r="B3212" s="134">
        <v>63810477</v>
      </c>
      <c r="C3212" s="121">
        <v>1</v>
      </c>
      <c r="D3212" s="122"/>
      <c r="E3212" s="270" t="s">
        <v>3769</v>
      </c>
      <c r="F3212" s="124" t="s">
        <v>4203</v>
      </c>
      <c r="G3212" s="168">
        <f>J3212*1.2</f>
        <v>139.19999999999999</v>
      </c>
      <c r="H3212" s="162">
        <f t="shared" si="518"/>
        <v>139.19999999999999</v>
      </c>
      <c r="I3212" s="166" t="s">
        <v>152</v>
      </c>
      <c r="J3212" s="281">
        <v>116</v>
      </c>
      <c r="K3212" s="162">
        <f t="shared" si="519"/>
        <v>116</v>
      </c>
      <c r="L3212" s="167">
        <f t="shared" si="520"/>
        <v>870</v>
      </c>
      <c r="M3212" s="167">
        <f t="shared" si="524"/>
        <v>870</v>
      </c>
      <c r="N3212" s="122" t="s">
        <v>1917</v>
      </c>
      <c r="O3212" s="130">
        <v>23.5</v>
      </c>
      <c r="P3212" s="130">
        <f t="shared" si="522"/>
        <v>23.5</v>
      </c>
      <c r="Q3212" s="139"/>
      <c r="R3212" s="131"/>
      <c r="S3212" s="131"/>
      <c r="T3212" s="131"/>
      <c r="U3212" s="131"/>
    </row>
    <row r="3213" spans="1:24" s="480" customFormat="1" ht="18" customHeight="1" x14ac:dyDescent="0.25">
      <c r="A3213" s="511">
        <v>311450</v>
      </c>
      <c r="B3213" s="134">
        <v>63810477</v>
      </c>
      <c r="C3213" s="121">
        <v>1</v>
      </c>
      <c r="D3213" s="122">
        <v>1401685</v>
      </c>
      <c r="E3213" s="270" t="s">
        <v>3769</v>
      </c>
      <c r="F3213" s="124" t="s">
        <v>4203</v>
      </c>
      <c r="G3213" s="482">
        <f>J3213*1.18</f>
        <v>147.5</v>
      </c>
      <c r="H3213" s="125">
        <f t="shared" si="518"/>
        <v>147.5</v>
      </c>
      <c r="I3213" s="166" t="s">
        <v>152</v>
      </c>
      <c r="J3213" s="481">
        <v>125</v>
      </c>
      <c r="K3213" s="162">
        <f t="shared" si="519"/>
        <v>125</v>
      </c>
      <c r="L3213" s="167">
        <f t="shared" si="520"/>
        <v>937.5</v>
      </c>
      <c r="M3213" s="167">
        <f t="shared" si="524"/>
        <v>937.5</v>
      </c>
      <c r="N3213" s="122" t="s">
        <v>1917</v>
      </c>
      <c r="O3213" s="130">
        <v>23.5</v>
      </c>
      <c r="P3213" s="130">
        <f t="shared" si="522"/>
        <v>23.5</v>
      </c>
      <c r="Q3213" s="131"/>
      <c r="R3213" s="37"/>
      <c r="S3213" s="37"/>
      <c r="T3213" s="37" t="s">
        <v>4717</v>
      </c>
      <c r="U3213" s="37"/>
      <c r="V3213" s="474"/>
    </row>
    <row r="3214" spans="1:24" s="480" customFormat="1" ht="18" customHeight="1" x14ac:dyDescent="0.25">
      <c r="A3214" s="197">
        <v>241490</v>
      </c>
      <c r="B3214" s="134">
        <v>63810478</v>
      </c>
      <c r="C3214" s="134">
        <v>1</v>
      </c>
      <c r="D3214" s="122"/>
      <c r="E3214" s="410" t="s">
        <v>3769</v>
      </c>
      <c r="F3214" s="124" t="s">
        <v>4120</v>
      </c>
      <c r="G3214" s="189">
        <f>J3214*1.2</f>
        <v>144</v>
      </c>
      <c r="H3214" s="125">
        <f t="shared" si="518"/>
        <v>144</v>
      </c>
      <c r="I3214" s="358" t="s">
        <v>152</v>
      </c>
      <c r="J3214" s="281">
        <v>120</v>
      </c>
      <c r="K3214" s="162">
        <f t="shared" si="519"/>
        <v>120</v>
      </c>
      <c r="L3214" s="167">
        <f t="shared" si="520"/>
        <v>900</v>
      </c>
      <c r="M3214" s="167">
        <f t="shared" si="524"/>
        <v>900</v>
      </c>
      <c r="N3214" s="122" t="s">
        <v>1917</v>
      </c>
      <c r="O3214" s="130">
        <v>25.2</v>
      </c>
      <c r="P3214" s="130">
        <f t="shared" si="522"/>
        <v>25.2</v>
      </c>
      <c r="Q3214" s="188"/>
      <c r="R3214" s="139"/>
      <c r="S3214" s="131"/>
      <c r="T3214" s="131"/>
      <c r="U3214" s="131"/>
      <c r="X3214" s="474"/>
    </row>
    <row r="3215" spans="1:24" ht="18" customHeight="1" x14ac:dyDescent="0.25">
      <c r="A3215" s="280">
        <v>210121</v>
      </c>
      <c r="B3215" s="121">
        <v>63810486</v>
      </c>
      <c r="C3215" s="121">
        <v>4</v>
      </c>
      <c r="D3215" s="161"/>
      <c r="E3215" s="123" t="s">
        <v>3748</v>
      </c>
      <c r="F3215" s="124" t="s">
        <v>3749</v>
      </c>
      <c r="G3215" s="168">
        <f>J3215*1.2</f>
        <v>80.399999999999991</v>
      </c>
      <c r="H3215" s="307">
        <f t="shared" si="518"/>
        <v>321.59999999999997</v>
      </c>
      <c r="I3215" s="166" t="s">
        <v>152</v>
      </c>
      <c r="J3215" s="281">
        <v>67</v>
      </c>
      <c r="K3215" s="162">
        <f t="shared" si="519"/>
        <v>268</v>
      </c>
      <c r="L3215" s="167">
        <f t="shared" si="520"/>
        <v>502.5</v>
      </c>
      <c r="M3215" s="167">
        <f t="shared" si="524"/>
        <v>2010</v>
      </c>
      <c r="N3215" s="122" t="s">
        <v>2028</v>
      </c>
      <c r="O3215" s="130">
        <v>2.7679999999999998</v>
      </c>
      <c r="P3215" s="130">
        <f t="shared" si="522"/>
        <v>11.071999999999999</v>
      </c>
      <c r="Q3215" s="188"/>
      <c r="R3215" s="131"/>
      <c r="S3215" s="131"/>
      <c r="T3215" s="131"/>
      <c r="U3215" s="131"/>
    </row>
    <row r="3216" spans="1:24" s="337" customFormat="1" ht="18" customHeight="1" x14ac:dyDescent="0.25">
      <c r="A3216" s="197">
        <v>300963</v>
      </c>
      <c r="B3216" s="134">
        <v>63810490</v>
      </c>
      <c r="C3216" s="134">
        <v>2</v>
      </c>
      <c r="D3216" s="122">
        <v>1390327</v>
      </c>
      <c r="E3216" s="123" t="s">
        <v>4635</v>
      </c>
      <c r="F3216" s="124" t="s">
        <v>4818</v>
      </c>
      <c r="G3216" s="125">
        <f>J3216*1.2</f>
        <v>246</v>
      </c>
      <c r="H3216" s="125">
        <f t="shared" si="518"/>
        <v>492</v>
      </c>
      <c r="I3216" s="358" t="s">
        <v>152</v>
      </c>
      <c r="J3216" s="162">
        <v>205</v>
      </c>
      <c r="K3216" s="162">
        <f t="shared" si="519"/>
        <v>410</v>
      </c>
      <c r="L3216" s="167">
        <f t="shared" si="520"/>
        <v>1537.5</v>
      </c>
      <c r="M3216" s="167">
        <f t="shared" si="524"/>
        <v>3075</v>
      </c>
      <c r="N3216" s="277" t="s">
        <v>1917</v>
      </c>
      <c r="O3216" s="130">
        <v>11</v>
      </c>
      <c r="P3216" s="130">
        <f t="shared" si="522"/>
        <v>22</v>
      </c>
      <c r="Q3216" s="447"/>
      <c r="R3216" s="447"/>
      <c r="S3216" s="447"/>
      <c r="T3216" s="480"/>
      <c r="U3216" s="480"/>
      <c r="V3216" s="37"/>
    </row>
    <row r="3217" spans="1:27" s="480" customFormat="1" ht="18" customHeight="1" x14ac:dyDescent="0.25">
      <c r="A3217" s="280">
        <v>210121</v>
      </c>
      <c r="B3217" s="121">
        <v>63810518</v>
      </c>
      <c r="C3217" s="121">
        <v>2</v>
      </c>
      <c r="D3217" s="161"/>
      <c r="E3217" s="123" t="s">
        <v>3739</v>
      </c>
      <c r="F3217" s="124" t="s">
        <v>3740</v>
      </c>
      <c r="G3217" s="168">
        <f>J3217*1.2</f>
        <v>84</v>
      </c>
      <c r="H3217" s="307">
        <f t="shared" si="518"/>
        <v>168</v>
      </c>
      <c r="I3217" s="166" t="s">
        <v>974</v>
      </c>
      <c r="J3217" s="281">
        <v>70</v>
      </c>
      <c r="K3217" s="162">
        <f t="shared" si="519"/>
        <v>140</v>
      </c>
      <c r="L3217" s="167">
        <f t="shared" si="520"/>
        <v>525</v>
      </c>
      <c r="M3217" s="167">
        <f t="shared" si="524"/>
        <v>1050</v>
      </c>
      <c r="N3217" s="122" t="s">
        <v>2028</v>
      </c>
      <c r="O3217" s="130">
        <v>3</v>
      </c>
      <c r="P3217" s="130">
        <f t="shared" si="522"/>
        <v>6</v>
      </c>
      <c r="Q3217" s="202"/>
      <c r="R3217" s="131"/>
      <c r="S3217" s="131"/>
      <c r="T3217" s="139"/>
      <c r="U3217" s="131"/>
    </row>
    <row r="3218" spans="1:27" x14ac:dyDescent="0.25">
      <c r="A3218" s="280">
        <v>306369</v>
      </c>
      <c r="B3218" s="121">
        <v>63810518</v>
      </c>
      <c r="C3218" s="121">
        <v>2</v>
      </c>
      <c r="D3218" s="122">
        <v>1396666</v>
      </c>
      <c r="E3218" s="123" t="s">
        <v>3739</v>
      </c>
      <c r="F3218" s="124" t="s">
        <v>3740</v>
      </c>
      <c r="G3218" s="168">
        <f>J3218</f>
        <v>84</v>
      </c>
      <c r="H3218" s="125">
        <f t="shared" si="518"/>
        <v>168</v>
      </c>
      <c r="I3218" s="166" t="s">
        <v>974</v>
      </c>
      <c r="J3218" s="481">
        <v>84</v>
      </c>
      <c r="K3218" s="162">
        <f t="shared" si="519"/>
        <v>168</v>
      </c>
      <c r="L3218" s="167">
        <f t="shared" si="520"/>
        <v>630</v>
      </c>
      <c r="M3218" s="167">
        <f t="shared" si="524"/>
        <v>1260</v>
      </c>
      <c r="N3218" s="122" t="s">
        <v>2028</v>
      </c>
      <c r="O3218" s="130">
        <v>3</v>
      </c>
      <c r="P3218" s="130">
        <f t="shared" si="522"/>
        <v>6</v>
      </c>
      <c r="Q3218" s="29"/>
      <c r="T3218" s="40"/>
      <c r="Z3218" s="40"/>
    </row>
    <row r="3219" spans="1:27" ht="18" customHeight="1" x14ac:dyDescent="0.25">
      <c r="A3219" s="178">
        <v>314535</v>
      </c>
      <c r="B3219" s="121">
        <v>63810518</v>
      </c>
      <c r="C3219" s="121">
        <v>2</v>
      </c>
      <c r="D3219" s="122">
        <v>1403628</v>
      </c>
      <c r="E3219" s="123" t="s">
        <v>3739</v>
      </c>
      <c r="F3219" s="124" t="s">
        <v>3740</v>
      </c>
      <c r="G3219" s="189">
        <f>J3219</f>
        <v>84</v>
      </c>
      <c r="H3219" s="187">
        <f t="shared" ref="H3219:H3282" si="525">C3219*G3219</f>
        <v>168</v>
      </c>
      <c r="I3219" s="166" t="s">
        <v>974</v>
      </c>
      <c r="J3219" s="481">
        <v>84</v>
      </c>
      <c r="K3219" s="162">
        <f t="shared" ref="K3219:K3282" si="526">C3219*J3219</f>
        <v>168</v>
      </c>
      <c r="L3219" s="167">
        <f t="shared" ref="L3219:L3282" si="527">J3219*7.5</f>
        <v>630</v>
      </c>
      <c r="M3219" s="167">
        <f t="shared" si="524"/>
        <v>1260</v>
      </c>
      <c r="N3219" s="122" t="s">
        <v>2028</v>
      </c>
      <c r="O3219" s="306">
        <v>3</v>
      </c>
      <c r="P3219" s="306">
        <f t="shared" si="522"/>
        <v>6</v>
      </c>
      <c r="Q3219" s="202"/>
      <c r="R3219" s="131"/>
      <c r="S3219" s="447"/>
      <c r="T3219" s="480"/>
      <c r="U3219" s="480"/>
    </row>
    <row r="3220" spans="1:27" ht="18" customHeight="1" x14ac:dyDescent="0.25">
      <c r="A3220" s="280">
        <v>210121</v>
      </c>
      <c r="B3220" s="121">
        <v>63810522</v>
      </c>
      <c r="C3220" s="121">
        <v>2</v>
      </c>
      <c r="D3220" s="161"/>
      <c r="E3220" s="123" t="s">
        <v>3738</v>
      </c>
      <c r="F3220" s="124" t="s">
        <v>4417</v>
      </c>
      <c r="G3220" s="168">
        <f t="shared" ref="G3220:G3228" si="528">J3220*1.2</f>
        <v>240</v>
      </c>
      <c r="H3220" s="307">
        <f t="shared" si="525"/>
        <v>480</v>
      </c>
      <c r="I3220" s="166" t="s">
        <v>0</v>
      </c>
      <c r="J3220" s="281">
        <v>200</v>
      </c>
      <c r="K3220" s="162">
        <f t="shared" si="526"/>
        <v>400</v>
      </c>
      <c r="L3220" s="167">
        <f t="shared" si="527"/>
        <v>1500</v>
      </c>
      <c r="M3220" s="167">
        <f t="shared" si="524"/>
        <v>3000</v>
      </c>
      <c r="N3220" s="122" t="s">
        <v>2028</v>
      </c>
      <c r="O3220" s="130">
        <v>25</v>
      </c>
      <c r="P3220" s="130">
        <f t="shared" si="522"/>
        <v>50</v>
      </c>
      <c r="Q3220" s="202"/>
      <c r="R3220" s="131"/>
      <c r="S3220" s="246" t="s">
        <v>4420</v>
      </c>
      <c r="T3220" s="139"/>
      <c r="U3220" s="131"/>
    </row>
    <row r="3221" spans="1:27" s="480" customFormat="1" ht="18" customHeight="1" x14ac:dyDescent="0.25">
      <c r="A3221" s="280">
        <v>210121</v>
      </c>
      <c r="B3221" s="121">
        <v>63810525</v>
      </c>
      <c r="C3221" s="121">
        <v>2</v>
      </c>
      <c r="D3221" s="161"/>
      <c r="E3221" s="123" t="s">
        <v>3752</v>
      </c>
      <c r="F3221" s="124" t="s">
        <v>4922</v>
      </c>
      <c r="G3221" s="168">
        <f t="shared" si="528"/>
        <v>114</v>
      </c>
      <c r="H3221" s="307">
        <f t="shared" si="525"/>
        <v>228</v>
      </c>
      <c r="I3221" s="166" t="s">
        <v>0</v>
      </c>
      <c r="J3221" s="281">
        <v>95</v>
      </c>
      <c r="K3221" s="162">
        <f t="shared" si="526"/>
        <v>190</v>
      </c>
      <c r="L3221" s="167">
        <f t="shared" si="527"/>
        <v>712.5</v>
      </c>
      <c r="M3221" s="167">
        <f t="shared" si="524"/>
        <v>1425</v>
      </c>
      <c r="N3221" s="171" t="s">
        <v>1917</v>
      </c>
      <c r="O3221" s="130">
        <v>18.655000000000001</v>
      </c>
      <c r="P3221" s="130">
        <f t="shared" si="522"/>
        <v>37.31</v>
      </c>
      <c r="Q3221" s="188"/>
      <c r="R3221" s="131"/>
      <c r="S3221" s="139"/>
      <c r="T3221" s="139"/>
      <c r="U3221" s="139"/>
    </row>
    <row r="3222" spans="1:27" ht="18" customHeight="1" x14ac:dyDescent="0.25">
      <c r="A3222" s="280">
        <v>263285</v>
      </c>
      <c r="B3222" s="121">
        <v>63810525</v>
      </c>
      <c r="C3222" s="121">
        <v>2</v>
      </c>
      <c r="D3222" s="161"/>
      <c r="E3222" s="123" t="s">
        <v>4309</v>
      </c>
      <c r="F3222" s="124" t="s">
        <v>4922</v>
      </c>
      <c r="G3222" s="168">
        <f t="shared" si="528"/>
        <v>114</v>
      </c>
      <c r="H3222" s="125">
        <f t="shared" si="525"/>
        <v>228</v>
      </c>
      <c r="I3222" s="166" t="s">
        <v>0</v>
      </c>
      <c r="J3222" s="281">
        <v>95</v>
      </c>
      <c r="K3222" s="162">
        <f t="shared" si="526"/>
        <v>190</v>
      </c>
      <c r="L3222" s="167">
        <f t="shared" si="527"/>
        <v>712.5</v>
      </c>
      <c r="M3222" s="167">
        <f t="shared" si="524"/>
        <v>1425</v>
      </c>
      <c r="N3222" s="171" t="s">
        <v>1917</v>
      </c>
      <c r="O3222" s="130">
        <v>18.655000000000001</v>
      </c>
      <c r="P3222" s="130">
        <f t="shared" si="522"/>
        <v>37.31</v>
      </c>
      <c r="Q3222" s="188"/>
      <c r="R3222" s="131"/>
      <c r="S3222" s="139"/>
      <c r="T3222" s="139"/>
      <c r="U3222" s="139"/>
    </row>
    <row r="3223" spans="1:27" ht="18" customHeight="1" x14ac:dyDescent="0.25">
      <c r="A3223" s="280">
        <v>263285</v>
      </c>
      <c r="B3223" s="121">
        <v>63810525</v>
      </c>
      <c r="C3223" s="121">
        <v>2</v>
      </c>
      <c r="D3223" s="161"/>
      <c r="E3223" s="123" t="s">
        <v>4309</v>
      </c>
      <c r="F3223" s="124" t="s">
        <v>4922</v>
      </c>
      <c r="G3223" s="125">
        <f t="shared" si="528"/>
        <v>114</v>
      </c>
      <c r="H3223" s="125">
        <f t="shared" si="525"/>
        <v>228</v>
      </c>
      <c r="I3223" s="166" t="s">
        <v>0</v>
      </c>
      <c r="J3223" s="281">
        <v>95</v>
      </c>
      <c r="K3223" s="162">
        <f t="shared" si="526"/>
        <v>190</v>
      </c>
      <c r="L3223" s="167">
        <f t="shared" si="527"/>
        <v>712.5</v>
      </c>
      <c r="M3223" s="167">
        <f t="shared" si="524"/>
        <v>1425</v>
      </c>
      <c r="N3223" s="171" t="s">
        <v>1917</v>
      </c>
      <c r="O3223" s="130">
        <v>18.655000000000001</v>
      </c>
      <c r="P3223" s="130">
        <f t="shared" si="522"/>
        <v>37.31</v>
      </c>
      <c r="R3223" s="37"/>
      <c r="S3223" s="40"/>
      <c r="T3223" s="40"/>
      <c r="U3223" s="40"/>
    </row>
    <row r="3224" spans="1:27" ht="18" customHeight="1" x14ac:dyDescent="0.25">
      <c r="A3224" s="280">
        <v>210121</v>
      </c>
      <c r="B3224" s="121">
        <v>63810534</v>
      </c>
      <c r="C3224" s="121">
        <v>1</v>
      </c>
      <c r="D3224" s="161"/>
      <c r="E3224" s="123" t="s">
        <v>3733</v>
      </c>
      <c r="F3224" s="124" t="s">
        <v>3734</v>
      </c>
      <c r="G3224" s="168">
        <f t="shared" si="528"/>
        <v>97.44</v>
      </c>
      <c r="H3224" s="307">
        <f t="shared" si="525"/>
        <v>97.44</v>
      </c>
      <c r="I3224" s="166" t="s">
        <v>0</v>
      </c>
      <c r="J3224" s="281">
        <v>81.2</v>
      </c>
      <c r="K3224" s="162">
        <f t="shared" si="526"/>
        <v>81.2</v>
      </c>
      <c r="L3224" s="167">
        <f t="shared" si="527"/>
        <v>609</v>
      </c>
      <c r="M3224" s="167">
        <f t="shared" si="524"/>
        <v>609</v>
      </c>
      <c r="N3224" s="122" t="s">
        <v>2028</v>
      </c>
      <c r="O3224" s="130">
        <v>12</v>
      </c>
      <c r="P3224" s="130">
        <f t="shared" si="522"/>
        <v>12</v>
      </c>
      <c r="Q3224" s="188"/>
      <c r="R3224" s="139"/>
      <c r="S3224" s="131"/>
      <c r="T3224" s="131"/>
    </row>
    <row r="3225" spans="1:27" ht="18" customHeight="1" x14ac:dyDescent="0.25">
      <c r="A3225" s="280">
        <v>210121</v>
      </c>
      <c r="B3225" s="121">
        <v>63810535</v>
      </c>
      <c r="C3225" s="121">
        <v>1</v>
      </c>
      <c r="D3225" s="161"/>
      <c r="E3225" s="123" t="s">
        <v>3735</v>
      </c>
      <c r="F3225" s="124" t="s">
        <v>3734</v>
      </c>
      <c r="G3225" s="168">
        <f t="shared" si="528"/>
        <v>97.44</v>
      </c>
      <c r="H3225" s="307">
        <f t="shared" si="525"/>
        <v>97.44</v>
      </c>
      <c r="I3225" s="166" t="s">
        <v>0</v>
      </c>
      <c r="J3225" s="281">
        <v>81.2</v>
      </c>
      <c r="K3225" s="162">
        <f t="shared" si="526"/>
        <v>81.2</v>
      </c>
      <c r="L3225" s="167">
        <f t="shared" si="527"/>
        <v>609</v>
      </c>
      <c r="M3225" s="167">
        <f t="shared" si="524"/>
        <v>609</v>
      </c>
      <c r="N3225" s="122" t="s">
        <v>2028</v>
      </c>
      <c r="O3225" s="130">
        <v>12</v>
      </c>
      <c r="P3225" s="130">
        <f t="shared" si="522"/>
        <v>12</v>
      </c>
      <c r="Q3225" s="188"/>
      <c r="R3225" s="139"/>
      <c r="S3225" s="131"/>
      <c r="T3225" s="131"/>
      <c r="U3225" s="139"/>
    </row>
    <row r="3226" spans="1:27" ht="18" customHeight="1" x14ac:dyDescent="0.25">
      <c r="A3226" s="280">
        <v>210121</v>
      </c>
      <c r="B3226" s="121">
        <v>63810536</v>
      </c>
      <c r="C3226" s="121">
        <v>3</v>
      </c>
      <c r="D3226" s="161"/>
      <c r="E3226" s="123" t="s">
        <v>3736</v>
      </c>
      <c r="F3226" s="124" t="s">
        <v>3737</v>
      </c>
      <c r="G3226" s="168">
        <f t="shared" si="528"/>
        <v>56.4</v>
      </c>
      <c r="H3226" s="307">
        <f t="shared" si="525"/>
        <v>169.2</v>
      </c>
      <c r="I3226" s="166" t="s">
        <v>0</v>
      </c>
      <c r="J3226" s="281">
        <v>47</v>
      </c>
      <c r="K3226" s="162">
        <f t="shared" si="526"/>
        <v>141</v>
      </c>
      <c r="L3226" s="167">
        <f t="shared" si="527"/>
        <v>352.5</v>
      </c>
      <c r="M3226" s="167">
        <f t="shared" si="524"/>
        <v>1057.5</v>
      </c>
      <c r="N3226" s="122" t="s">
        <v>2028</v>
      </c>
      <c r="O3226" s="130">
        <v>3.5870000000000002</v>
      </c>
      <c r="P3226" s="130">
        <f t="shared" si="522"/>
        <v>10.761000000000001</v>
      </c>
      <c r="Q3226" s="188"/>
      <c r="R3226" s="202"/>
      <c r="S3226" s="202"/>
      <c r="T3226" s="202"/>
      <c r="U3226" s="40"/>
    </row>
    <row r="3227" spans="1:27" ht="18" customHeight="1" x14ac:dyDescent="0.25">
      <c r="A3227" s="280">
        <v>210121</v>
      </c>
      <c r="B3227" s="121">
        <v>63810538</v>
      </c>
      <c r="C3227" s="121">
        <v>2</v>
      </c>
      <c r="D3227" s="161"/>
      <c r="E3227" s="123" t="s">
        <v>3753</v>
      </c>
      <c r="F3227" s="124" t="s">
        <v>4548</v>
      </c>
      <c r="G3227" s="168">
        <f t="shared" si="528"/>
        <v>108</v>
      </c>
      <c r="H3227" s="307">
        <f t="shared" si="525"/>
        <v>216</v>
      </c>
      <c r="I3227" s="166" t="s">
        <v>0</v>
      </c>
      <c r="J3227" s="281">
        <v>90</v>
      </c>
      <c r="K3227" s="162">
        <f t="shared" si="526"/>
        <v>180</v>
      </c>
      <c r="L3227" s="167">
        <f t="shared" si="527"/>
        <v>675</v>
      </c>
      <c r="M3227" s="167">
        <f t="shared" si="524"/>
        <v>1350</v>
      </c>
      <c r="N3227" s="171" t="s">
        <v>1917</v>
      </c>
      <c r="O3227" s="130">
        <v>21.524999999999999</v>
      </c>
      <c r="P3227" s="130">
        <f t="shared" si="522"/>
        <v>43.05</v>
      </c>
      <c r="Q3227" s="188"/>
      <c r="R3227" s="131"/>
      <c r="S3227" s="131"/>
      <c r="T3227" s="131"/>
    </row>
    <row r="3228" spans="1:27" s="40" customFormat="1" x14ac:dyDescent="0.25">
      <c r="A3228" s="280">
        <v>210121</v>
      </c>
      <c r="B3228" s="121">
        <v>63810539</v>
      </c>
      <c r="C3228" s="121">
        <v>2</v>
      </c>
      <c r="D3228" s="161"/>
      <c r="E3228" s="123" t="s">
        <v>3754</v>
      </c>
      <c r="F3228" s="124" t="s">
        <v>4562</v>
      </c>
      <c r="G3228" s="168">
        <f t="shared" si="528"/>
        <v>108</v>
      </c>
      <c r="H3228" s="307">
        <f t="shared" si="525"/>
        <v>216</v>
      </c>
      <c r="I3228" s="166" t="s">
        <v>0</v>
      </c>
      <c r="J3228" s="281">
        <v>90</v>
      </c>
      <c r="K3228" s="162">
        <f t="shared" si="526"/>
        <v>180</v>
      </c>
      <c r="L3228" s="167">
        <f t="shared" si="527"/>
        <v>675</v>
      </c>
      <c r="M3228" s="167">
        <f t="shared" si="524"/>
        <v>1350</v>
      </c>
      <c r="N3228" s="171" t="s">
        <v>1917</v>
      </c>
      <c r="O3228" s="130">
        <v>21.524999999999999</v>
      </c>
      <c r="P3228" s="130">
        <f t="shared" si="522"/>
        <v>43.05</v>
      </c>
      <c r="Q3228" s="188"/>
      <c r="R3228" s="131"/>
      <c r="S3228" s="131"/>
      <c r="T3228" s="131"/>
      <c r="U3228" s="37"/>
      <c r="V3228" s="37"/>
      <c r="W3228" s="37"/>
      <c r="X3228" s="37"/>
      <c r="Y3228" s="37"/>
      <c r="AA3228" s="37"/>
    </row>
    <row r="3229" spans="1:27" ht="14.25" customHeight="1" x14ac:dyDescent="0.25">
      <c r="A3229" s="197">
        <v>283622</v>
      </c>
      <c r="B3229" s="134">
        <v>63810577</v>
      </c>
      <c r="C3229" s="134">
        <v>10</v>
      </c>
      <c r="D3229" s="161"/>
      <c r="E3229" s="270">
        <v>63810577</v>
      </c>
      <c r="F3229" s="124" t="s">
        <v>4494</v>
      </c>
      <c r="G3229" s="187">
        <f>J3229*1.2+O3229*2.5</f>
        <v>60.774999999999999</v>
      </c>
      <c r="H3229" s="187">
        <f t="shared" si="525"/>
        <v>607.75</v>
      </c>
      <c r="I3229" s="163" t="s">
        <v>974</v>
      </c>
      <c r="J3229" s="164">
        <v>50</v>
      </c>
      <c r="K3229" s="164">
        <f t="shared" si="526"/>
        <v>500</v>
      </c>
      <c r="L3229" s="165">
        <f t="shared" si="527"/>
        <v>375</v>
      </c>
      <c r="M3229" s="165">
        <f t="shared" si="524"/>
        <v>3750</v>
      </c>
      <c r="N3229" s="129" t="s">
        <v>1973</v>
      </c>
      <c r="O3229" s="130">
        <v>0.31</v>
      </c>
      <c r="P3229" s="130">
        <f t="shared" si="522"/>
        <v>3.1</v>
      </c>
      <c r="Q3229" s="188"/>
      <c r="R3229" s="131"/>
      <c r="S3229" s="131"/>
      <c r="W3229" s="40"/>
      <c r="X3229" s="40"/>
      <c r="Y3229" s="40"/>
      <c r="Z3229" s="40"/>
      <c r="AA3229" s="40"/>
    </row>
    <row r="3230" spans="1:27" x14ac:dyDescent="0.25">
      <c r="A3230" s="197">
        <v>211625</v>
      </c>
      <c r="B3230" s="134">
        <v>63810581</v>
      </c>
      <c r="C3230" s="121">
        <v>1</v>
      </c>
      <c r="D3230" s="161"/>
      <c r="E3230" s="123">
        <v>63810581</v>
      </c>
      <c r="F3230" s="124" t="s">
        <v>3771</v>
      </c>
      <c r="G3230" s="189">
        <f>J3230*1.2</f>
        <v>320.39999999999998</v>
      </c>
      <c r="H3230" s="125">
        <f t="shared" si="525"/>
        <v>320.39999999999998</v>
      </c>
      <c r="I3230" s="166" t="s">
        <v>0</v>
      </c>
      <c r="J3230" s="281">
        <v>267</v>
      </c>
      <c r="K3230" s="162">
        <f t="shared" si="526"/>
        <v>267</v>
      </c>
      <c r="L3230" s="167">
        <f t="shared" si="527"/>
        <v>2002.5</v>
      </c>
      <c r="M3230" s="167">
        <f t="shared" si="524"/>
        <v>2002.5</v>
      </c>
      <c r="N3230" s="297" t="s">
        <v>1917</v>
      </c>
      <c r="O3230" s="130">
        <v>32.700000000000003</v>
      </c>
      <c r="P3230" s="130">
        <f t="shared" si="522"/>
        <v>32.700000000000003</v>
      </c>
      <c r="Q3230" s="188"/>
      <c r="R3230" s="139"/>
      <c r="S3230" s="139"/>
      <c r="T3230" s="139"/>
    </row>
    <row r="3231" spans="1:27" x14ac:dyDescent="0.25">
      <c r="A3231" s="197">
        <v>236942</v>
      </c>
      <c r="B3231" s="385">
        <v>63810615</v>
      </c>
      <c r="C3231" s="385">
        <v>1</v>
      </c>
      <c r="D3231" s="161"/>
      <c r="E3231" s="386">
        <v>63810615</v>
      </c>
      <c r="F3231" s="387" t="s">
        <v>4104</v>
      </c>
      <c r="G3231" s="388">
        <f>J3231*1.2</f>
        <v>22.8</v>
      </c>
      <c r="H3231" s="389">
        <f t="shared" si="525"/>
        <v>22.8</v>
      </c>
      <c r="I3231" s="390" t="s">
        <v>0</v>
      </c>
      <c r="J3231" s="391">
        <v>19</v>
      </c>
      <c r="K3231" s="392">
        <f t="shared" si="526"/>
        <v>19</v>
      </c>
      <c r="L3231" s="393">
        <f t="shared" si="527"/>
        <v>142.5</v>
      </c>
      <c r="M3231" s="393">
        <f t="shared" si="524"/>
        <v>142.5</v>
      </c>
      <c r="N3231" s="394" t="s">
        <v>1917</v>
      </c>
      <c r="O3231" s="395">
        <v>0.9</v>
      </c>
      <c r="P3231" s="395">
        <f t="shared" si="522"/>
        <v>0.9</v>
      </c>
      <c r="Q3231" s="382"/>
      <c r="R3231" s="384"/>
      <c r="S3231" s="383"/>
      <c r="T3231" s="383"/>
      <c r="U3231" s="383"/>
      <c r="W3231" s="40"/>
      <c r="X3231" s="40"/>
      <c r="Y3231" s="40"/>
    </row>
    <row r="3232" spans="1:27" ht="18" customHeight="1" x14ac:dyDescent="0.25">
      <c r="A3232" s="134">
        <v>213783</v>
      </c>
      <c r="B3232" s="134">
        <v>63810615</v>
      </c>
      <c r="C3232" s="134">
        <v>1</v>
      </c>
      <c r="D3232" s="161"/>
      <c r="E3232" s="123">
        <v>63810615</v>
      </c>
      <c r="F3232" s="124" t="s">
        <v>3868</v>
      </c>
      <c r="G3232" s="168">
        <f>J3232*1.25</f>
        <v>23.5</v>
      </c>
      <c r="H3232" s="125">
        <f t="shared" si="525"/>
        <v>23.5</v>
      </c>
      <c r="I3232" s="166" t="s">
        <v>0</v>
      </c>
      <c r="J3232" s="162">
        <v>18.8</v>
      </c>
      <c r="K3232" s="162">
        <f t="shared" si="526"/>
        <v>18.8</v>
      </c>
      <c r="L3232" s="167">
        <f t="shared" si="527"/>
        <v>141</v>
      </c>
      <c r="M3232" s="167">
        <f t="shared" si="524"/>
        <v>141</v>
      </c>
      <c r="N3232" s="122" t="s">
        <v>1917</v>
      </c>
      <c r="O3232" s="130">
        <v>0.82</v>
      </c>
      <c r="P3232" s="130">
        <f t="shared" si="522"/>
        <v>0.82</v>
      </c>
      <c r="Q3232" s="188"/>
      <c r="R3232" s="139"/>
      <c r="S3232" s="139"/>
      <c r="T3232" s="139"/>
      <c r="X3232" s="40"/>
    </row>
    <row r="3233" spans="1:24" ht="18" customHeight="1" x14ac:dyDescent="0.25">
      <c r="A3233" s="134">
        <v>213783</v>
      </c>
      <c r="B3233" s="178">
        <v>63810615</v>
      </c>
      <c r="C3233" s="134">
        <v>1</v>
      </c>
      <c r="D3233" s="161"/>
      <c r="E3233" s="257">
        <v>63810615</v>
      </c>
      <c r="F3233" s="124" t="s">
        <v>3868</v>
      </c>
      <c r="G3233" s="168">
        <f>J3233*1.25</f>
        <v>23.5</v>
      </c>
      <c r="H3233" s="135">
        <f t="shared" si="525"/>
        <v>23.5</v>
      </c>
      <c r="I3233" s="200" t="s">
        <v>0</v>
      </c>
      <c r="J3233" s="162">
        <v>18.8</v>
      </c>
      <c r="K3233" s="162">
        <f t="shared" si="526"/>
        <v>18.8</v>
      </c>
      <c r="L3233" s="159">
        <f t="shared" si="527"/>
        <v>141</v>
      </c>
      <c r="M3233" s="167">
        <f t="shared" si="524"/>
        <v>141</v>
      </c>
      <c r="N3233" s="161" t="s">
        <v>1917</v>
      </c>
      <c r="O3233" s="130">
        <v>0.82</v>
      </c>
      <c r="P3233" s="130">
        <f t="shared" si="522"/>
        <v>0.82</v>
      </c>
      <c r="Q3233" s="188"/>
      <c r="R3233" s="139"/>
      <c r="S3233" s="139"/>
      <c r="T3233" s="139"/>
      <c r="X3233" s="40"/>
    </row>
    <row r="3234" spans="1:24" ht="18" customHeight="1" x14ac:dyDescent="0.25">
      <c r="A3234" s="197">
        <v>213094</v>
      </c>
      <c r="B3234" s="134">
        <v>63810671</v>
      </c>
      <c r="C3234" s="134">
        <v>2</v>
      </c>
      <c r="D3234" s="161"/>
      <c r="E3234" s="123">
        <v>63810671</v>
      </c>
      <c r="F3234" s="124" t="s">
        <v>3779</v>
      </c>
      <c r="G3234" s="168">
        <f>J3234*1.2</f>
        <v>60</v>
      </c>
      <c r="H3234" s="125">
        <f t="shared" si="525"/>
        <v>120</v>
      </c>
      <c r="I3234" s="166" t="s">
        <v>0</v>
      </c>
      <c r="J3234" s="162">
        <v>50</v>
      </c>
      <c r="K3234" s="162">
        <f t="shared" si="526"/>
        <v>100</v>
      </c>
      <c r="L3234" s="167">
        <f t="shared" si="527"/>
        <v>375</v>
      </c>
      <c r="M3234" s="167">
        <f t="shared" si="524"/>
        <v>750</v>
      </c>
      <c r="N3234" s="122" t="s">
        <v>2028</v>
      </c>
      <c r="O3234" s="130">
        <v>3.5</v>
      </c>
      <c r="P3234" s="130">
        <f t="shared" si="522"/>
        <v>7</v>
      </c>
      <c r="Q3234" s="202"/>
      <c r="R3234" s="202"/>
      <c r="S3234" s="202"/>
      <c r="T3234" s="202"/>
      <c r="X3234" s="40"/>
    </row>
    <row r="3235" spans="1:24" ht="18" customHeight="1" x14ac:dyDescent="0.25">
      <c r="A3235" s="280">
        <v>211826</v>
      </c>
      <c r="B3235" s="121">
        <v>63810703</v>
      </c>
      <c r="C3235" s="121">
        <v>1</v>
      </c>
      <c r="D3235" s="161"/>
      <c r="E3235" s="123" t="s">
        <v>3758</v>
      </c>
      <c r="F3235" s="124" t="s">
        <v>4018</v>
      </c>
      <c r="G3235" s="168">
        <f>J3235*1.2+O3235*2.5</f>
        <v>38.799999999999997</v>
      </c>
      <c r="H3235" s="162">
        <f t="shared" si="525"/>
        <v>38.799999999999997</v>
      </c>
      <c r="I3235" s="163" t="s">
        <v>0</v>
      </c>
      <c r="J3235" s="164">
        <v>24</v>
      </c>
      <c r="K3235" s="164">
        <f t="shared" si="526"/>
        <v>24</v>
      </c>
      <c r="L3235" s="165">
        <f t="shared" si="527"/>
        <v>180</v>
      </c>
      <c r="M3235" s="165">
        <f t="shared" si="524"/>
        <v>180</v>
      </c>
      <c r="N3235" s="129" t="s">
        <v>1973</v>
      </c>
      <c r="O3235" s="130">
        <v>4</v>
      </c>
      <c r="P3235" s="130">
        <f t="shared" si="522"/>
        <v>4</v>
      </c>
      <c r="Q3235" s="139"/>
      <c r="R3235" s="139"/>
      <c r="S3235" s="139"/>
      <c r="T3235" s="139"/>
      <c r="X3235" s="40"/>
    </row>
    <row r="3236" spans="1:24" ht="18" customHeight="1" x14ac:dyDescent="0.25">
      <c r="A3236" s="280">
        <v>211826</v>
      </c>
      <c r="B3236" s="121">
        <v>63810703</v>
      </c>
      <c r="C3236" s="121">
        <v>1</v>
      </c>
      <c r="D3236" s="161"/>
      <c r="E3236" s="123" t="s">
        <v>3758</v>
      </c>
      <c r="F3236" s="124" t="s">
        <v>4018</v>
      </c>
      <c r="G3236" s="168">
        <f>J3236*1.2+O3236*2.5</f>
        <v>38.799999999999997</v>
      </c>
      <c r="H3236" s="162">
        <f t="shared" si="525"/>
        <v>38.799999999999997</v>
      </c>
      <c r="I3236" s="163" t="s">
        <v>0</v>
      </c>
      <c r="J3236" s="164">
        <v>24</v>
      </c>
      <c r="K3236" s="164">
        <f t="shared" si="526"/>
        <v>24</v>
      </c>
      <c r="L3236" s="165">
        <f t="shared" si="527"/>
        <v>180</v>
      </c>
      <c r="M3236" s="165">
        <f t="shared" si="524"/>
        <v>180</v>
      </c>
      <c r="N3236" s="129" t="s">
        <v>1973</v>
      </c>
      <c r="O3236" s="130">
        <v>4</v>
      </c>
      <c r="P3236" s="130">
        <f t="shared" si="522"/>
        <v>4</v>
      </c>
      <c r="Q3236" s="139"/>
      <c r="R3236" s="139"/>
      <c r="S3236" s="139"/>
      <c r="T3236" s="139"/>
      <c r="X3236" s="40"/>
    </row>
    <row r="3237" spans="1:24" ht="18" customHeight="1" x14ac:dyDescent="0.25">
      <c r="A3237" s="280">
        <v>211826</v>
      </c>
      <c r="B3237" s="121">
        <v>63810703</v>
      </c>
      <c r="C3237" s="121">
        <v>1</v>
      </c>
      <c r="D3237" s="161"/>
      <c r="E3237" s="123" t="s">
        <v>3758</v>
      </c>
      <c r="F3237" s="124" t="s">
        <v>4018</v>
      </c>
      <c r="G3237" s="168">
        <f>J3237*1.2+O3237*2.5</f>
        <v>38.799999999999997</v>
      </c>
      <c r="H3237" s="162">
        <f t="shared" si="525"/>
        <v>38.799999999999997</v>
      </c>
      <c r="I3237" s="163" t="s">
        <v>0</v>
      </c>
      <c r="J3237" s="164">
        <v>24</v>
      </c>
      <c r="K3237" s="164">
        <f t="shared" si="526"/>
        <v>24</v>
      </c>
      <c r="L3237" s="165">
        <f t="shared" si="527"/>
        <v>180</v>
      </c>
      <c r="M3237" s="165">
        <f t="shared" si="524"/>
        <v>180</v>
      </c>
      <c r="N3237" s="129" t="s">
        <v>1973</v>
      </c>
      <c r="O3237" s="130">
        <v>4</v>
      </c>
      <c r="P3237" s="130">
        <f t="shared" si="522"/>
        <v>4</v>
      </c>
      <c r="Q3237" s="139"/>
      <c r="R3237" s="139"/>
      <c r="S3237" s="139"/>
      <c r="T3237" s="139"/>
      <c r="X3237" s="40"/>
    </row>
    <row r="3238" spans="1:24" ht="18" customHeight="1" x14ac:dyDescent="0.25">
      <c r="A3238" s="134">
        <v>213873</v>
      </c>
      <c r="B3238" s="134">
        <v>63810736</v>
      </c>
      <c r="C3238" s="134">
        <v>16</v>
      </c>
      <c r="D3238" s="161"/>
      <c r="E3238" s="123">
        <v>63810736</v>
      </c>
      <c r="F3238" s="124" t="s">
        <v>3780</v>
      </c>
      <c r="G3238" s="151">
        <f>J3238*1.2+O3238*2.5</f>
        <v>28.949999999999996</v>
      </c>
      <c r="H3238" s="135">
        <f t="shared" si="525"/>
        <v>463.19999999999993</v>
      </c>
      <c r="I3238" s="126" t="s">
        <v>0</v>
      </c>
      <c r="J3238" s="137">
        <v>20.5</v>
      </c>
      <c r="K3238" s="137">
        <f t="shared" si="526"/>
        <v>328</v>
      </c>
      <c r="L3238" s="138">
        <f t="shared" si="527"/>
        <v>153.75</v>
      </c>
      <c r="M3238" s="138">
        <f t="shared" si="524"/>
        <v>2460</v>
      </c>
      <c r="N3238" s="129" t="s">
        <v>1973</v>
      </c>
      <c r="O3238" s="130">
        <v>1.74</v>
      </c>
      <c r="P3238" s="130">
        <f t="shared" ref="P3238:P3301" si="529">O3238*C3238</f>
        <v>27.84</v>
      </c>
      <c r="Q3238" s="139"/>
      <c r="R3238" s="139"/>
      <c r="S3238" s="139"/>
      <c r="T3238" s="139"/>
      <c r="X3238" s="40"/>
    </row>
    <row r="3239" spans="1:24" ht="18" customHeight="1" x14ac:dyDescent="0.25">
      <c r="A3239" s="134">
        <v>214208</v>
      </c>
      <c r="B3239" s="134">
        <v>63810761</v>
      </c>
      <c r="C3239" s="134">
        <v>1</v>
      </c>
      <c r="D3239" s="161"/>
      <c r="E3239" s="123">
        <v>63810761</v>
      </c>
      <c r="F3239" s="124" t="s">
        <v>3781</v>
      </c>
      <c r="G3239" s="151">
        <f>J3239*1.2</f>
        <v>730.8</v>
      </c>
      <c r="H3239" s="135">
        <f t="shared" si="525"/>
        <v>730.8</v>
      </c>
      <c r="I3239" s="121" t="s">
        <v>0</v>
      </c>
      <c r="J3239" s="160">
        <v>609</v>
      </c>
      <c r="K3239" s="160">
        <f t="shared" si="526"/>
        <v>609</v>
      </c>
      <c r="L3239" s="159">
        <f t="shared" si="527"/>
        <v>4567.5</v>
      </c>
      <c r="M3239" s="159">
        <f t="shared" si="524"/>
        <v>4567.5</v>
      </c>
      <c r="N3239" s="122" t="s">
        <v>1917</v>
      </c>
      <c r="O3239" s="130">
        <v>170</v>
      </c>
      <c r="P3239" s="130">
        <f t="shared" si="529"/>
        <v>170</v>
      </c>
      <c r="Q3239" s="139"/>
      <c r="R3239" s="139"/>
      <c r="S3239" s="139"/>
      <c r="T3239" s="139"/>
      <c r="U3239" s="139"/>
      <c r="X3239" s="40"/>
    </row>
    <row r="3240" spans="1:24" ht="18" customHeight="1" x14ac:dyDescent="0.25">
      <c r="A3240" s="134">
        <v>214208</v>
      </c>
      <c r="B3240" s="134">
        <v>63810766</v>
      </c>
      <c r="C3240" s="134">
        <v>1</v>
      </c>
      <c r="D3240" s="161"/>
      <c r="E3240" s="123">
        <v>63810766</v>
      </c>
      <c r="F3240" s="124" t="s">
        <v>3782</v>
      </c>
      <c r="G3240" s="151">
        <f>J3240*1.2</f>
        <v>789.6</v>
      </c>
      <c r="H3240" s="135">
        <f t="shared" si="525"/>
        <v>789.6</v>
      </c>
      <c r="I3240" s="121" t="s">
        <v>0</v>
      </c>
      <c r="J3240" s="160">
        <v>658</v>
      </c>
      <c r="K3240" s="160">
        <f t="shared" si="526"/>
        <v>658</v>
      </c>
      <c r="L3240" s="159">
        <f t="shared" si="527"/>
        <v>4935</v>
      </c>
      <c r="M3240" s="159">
        <f t="shared" si="524"/>
        <v>4935</v>
      </c>
      <c r="N3240" s="122" t="s">
        <v>1917</v>
      </c>
      <c r="O3240" s="130">
        <v>175</v>
      </c>
      <c r="P3240" s="130">
        <f t="shared" si="529"/>
        <v>175</v>
      </c>
      <c r="Q3240" s="139"/>
      <c r="R3240" s="139"/>
      <c r="S3240" s="139"/>
      <c r="T3240" s="139"/>
      <c r="X3240" s="40"/>
    </row>
    <row r="3241" spans="1:24" ht="18" customHeight="1" x14ac:dyDescent="0.25">
      <c r="A3241" s="134">
        <v>214549</v>
      </c>
      <c r="B3241" s="134">
        <v>63810772</v>
      </c>
      <c r="C3241" s="134">
        <v>2</v>
      </c>
      <c r="D3241" s="161"/>
      <c r="E3241" s="123">
        <v>63810772</v>
      </c>
      <c r="F3241" s="124" t="s">
        <v>3783</v>
      </c>
      <c r="G3241" s="151">
        <f>J3241*1.2</f>
        <v>108</v>
      </c>
      <c r="H3241" s="135">
        <f t="shared" si="525"/>
        <v>216</v>
      </c>
      <c r="I3241" s="121" t="s">
        <v>0</v>
      </c>
      <c r="J3241" s="160">
        <v>90</v>
      </c>
      <c r="K3241" s="160">
        <f t="shared" si="526"/>
        <v>180</v>
      </c>
      <c r="L3241" s="159">
        <f t="shared" si="527"/>
        <v>675</v>
      </c>
      <c r="M3241" s="159">
        <f t="shared" si="524"/>
        <v>1350</v>
      </c>
      <c r="N3241" s="122" t="s">
        <v>1917</v>
      </c>
      <c r="O3241" s="130">
        <v>11</v>
      </c>
      <c r="P3241" s="130">
        <f t="shared" si="529"/>
        <v>22</v>
      </c>
      <c r="Q3241" s="139"/>
      <c r="R3241" s="139"/>
      <c r="S3241" s="139"/>
      <c r="T3241" s="139"/>
      <c r="U3241" s="40"/>
      <c r="X3241" s="40"/>
    </row>
    <row r="3242" spans="1:24" ht="18" customHeight="1" x14ac:dyDescent="0.25">
      <c r="A3242" s="134">
        <v>214549</v>
      </c>
      <c r="B3242" s="134">
        <v>63810773</v>
      </c>
      <c r="C3242" s="134">
        <v>2</v>
      </c>
      <c r="D3242" s="161"/>
      <c r="E3242" s="123">
        <v>63810773</v>
      </c>
      <c r="F3242" s="124" t="s">
        <v>3784</v>
      </c>
      <c r="G3242" s="151">
        <f>J3242*1.2</f>
        <v>30</v>
      </c>
      <c r="H3242" s="135">
        <f t="shared" si="525"/>
        <v>60</v>
      </c>
      <c r="I3242" s="121" t="s">
        <v>0</v>
      </c>
      <c r="J3242" s="160">
        <v>25</v>
      </c>
      <c r="K3242" s="160">
        <f t="shared" si="526"/>
        <v>50</v>
      </c>
      <c r="L3242" s="159">
        <f t="shared" si="527"/>
        <v>187.5</v>
      </c>
      <c r="M3242" s="159">
        <f t="shared" si="524"/>
        <v>375</v>
      </c>
      <c r="N3242" s="122" t="s">
        <v>2028</v>
      </c>
      <c r="O3242" s="130">
        <v>0.5</v>
      </c>
      <c r="P3242" s="130">
        <f t="shared" si="529"/>
        <v>1</v>
      </c>
      <c r="Q3242" s="139"/>
      <c r="R3242" s="139"/>
      <c r="S3242" s="139"/>
      <c r="T3242" s="139"/>
      <c r="U3242" s="139"/>
      <c r="X3242" s="40"/>
    </row>
    <row r="3243" spans="1:24" ht="18" customHeight="1" x14ac:dyDescent="0.25">
      <c r="A3243" s="134">
        <v>214549</v>
      </c>
      <c r="B3243" s="134">
        <v>63810775</v>
      </c>
      <c r="C3243" s="134">
        <v>4</v>
      </c>
      <c r="D3243" s="161"/>
      <c r="E3243" s="123">
        <v>63810775</v>
      </c>
      <c r="F3243" s="124" t="s">
        <v>3785</v>
      </c>
      <c r="G3243" s="151">
        <f>J3243*1.2</f>
        <v>9.6</v>
      </c>
      <c r="H3243" s="135">
        <f t="shared" si="525"/>
        <v>38.4</v>
      </c>
      <c r="I3243" s="121" t="s">
        <v>0</v>
      </c>
      <c r="J3243" s="160">
        <v>8</v>
      </c>
      <c r="K3243" s="160">
        <f t="shared" si="526"/>
        <v>32</v>
      </c>
      <c r="L3243" s="159">
        <f t="shared" si="527"/>
        <v>60</v>
      </c>
      <c r="M3243" s="159">
        <f t="shared" si="524"/>
        <v>240</v>
      </c>
      <c r="N3243" s="122" t="s">
        <v>2028</v>
      </c>
      <c r="O3243" s="130">
        <v>0.1</v>
      </c>
      <c r="P3243" s="130">
        <f t="shared" si="529"/>
        <v>0.4</v>
      </c>
      <c r="Q3243" s="139"/>
      <c r="R3243" s="139"/>
      <c r="S3243" s="139"/>
      <c r="T3243" s="139"/>
      <c r="X3243" s="40"/>
    </row>
    <row r="3244" spans="1:24" ht="18" customHeight="1" x14ac:dyDescent="0.25">
      <c r="A3244" s="197">
        <v>217434</v>
      </c>
      <c r="B3244" s="134">
        <v>63810810</v>
      </c>
      <c r="C3244" s="134">
        <v>14</v>
      </c>
      <c r="D3244" s="161"/>
      <c r="E3244" s="123">
        <v>63810810</v>
      </c>
      <c r="F3244" s="124" t="s">
        <v>3787</v>
      </c>
      <c r="G3244" s="168">
        <f>J3244*1.2+O3244*2.5</f>
        <v>38.234999999999999</v>
      </c>
      <c r="H3244" s="125">
        <f t="shared" si="525"/>
        <v>535.29</v>
      </c>
      <c r="I3244" s="163" t="s">
        <v>974</v>
      </c>
      <c r="J3244" s="164">
        <v>27.5</v>
      </c>
      <c r="K3244" s="164">
        <f t="shared" si="526"/>
        <v>385</v>
      </c>
      <c r="L3244" s="165">
        <f t="shared" si="527"/>
        <v>206.25</v>
      </c>
      <c r="M3244" s="165">
        <f t="shared" si="524"/>
        <v>2887.5</v>
      </c>
      <c r="N3244" s="129" t="s">
        <v>1973</v>
      </c>
      <c r="O3244" s="130">
        <v>2.0939999999999999</v>
      </c>
      <c r="P3244" s="130">
        <f t="shared" si="529"/>
        <v>29.315999999999999</v>
      </c>
      <c r="Q3244" s="188"/>
      <c r="R3244" s="131"/>
      <c r="S3244" s="131"/>
      <c r="T3244" s="131"/>
      <c r="X3244" s="40"/>
    </row>
    <row r="3245" spans="1:24" ht="18" customHeight="1" x14ac:dyDescent="0.25">
      <c r="A3245" s="324">
        <v>218649</v>
      </c>
      <c r="B3245" s="317">
        <v>63810854</v>
      </c>
      <c r="C3245" s="317">
        <v>2</v>
      </c>
      <c r="D3245" s="318"/>
      <c r="E3245" s="380">
        <v>4001258155</v>
      </c>
      <c r="F3245" s="304" t="s">
        <v>4821</v>
      </c>
      <c r="G3245" s="325">
        <f>J3245*1.2</f>
        <v>146.4</v>
      </c>
      <c r="H3245" s="319">
        <f t="shared" si="525"/>
        <v>292.8</v>
      </c>
      <c r="I3245" s="320" t="s">
        <v>152</v>
      </c>
      <c r="J3245" s="319">
        <v>122</v>
      </c>
      <c r="K3245" s="319">
        <f t="shared" si="526"/>
        <v>244</v>
      </c>
      <c r="L3245" s="321">
        <f t="shared" si="527"/>
        <v>915</v>
      </c>
      <c r="M3245" s="321">
        <f t="shared" si="524"/>
        <v>1830</v>
      </c>
      <c r="N3245" s="322" t="s">
        <v>2028</v>
      </c>
      <c r="O3245" s="323">
        <v>19.899999999999999</v>
      </c>
      <c r="P3245" s="323">
        <f t="shared" si="529"/>
        <v>39.799999999999997</v>
      </c>
      <c r="Q3245" s="188"/>
      <c r="R3245" s="131"/>
      <c r="S3245" s="131"/>
      <c r="T3245" s="131"/>
      <c r="U3245" s="139"/>
      <c r="X3245" s="40"/>
    </row>
    <row r="3246" spans="1:24" ht="18" customHeight="1" x14ac:dyDescent="0.25">
      <c r="A3246" s="134">
        <v>219633</v>
      </c>
      <c r="B3246" s="134">
        <v>63810866</v>
      </c>
      <c r="C3246" s="134">
        <v>2</v>
      </c>
      <c r="D3246" s="161"/>
      <c r="E3246" s="123">
        <v>63810866</v>
      </c>
      <c r="F3246" s="329" t="s">
        <v>95</v>
      </c>
      <c r="G3246" s="316">
        <f>J3246*1.2+O3246*2.5</f>
        <v>39.549999999999997</v>
      </c>
      <c r="H3246" s="330">
        <f t="shared" si="525"/>
        <v>79.099999999999994</v>
      </c>
      <c r="I3246" s="126" t="s">
        <v>0</v>
      </c>
      <c r="J3246" s="137">
        <v>29</v>
      </c>
      <c r="K3246" s="137">
        <f t="shared" si="526"/>
        <v>58</v>
      </c>
      <c r="L3246" s="138">
        <f t="shared" si="527"/>
        <v>217.5</v>
      </c>
      <c r="M3246" s="138">
        <f t="shared" si="524"/>
        <v>435</v>
      </c>
      <c r="N3246" s="129" t="s">
        <v>1973</v>
      </c>
      <c r="O3246" s="130">
        <v>1.9</v>
      </c>
      <c r="P3246" s="130">
        <f t="shared" si="529"/>
        <v>3.8</v>
      </c>
      <c r="Q3246" s="139"/>
      <c r="R3246" s="139"/>
      <c r="S3246" s="139"/>
      <c r="T3246" s="139"/>
      <c r="U3246" s="139"/>
      <c r="X3246" s="40"/>
    </row>
    <row r="3247" spans="1:24" ht="18" customHeight="1" x14ac:dyDescent="0.25">
      <c r="A3247" s="134">
        <v>219633</v>
      </c>
      <c r="B3247" s="134">
        <v>63810873</v>
      </c>
      <c r="C3247" s="134">
        <v>2</v>
      </c>
      <c r="D3247" s="161"/>
      <c r="E3247" s="123">
        <v>63810873</v>
      </c>
      <c r="F3247" s="329" t="s">
        <v>3819</v>
      </c>
      <c r="G3247" s="316">
        <f>J3247*1.2</f>
        <v>48</v>
      </c>
      <c r="H3247" s="330">
        <f t="shared" si="525"/>
        <v>96</v>
      </c>
      <c r="I3247" s="121" t="s">
        <v>0</v>
      </c>
      <c r="J3247" s="160">
        <v>40</v>
      </c>
      <c r="K3247" s="160">
        <f t="shared" si="526"/>
        <v>80</v>
      </c>
      <c r="L3247" s="159">
        <f t="shared" si="527"/>
        <v>300</v>
      </c>
      <c r="M3247" s="159">
        <f t="shared" si="524"/>
        <v>600</v>
      </c>
      <c r="N3247" s="122" t="s">
        <v>2028</v>
      </c>
      <c r="O3247" s="130">
        <v>0.6</v>
      </c>
      <c r="P3247" s="130">
        <f t="shared" si="529"/>
        <v>1.2</v>
      </c>
      <c r="Q3247" s="139"/>
      <c r="R3247" s="139"/>
      <c r="S3247" s="139"/>
      <c r="T3247" s="139"/>
      <c r="U3247" s="139"/>
      <c r="X3247" s="40"/>
    </row>
    <row r="3248" spans="1:24" ht="18" customHeight="1" x14ac:dyDescent="0.25">
      <c r="A3248" s="134">
        <v>219633</v>
      </c>
      <c r="B3248" s="134">
        <v>63810875</v>
      </c>
      <c r="C3248" s="134">
        <v>2</v>
      </c>
      <c r="D3248" s="161"/>
      <c r="E3248" s="123">
        <v>63810875</v>
      </c>
      <c r="F3248" s="329" t="s">
        <v>3820</v>
      </c>
      <c r="G3248" s="316">
        <f>J3248*1.2</f>
        <v>18</v>
      </c>
      <c r="H3248" s="330">
        <f t="shared" si="525"/>
        <v>36</v>
      </c>
      <c r="I3248" s="121" t="s">
        <v>0</v>
      </c>
      <c r="J3248" s="160">
        <v>15</v>
      </c>
      <c r="K3248" s="160">
        <f t="shared" si="526"/>
        <v>30</v>
      </c>
      <c r="L3248" s="159">
        <f t="shared" si="527"/>
        <v>112.5</v>
      </c>
      <c r="M3248" s="159">
        <f t="shared" si="524"/>
        <v>225</v>
      </c>
      <c r="N3248" s="122" t="s">
        <v>1917</v>
      </c>
      <c r="O3248" s="130">
        <v>6.5000000000000002E-2</v>
      </c>
      <c r="P3248" s="130">
        <f t="shared" si="529"/>
        <v>0.13</v>
      </c>
      <c r="Q3248" s="139"/>
      <c r="R3248" s="139"/>
      <c r="S3248" s="139"/>
      <c r="T3248" s="139"/>
      <c r="U3248" s="139"/>
      <c r="X3248" s="40"/>
    </row>
    <row r="3249" spans="1:27" ht="18" customHeight="1" x14ac:dyDescent="0.25">
      <c r="A3249" s="134">
        <v>219633</v>
      </c>
      <c r="B3249" s="134">
        <v>63810878</v>
      </c>
      <c r="C3249" s="134">
        <v>2</v>
      </c>
      <c r="D3249" s="161"/>
      <c r="E3249" s="123">
        <v>63810878</v>
      </c>
      <c r="F3249" s="329" t="s">
        <v>95</v>
      </c>
      <c r="G3249" s="316">
        <f>J3249*1.2+O3249*2.5</f>
        <v>45.4</v>
      </c>
      <c r="H3249" s="330">
        <f t="shared" si="525"/>
        <v>90.8</v>
      </c>
      <c r="I3249" s="126" t="s">
        <v>974</v>
      </c>
      <c r="J3249" s="137">
        <v>37</v>
      </c>
      <c r="K3249" s="137">
        <f t="shared" si="526"/>
        <v>74</v>
      </c>
      <c r="L3249" s="138">
        <f t="shared" si="527"/>
        <v>277.5</v>
      </c>
      <c r="M3249" s="138">
        <f t="shared" si="524"/>
        <v>555</v>
      </c>
      <c r="N3249" s="129" t="s">
        <v>1973</v>
      </c>
      <c r="O3249" s="130">
        <v>0.4</v>
      </c>
      <c r="P3249" s="130">
        <f t="shared" si="529"/>
        <v>0.8</v>
      </c>
      <c r="Q3249" s="139"/>
      <c r="R3249" s="139"/>
      <c r="S3249" s="139"/>
      <c r="T3249" s="139"/>
      <c r="U3249" s="139"/>
      <c r="X3249" s="40"/>
    </row>
    <row r="3250" spans="1:27" ht="18" customHeight="1" x14ac:dyDescent="0.25">
      <c r="A3250" s="197">
        <v>219022</v>
      </c>
      <c r="B3250" s="134">
        <v>63810883</v>
      </c>
      <c r="C3250" s="134">
        <v>4</v>
      </c>
      <c r="D3250" s="122"/>
      <c r="E3250" s="123" t="s">
        <v>3811</v>
      </c>
      <c r="F3250" s="124" t="s">
        <v>3812</v>
      </c>
      <c r="G3250" s="189">
        <f>J3250*1.2+O3250*2.5</f>
        <v>22.2</v>
      </c>
      <c r="H3250" s="125">
        <f t="shared" si="525"/>
        <v>88.8</v>
      </c>
      <c r="I3250" s="163" t="s">
        <v>974</v>
      </c>
      <c r="J3250" s="164">
        <v>12.5</v>
      </c>
      <c r="K3250" s="164">
        <f t="shared" si="526"/>
        <v>50</v>
      </c>
      <c r="L3250" s="165">
        <f t="shared" si="527"/>
        <v>93.75</v>
      </c>
      <c r="M3250" s="165">
        <f t="shared" si="524"/>
        <v>375</v>
      </c>
      <c r="N3250" s="129" t="s">
        <v>1973</v>
      </c>
      <c r="O3250" s="130">
        <v>2.88</v>
      </c>
      <c r="P3250" s="130">
        <f t="shared" si="529"/>
        <v>11.52</v>
      </c>
      <c r="Q3250" s="131"/>
      <c r="R3250" s="131"/>
      <c r="S3250" s="131"/>
      <c r="T3250" s="131"/>
      <c r="U3250" s="131"/>
      <c r="X3250" s="40"/>
    </row>
    <row r="3251" spans="1:27" ht="18" customHeight="1" x14ac:dyDescent="0.25">
      <c r="A3251" s="197">
        <v>219022</v>
      </c>
      <c r="B3251" s="134">
        <v>63810889</v>
      </c>
      <c r="C3251" s="134">
        <v>70</v>
      </c>
      <c r="D3251" s="122"/>
      <c r="E3251" s="123" t="s">
        <v>3806</v>
      </c>
      <c r="F3251" s="124" t="s">
        <v>3807</v>
      </c>
      <c r="G3251" s="151">
        <f>J3251*1.2</f>
        <v>75.599999999999994</v>
      </c>
      <c r="H3251" s="135">
        <f t="shared" si="525"/>
        <v>5292</v>
      </c>
      <c r="I3251" s="134" t="s">
        <v>152</v>
      </c>
      <c r="J3251" s="162">
        <v>63</v>
      </c>
      <c r="K3251" s="160">
        <f t="shared" si="526"/>
        <v>4410</v>
      </c>
      <c r="L3251" s="159">
        <f t="shared" si="527"/>
        <v>472.5</v>
      </c>
      <c r="M3251" s="159">
        <f t="shared" si="524"/>
        <v>33075</v>
      </c>
      <c r="N3251" s="303" t="s">
        <v>1917</v>
      </c>
      <c r="O3251" s="130">
        <v>3.45</v>
      </c>
      <c r="P3251" s="130">
        <f t="shared" si="529"/>
        <v>241.5</v>
      </c>
      <c r="Q3251" s="188"/>
      <c r="R3251" s="246"/>
      <c r="S3251" s="131"/>
      <c r="T3251" s="139"/>
      <c r="U3251" s="139"/>
      <c r="X3251" s="40"/>
    </row>
    <row r="3252" spans="1:27" ht="18" customHeight="1" x14ac:dyDescent="0.25">
      <c r="A3252" s="197">
        <v>219022</v>
      </c>
      <c r="B3252" s="134">
        <v>63810891</v>
      </c>
      <c r="C3252" s="134">
        <v>2</v>
      </c>
      <c r="D3252" s="122"/>
      <c r="E3252" s="123" t="s">
        <v>3808</v>
      </c>
      <c r="F3252" s="124" t="s">
        <v>3807</v>
      </c>
      <c r="G3252" s="189">
        <f>J3252*1.2</f>
        <v>92.399999999999991</v>
      </c>
      <c r="H3252" s="125">
        <f t="shared" si="525"/>
        <v>184.79999999999998</v>
      </c>
      <c r="I3252" s="166" t="s">
        <v>152</v>
      </c>
      <c r="J3252" s="162">
        <v>77</v>
      </c>
      <c r="K3252" s="162">
        <f t="shared" si="526"/>
        <v>154</v>
      </c>
      <c r="L3252" s="167">
        <f t="shared" si="527"/>
        <v>577.5</v>
      </c>
      <c r="M3252" s="167">
        <f t="shared" si="524"/>
        <v>1155</v>
      </c>
      <c r="N3252" s="303" t="s">
        <v>1917</v>
      </c>
      <c r="O3252" s="130">
        <v>3.75</v>
      </c>
      <c r="P3252" s="130">
        <f t="shared" si="529"/>
        <v>7.5</v>
      </c>
      <c r="Q3252" s="131"/>
      <c r="R3252" s="131"/>
      <c r="S3252" s="131"/>
      <c r="T3252" s="131"/>
      <c r="U3252" s="131"/>
      <c r="X3252" s="40"/>
    </row>
    <row r="3253" spans="1:27" ht="18" customHeight="1" x14ac:dyDescent="0.25">
      <c r="A3253" s="134">
        <v>219633</v>
      </c>
      <c r="B3253" s="134">
        <v>63810898</v>
      </c>
      <c r="C3253" s="134">
        <v>1</v>
      </c>
      <c r="D3253" s="161"/>
      <c r="E3253" s="123" t="s">
        <v>3824</v>
      </c>
      <c r="F3253" s="329" t="s">
        <v>4443</v>
      </c>
      <c r="G3253" s="316">
        <f>J3253*1.2</f>
        <v>2040</v>
      </c>
      <c r="H3253" s="330">
        <f t="shared" si="525"/>
        <v>2040</v>
      </c>
      <c r="I3253" s="121" t="s">
        <v>0</v>
      </c>
      <c r="J3253" s="160">
        <v>1700</v>
      </c>
      <c r="K3253" s="160">
        <f t="shared" si="526"/>
        <v>1700</v>
      </c>
      <c r="L3253" s="159">
        <f t="shared" si="527"/>
        <v>12750</v>
      </c>
      <c r="M3253" s="159">
        <f t="shared" si="524"/>
        <v>12750</v>
      </c>
      <c r="N3253" s="122" t="s">
        <v>1917</v>
      </c>
      <c r="O3253" s="130">
        <v>380</v>
      </c>
      <c r="P3253" s="130">
        <f t="shared" si="529"/>
        <v>380</v>
      </c>
      <c r="Q3253" s="139"/>
      <c r="R3253" s="139"/>
      <c r="S3253" s="246" t="s">
        <v>4441</v>
      </c>
      <c r="T3253" s="246" t="s">
        <v>4442</v>
      </c>
      <c r="U3253" s="139"/>
      <c r="X3253" s="40"/>
    </row>
    <row r="3254" spans="1:27" ht="18" customHeight="1" x14ac:dyDescent="0.25">
      <c r="A3254" s="197">
        <v>219022</v>
      </c>
      <c r="B3254" s="134">
        <v>63810903</v>
      </c>
      <c r="C3254" s="134">
        <v>2</v>
      </c>
      <c r="D3254" s="122"/>
      <c r="E3254" s="123" t="s">
        <v>3809</v>
      </c>
      <c r="F3254" s="124" t="s">
        <v>3810</v>
      </c>
      <c r="G3254" s="189">
        <f>J3254*1.2</f>
        <v>114</v>
      </c>
      <c r="H3254" s="125">
        <f t="shared" si="525"/>
        <v>228</v>
      </c>
      <c r="I3254" s="166" t="s">
        <v>0</v>
      </c>
      <c r="J3254" s="162">
        <v>95</v>
      </c>
      <c r="K3254" s="162">
        <f t="shared" si="526"/>
        <v>190</v>
      </c>
      <c r="L3254" s="167">
        <f t="shared" si="527"/>
        <v>712.5</v>
      </c>
      <c r="M3254" s="167">
        <f t="shared" si="524"/>
        <v>1425</v>
      </c>
      <c r="N3254" s="303" t="s">
        <v>1917</v>
      </c>
      <c r="O3254" s="130">
        <v>8.6</v>
      </c>
      <c r="P3254" s="130">
        <f t="shared" si="529"/>
        <v>17.2</v>
      </c>
      <c r="Q3254" s="139"/>
      <c r="R3254" s="139"/>
      <c r="S3254" s="139"/>
      <c r="T3254" s="131"/>
      <c r="U3254" s="131"/>
      <c r="X3254" s="40"/>
    </row>
    <row r="3255" spans="1:27" ht="18" customHeight="1" x14ac:dyDescent="0.25">
      <c r="A3255" s="197">
        <v>219022</v>
      </c>
      <c r="B3255" s="136">
        <v>63810904</v>
      </c>
      <c r="C3255" s="136">
        <v>26</v>
      </c>
      <c r="D3255" s="129"/>
      <c r="E3255" s="381" t="s">
        <v>3813</v>
      </c>
      <c r="F3255" s="327" t="s">
        <v>3814</v>
      </c>
      <c r="G3255" s="328">
        <v>0</v>
      </c>
      <c r="H3255" s="328">
        <f t="shared" si="525"/>
        <v>0</v>
      </c>
      <c r="I3255" s="129" t="s">
        <v>30</v>
      </c>
      <c r="J3255" s="164">
        <v>0</v>
      </c>
      <c r="K3255" s="164">
        <f t="shared" si="526"/>
        <v>0</v>
      </c>
      <c r="L3255" s="165">
        <f t="shared" si="527"/>
        <v>0</v>
      </c>
      <c r="M3255" s="165">
        <f t="shared" si="524"/>
        <v>0</v>
      </c>
      <c r="N3255" s="129" t="s">
        <v>2028</v>
      </c>
      <c r="O3255" s="279">
        <v>2</v>
      </c>
      <c r="P3255" s="279">
        <f t="shared" si="529"/>
        <v>52</v>
      </c>
      <c r="Q3255" s="139"/>
      <c r="R3255" s="139"/>
      <c r="S3255" s="139"/>
      <c r="T3255" s="131"/>
      <c r="U3255" s="131"/>
      <c r="X3255" s="40"/>
    </row>
    <row r="3256" spans="1:27" ht="18" customHeight="1" x14ac:dyDescent="0.25">
      <c r="A3256" s="197">
        <v>219022</v>
      </c>
      <c r="B3256" s="134">
        <v>63810905</v>
      </c>
      <c r="C3256" s="134">
        <v>2</v>
      </c>
      <c r="D3256" s="122"/>
      <c r="E3256" s="123" t="s">
        <v>3803</v>
      </c>
      <c r="F3256" s="124" t="s">
        <v>4673</v>
      </c>
      <c r="G3256" s="189">
        <f>J3256*1.2</f>
        <v>1573.2</v>
      </c>
      <c r="H3256" s="125">
        <f t="shared" si="525"/>
        <v>3146.4</v>
      </c>
      <c r="I3256" s="166" t="s">
        <v>0</v>
      </c>
      <c r="J3256" s="281">
        <v>1311</v>
      </c>
      <c r="K3256" s="162">
        <f t="shared" si="526"/>
        <v>2622</v>
      </c>
      <c r="L3256" s="167">
        <f t="shared" si="527"/>
        <v>9832.5</v>
      </c>
      <c r="M3256" s="167">
        <f t="shared" si="524"/>
        <v>19665</v>
      </c>
      <c r="N3256" s="303" t="s">
        <v>1917</v>
      </c>
      <c r="O3256" s="130">
        <v>138</v>
      </c>
      <c r="P3256" s="130">
        <f t="shared" si="529"/>
        <v>276</v>
      </c>
      <c r="Q3256" s="131"/>
      <c r="R3256" s="131"/>
      <c r="S3256" s="131"/>
      <c r="T3256" s="131"/>
      <c r="U3256" s="131"/>
      <c r="X3256" s="40"/>
    </row>
    <row r="3257" spans="1:27" ht="18" customHeight="1" x14ac:dyDescent="0.25">
      <c r="A3257" s="197">
        <v>219022</v>
      </c>
      <c r="B3257" s="134">
        <v>63810906</v>
      </c>
      <c r="C3257" s="134">
        <v>2</v>
      </c>
      <c r="D3257" s="122"/>
      <c r="E3257" s="123" t="s">
        <v>3815</v>
      </c>
      <c r="F3257" s="124" t="s">
        <v>4677</v>
      </c>
      <c r="G3257" s="151">
        <f>J3257*1.2</f>
        <v>420</v>
      </c>
      <c r="H3257" s="135">
        <f t="shared" si="525"/>
        <v>840</v>
      </c>
      <c r="I3257" s="134" t="s">
        <v>0</v>
      </c>
      <c r="J3257" s="281">
        <v>350</v>
      </c>
      <c r="K3257" s="160">
        <f t="shared" si="526"/>
        <v>700</v>
      </c>
      <c r="L3257" s="159">
        <f t="shared" si="527"/>
        <v>2625</v>
      </c>
      <c r="M3257" s="159">
        <f t="shared" si="524"/>
        <v>5250</v>
      </c>
      <c r="N3257" s="303" t="s">
        <v>1917</v>
      </c>
      <c r="O3257" s="130">
        <v>36.5</v>
      </c>
      <c r="P3257" s="130">
        <f t="shared" si="529"/>
        <v>73</v>
      </c>
      <c r="Q3257" s="188"/>
      <c r="R3257" s="246"/>
      <c r="S3257" s="131"/>
      <c r="T3257" s="139"/>
      <c r="U3257" s="139"/>
      <c r="X3257" s="40"/>
    </row>
    <row r="3258" spans="1:27" ht="18" customHeight="1" x14ac:dyDescent="0.25">
      <c r="A3258" s="197">
        <v>219022</v>
      </c>
      <c r="B3258" s="134">
        <v>63810909</v>
      </c>
      <c r="C3258" s="134">
        <v>4</v>
      </c>
      <c r="D3258" s="122"/>
      <c r="E3258" s="123" t="s">
        <v>3816</v>
      </c>
      <c r="F3258" s="124" t="s">
        <v>3817</v>
      </c>
      <c r="G3258" s="151">
        <f>J3258*1.2</f>
        <v>26.4</v>
      </c>
      <c r="H3258" s="135">
        <f t="shared" si="525"/>
        <v>105.6</v>
      </c>
      <c r="I3258" s="134" t="s">
        <v>974</v>
      </c>
      <c r="J3258" s="162">
        <v>22</v>
      </c>
      <c r="K3258" s="160">
        <f t="shared" si="526"/>
        <v>88</v>
      </c>
      <c r="L3258" s="159">
        <f t="shared" si="527"/>
        <v>165</v>
      </c>
      <c r="M3258" s="159">
        <f t="shared" si="524"/>
        <v>660</v>
      </c>
      <c r="N3258" s="303" t="s">
        <v>1917</v>
      </c>
      <c r="O3258" s="130">
        <v>3.21</v>
      </c>
      <c r="P3258" s="130">
        <f t="shared" si="529"/>
        <v>12.84</v>
      </c>
      <c r="Q3258" s="188"/>
      <c r="R3258" s="246"/>
      <c r="S3258" s="131"/>
      <c r="T3258" s="139"/>
      <c r="U3258" s="139"/>
      <c r="V3258" s="40"/>
      <c r="W3258" s="40"/>
      <c r="AA3258" s="40"/>
    </row>
    <row r="3259" spans="1:27" ht="18" customHeight="1" x14ac:dyDescent="0.25">
      <c r="A3259" s="197">
        <v>225825</v>
      </c>
      <c r="B3259" s="134">
        <v>63810910</v>
      </c>
      <c r="C3259" s="134">
        <v>4</v>
      </c>
      <c r="D3259" s="161"/>
      <c r="E3259" s="123">
        <v>63810910</v>
      </c>
      <c r="F3259" s="124" t="s">
        <v>3805</v>
      </c>
      <c r="G3259" s="189">
        <f>J3259*1.2+O3259*2.5</f>
        <v>7.9249999999999998</v>
      </c>
      <c r="H3259" s="125">
        <f t="shared" si="525"/>
        <v>31.7</v>
      </c>
      <c r="I3259" s="163" t="s">
        <v>974</v>
      </c>
      <c r="J3259" s="164">
        <v>6.5</v>
      </c>
      <c r="K3259" s="164">
        <f t="shared" si="526"/>
        <v>26</v>
      </c>
      <c r="L3259" s="167">
        <f t="shared" si="527"/>
        <v>48.75</v>
      </c>
      <c r="M3259" s="167">
        <f t="shared" si="524"/>
        <v>195</v>
      </c>
      <c r="N3259" s="129" t="s">
        <v>1973</v>
      </c>
      <c r="O3259" s="130">
        <v>0.05</v>
      </c>
      <c r="P3259" s="130">
        <f t="shared" si="529"/>
        <v>0.2</v>
      </c>
      <c r="Q3259" s="139"/>
      <c r="R3259" s="139"/>
      <c r="S3259" s="131"/>
      <c r="T3259" s="131"/>
      <c r="U3259" s="131"/>
      <c r="V3259" s="40"/>
      <c r="W3259" s="40"/>
      <c r="AA3259" s="40"/>
    </row>
    <row r="3260" spans="1:27" ht="18" customHeight="1" x14ac:dyDescent="0.25">
      <c r="A3260" s="134">
        <v>275724</v>
      </c>
      <c r="B3260" s="197">
        <v>63810910</v>
      </c>
      <c r="C3260" s="197">
        <v>4</v>
      </c>
      <c r="D3260" s="206">
        <v>1356351</v>
      </c>
      <c r="E3260" s="232">
        <v>63810910</v>
      </c>
      <c r="F3260" s="210" t="s">
        <v>3805</v>
      </c>
      <c r="G3260" s="307">
        <f>J3260*1.2+O3260*2.5</f>
        <v>7.9249999999999998</v>
      </c>
      <c r="H3260" s="307">
        <f t="shared" si="525"/>
        <v>31.7</v>
      </c>
      <c r="I3260" s="163" t="s">
        <v>974</v>
      </c>
      <c r="J3260" s="164">
        <v>6.5</v>
      </c>
      <c r="K3260" s="164">
        <f t="shared" si="526"/>
        <v>26</v>
      </c>
      <c r="L3260" s="165">
        <f t="shared" si="527"/>
        <v>48.75</v>
      </c>
      <c r="M3260" s="165">
        <f t="shared" si="524"/>
        <v>195</v>
      </c>
      <c r="N3260" s="129" t="s">
        <v>1973</v>
      </c>
      <c r="O3260" s="130">
        <v>0.05</v>
      </c>
      <c r="P3260" s="130">
        <f t="shared" si="529"/>
        <v>0.2</v>
      </c>
      <c r="Q3260" s="139"/>
      <c r="R3260" s="131"/>
      <c r="S3260" s="131"/>
      <c r="T3260" s="131"/>
      <c r="U3260" s="139"/>
      <c r="V3260" s="40"/>
      <c r="W3260" s="40"/>
      <c r="AA3260" s="40"/>
    </row>
    <row r="3261" spans="1:27" ht="18" customHeight="1" x14ac:dyDescent="0.25">
      <c r="A3261" s="134">
        <v>275724</v>
      </c>
      <c r="B3261" s="197">
        <v>63810910</v>
      </c>
      <c r="C3261" s="197">
        <v>4</v>
      </c>
      <c r="D3261" s="206">
        <v>1356355</v>
      </c>
      <c r="E3261" s="232">
        <v>63810910</v>
      </c>
      <c r="F3261" s="210" t="s">
        <v>3805</v>
      </c>
      <c r="G3261" s="307">
        <f>J3261*1.2+O3261*2.5</f>
        <v>7.9249999999999998</v>
      </c>
      <c r="H3261" s="307">
        <f t="shared" si="525"/>
        <v>31.7</v>
      </c>
      <c r="I3261" s="163" t="s">
        <v>974</v>
      </c>
      <c r="J3261" s="164">
        <v>6.5</v>
      </c>
      <c r="K3261" s="164">
        <f t="shared" si="526"/>
        <v>26</v>
      </c>
      <c r="L3261" s="165">
        <f t="shared" si="527"/>
        <v>48.75</v>
      </c>
      <c r="M3261" s="165">
        <f t="shared" si="524"/>
        <v>195</v>
      </c>
      <c r="N3261" s="129" t="s">
        <v>1973</v>
      </c>
      <c r="O3261" s="130">
        <v>0.05</v>
      </c>
      <c r="P3261" s="130">
        <f t="shared" si="529"/>
        <v>0.2</v>
      </c>
      <c r="Q3261" s="139"/>
      <c r="R3261" s="131"/>
      <c r="S3261" s="131"/>
      <c r="T3261" s="131"/>
      <c r="U3261" s="139"/>
      <c r="V3261" s="40"/>
      <c r="W3261" s="40"/>
      <c r="AA3261" s="40"/>
    </row>
    <row r="3262" spans="1:27" ht="18" customHeight="1" x14ac:dyDescent="0.25">
      <c r="A3262" s="197">
        <v>279339</v>
      </c>
      <c r="B3262" s="134">
        <v>63810910</v>
      </c>
      <c r="C3262" s="134">
        <v>4</v>
      </c>
      <c r="D3262" s="122">
        <v>1361996</v>
      </c>
      <c r="E3262" s="257">
        <v>63810910</v>
      </c>
      <c r="F3262" s="124" t="s">
        <v>3805</v>
      </c>
      <c r="G3262" s="125">
        <f>J3262*1.2+O3262*2.5</f>
        <v>7.9249999999999998</v>
      </c>
      <c r="H3262" s="125">
        <f t="shared" si="525"/>
        <v>31.7</v>
      </c>
      <c r="I3262" s="163" t="s">
        <v>974</v>
      </c>
      <c r="J3262" s="164">
        <v>6.5</v>
      </c>
      <c r="K3262" s="164">
        <f t="shared" si="526"/>
        <v>26</v>
      </c>
      <c r="L3262" s="165">
        <f t="shared" si="527"/>
        <v>48.75</v>
      </c>
      <c r="M3262" s="165">
        <f t="shared" si="524"/>
        <v>195</v>
      </c>
      <c r="N3262" s="129" t="s">
        <v>1973</v>
      </c>
      <c r="O3262" s="130">
        <v>0.05</v>
      </c>
      <c r="P3262" s="130">
        <f t="shared" si="529"/>
        <v>0.2</v>
      </c>
      <c r="Q3262" s="40"/>
      <c r="R3262" s="37"/>
      <c r="V3262" s="40"/>
      <c r="W3262" s="40"/>
      <c r="AA3262" s="40"/>
    </row>
    <row r="3263" spans="1:27" ht="18" customHeight="1" x14ac:dyDescent="0.25">
      <c r="A3263" s="178">
        <v>314535</v>
      </c>
      <c r="B3263" s="134">
        <v>63810910</v>
      </c>
      <c r="C3263" s="134">
        <v>4</v>
      </c>
      <c r="D3263" s="122">
        <v>1403623</v>
      </c>
      <c r="E3263" s="257">
        <v>63810910</v>
      </c>
      <c r="F3263" s="124" t="s">
        <v>3805</v>
      </c>
      <c r="G3263" s="187">
        <f>J3263*1.2+O3263*2.5</f>
        <v>7.9249999999999998</v>
      </c>
      <c r="H3263" s="187">
        <f t="shared" si="525"/>
        <v>31.7</v>
      </c>
      <c r="I3263" s="163" t="s">
        <v>974</v>
      </c>
      <c r="J3263" s="164">
        <v>6.5</v>
      </c>
      <c r="K3263" s="164">
        <f t="shared" si="526"/>
        <v>26</v>
      </c>
      <c r="L3263" s="165">
        <f t="shared" si="527"/>
        <v>48.75</v>
      </c>
      <c r="M3263" s="165">
        <f t="shared" si="524"/>
        <v>195</v>
      </c>
      <c r="N3263" s="129" t="s">
        <v>1973</v>
      </c>
      <c r="O3263" s="306">
        <v>0.05</v>
      </c>
      <c r="P3263" s="306">
        <f t="shared" si="529"/>
        <v>0.2</v>
      </c>
      <c r="Q3263" s="139"/>
      <c r="R3263" s="139"/>
      <c r="S3263" s="139"/>
      <c r="V3263" s="40"/>
      <c r="W3263" s="40"/>
      <c r="AA3263" s="40"/>
    </row>
    <row r="3264" spans="1:27" ht="18" customHeight="1" x14ac:dyDescent="0.25">
      <c r="A3264" s="197">
        <v>219022</v>
      </c>
      <c r="B3264" s="134">
        <v>63810910</v>
      </c>
      <c r="C3264" s="134">
        <v>4</v>
      </c>
      <c r="D3264" s="122"/>
      <c r="E3264" s="123" t="s">
        <v>3804</v>
      </c>
      <c r="F3264" s="124" t="s">
        <v>3805</v>
      </c>
      <c r="G3264" s="189">
        <f>J3264*1.2</f>
        <v>7.8</v>
      </c>
      <c r="H3264" s="125">
        <f t="shared" si="525"/>
        <v>31.2</v>
      </c>
      <c r="I3264" s="166" t="s">
        <v>974</v>
      </c>
      <c r="J3264" s="162">
        <v>6.5</v>
      </c>
      <c r="K3264" s="162">
        <f t="shared" si="526"/>
        <v>26</v>
      </c>
      <c r="L3264" s="167">
        <f t="shared" si="527"/>
        <v>48.75</v>
      </c>
      <c r="M3264" s="167">
        <f t="shared" si="524"/>
        <v>195</v>
      </c>
      <c r="N3264" s="303" t="s">
        <v>1917</v>
      </c>
      <c r="O3264" s="130">
        <v>0.05</v>
      </c>
      <c r="P3264" s="130">
        <f t="shared" si="529"/>
        <v>0.2</v>
      </c>
      <c r="Q3264" s="139"/>
      <c r="R3264" s="139"/>
      <c r="S3264" s="139"/>
      <c r="T3264" s="131"/>
      <c r="U3264" s="131"/>
      <c r="V3264" s="40"/>
      <c r="W3264" s="40"/>
      <c r="AA3264" s="40"/>
    </row>
    <row r="3265" spans="1:27" ht="18" customHeight="1" x14ac:dyDescent="0.25">
      <c r="A3265" s="134">
        <v>219633</v>
      </c>
      <c r="B3265" s="134">
        <v>63810920</v>
      </c>
      <c r="C3265" s="134">
        <v>2</v>
      </c>
      <c r="D3265" s="161"/>
      <c r="E3265" s="123" t="s">
        <v>3822</v>
      </c>
      <c r="F3265" s="329" t="s">
        <v>4532</v>
      </c>
      <c r="G3265" s="316">
        <f>J3265*1.2</f>
        <v>216</v>
      </c>
      <c r="H3265" s="330">
        <f t="shared" si="525"/>
        <v>432</v>
      </c>
      <c r="I3265" s="121" t="s">
        <v>0</v>
      </c>
      <c r="J3265" s="160">
        <v>180</v>
      </c>
      <c r="K3265" s="160">
        <f t="shared" si="526"/>
        <v>360</v>
      </c>
      <c r="L3265" s="159">
        <f t="shared" si="527"/>
        <v>1350</v>
      </c>
      <c r="M3265" s="159">
        <f t="shared" si="524"/>
        <v>2700</v>
      </c>
      <c r="N3265" s="122" t="s">
        <v>1917</v>
      </c>
      <c r="O3265" s="130">
        <v>35</v>
      </c>
      <c r="P3265" s="130">
        <f t="shared" si="529"/>
        <v>70</v>
      </c>
      <c r="Q3265" s="139"/>
      <c r="R3265" s="139"/>
      <c r="S3265" s="139"/>
      <c r="T3265" s="139"/>
      <c r="U3265" s="139"/>
      <c r="V3265" s="40"/>
      <c r="W3265" s="40"/>
      <c r="AA3265" s="40"/>
    </row>
    <row r="3266" spans="1:27" ht="18" customHeight="1" x14ac:dyDescent="0.25">
      <c r="A3266" s="134">
        <v>219633</v>
      </c>
      <c r="B3266" s="134">
        <v>63810921</v>
      </c>
      <c r="C3266" s="134">
        <v>2</v>
      </c>
      <c r="D3266" s="161"/>
      <c r="E3266" s="123" t="s">
        <v>3823</v>
      </c>
      <c r="F3266" s="329" t="s">
        <v>4531</v>
      </c>
      <c r="G3266" s="316">
        <f>J3266*1.2</f>
        <v>216</v>
      </c>
      <c r="H3266" s="330">
        <f t="shared" si="525"/>
        <v>432</v>
      </c>
      <c r="I3266" s="121" t="s">
        <v>0</v>
      </c>
      <c r="J3266" s="160">
        <v>180</v>
      </c>
      <c r="K3266" s="160">
        <f t="shared" si="526"/>
        <v>360</v>
      </c>
      <c r="L3266" s="159">
        <f t="shared" si="527"/>
        <v>1350</v>
      </c>
      <c r="M3266" s="159">
        <f t="shared" si="524"/>
        <v>2700</v>
      </c>
      <c r="N3266" s="122" t="s">
        <v>1917</v>
      </c>
      <c r="O3266" s="130">
        <v>35</v>
      </c>
      <c r="P3266" s="130">
        <f t="shared" si="529"/>
        <v>70</v>
      </c>
      <c r="Q3266" s="139"/>
      <c r="R3266" s="139"/>
      <c r="S3266" s="139"/>
      <c r="T3266" s="139"/>
      <c r="U3266" s="139"/>
      <c r="V3266" s="40"/>
      <c r="W3266" s="40"/>
      <c r="AA3266" s="40"/>
    </row>
    <row r="3267" spans="1:27" ht="18" customHeight="1" x14ac:dyDescent="0.25">
      <c r="A3267" s="134">
        <v>219633</v>
      </c>
      <c r="B3267" s="134">
        <v>63810922</v>
      </c>
      <c r="C3267" s="134">
        <v>2</v>
      </c>
      <c r="D3267" s="161"/>
      <c r="E3267" s="123">
        <v>63810922</v>
      </c>
      <c r="F3267" s="329" t="s">
        <v>3821</v>
      </c>
      <c r="G3267" s="316">
        <f>J3267*1.2+O3267*2.5</f>
        <v>72.650000000000006</v>
      </c>
      <c r="H3267" s="330">
        <f t="shared" si="525"/>
        <v>145.30000000000001</v>
      </c>
      <c r="I3267" s="126" t="s">
        <v>152</v>
      </c>
      <c r="J3267" s="137">
        <v>47</v>
      </c>
      <c r="K3267" s="137">
        <f t="shared" si="526"/>
        <v>94</v>
      </c>
      <c r="L3267" s="138">
        <f t="shared" si="527"/>
        <v>352.5</v>
      </c>
      <c r="M3267" s="138">
        <f t="shared" si="524"/>
        <v>705</v>
      </c>
      <c r="N3267" s="129" t="s">
        <v>1973</v>
      </c>
      <c r="O3267" s="130">
        <v>6.5</v>
      </c>
      <c r="P3267" s="130">
        <f t="shared" si="529"/>
        <v>13</v>
      </c>
      <c r="Q3267" s="139"/>
      <c r="R3267" s="139"/>
      <c r="S3267" s="139"/>
      <c r="T3267" s="139"/>
      <c r="U3267" s="139"/>
      <c r="V3267" s="40"/>
      <c r="W3267" s="40"/>
      <c r="AA3267" s="40"/>
    </row>
    <row r="3268" spans="1:27" ht="18" customHeight="1" x14ac:dyDescent="0.25">
      <c r="A3268" s="197">
        <v>218869</v>
      </c>
      <c r="B3268" s="197">
        <v>63810923</v>
      </c>
      <c r="C3268" s="197">
        <v>2</v>
      </c>
      <c r="D3268" s="208"/>
      <c r="E3268" s="236">
        <v>63810923</v>
      </c>
      <c r="F3268" s="313" t="s">
        <v>3789</v>
      </c>
      <c r="G3268" s="316">
        <f>J3268*1.2+O3268*2.5</f>
        <v>49.5</v>
      </c>
      <c r="H3268" s="314">
        <f t="shared" si="525"/>
        <v>99</v>
      </c>
      <c r="I3268" s="126" t="s">
        <v>0</v>
      </c>
      <c r="J3268" s="137">
        <v>28</v>
      </c>
      <c r="K3268" s="137">
        <f t="shared" si="526"/>
        <v>56</v>
      </c>
      <c r="L3268" s="138">
        <f t="shared" si="527"/>
        <v>210</v>
      </c>
      <c r="M3268" s="138">
        <f t="shared" si="524"/>
        <v>420</v>
      </c>
      <c r="N3268" s="129" t="s">
        <v>1973</v>
      </c>
      <c r="O3268" s="311">
        <v>6.36</v>
      </c>
      <c r="P3268" s="311">
        <f t="shared" si="529"/>
        <v>12.72</v>
      </c>
      <c r="Q3268" s="315"/>
      <c r="R3268" s="315"/>
      <c r="S3268" s="315"/>
      <c r="T3268" s="315"/>
      <c r="V3268" s="40"/>
      <c r="W3268" s="40"/>
      <c r="AA3268" s="40"/>
    </row>
    <row r="3269" spans="1:27" ht="18" customHeight="1" x14ac:dyDescent="0.25">
      <c r="A3269" s="197">
        <v>300963</v>
      </c>
      <c r="B3269" s="134">
        <v>63810923</v>
      </c>
      <c r="C3269" s="134">
        <v>2</v>
      </c>
      <c r="D3269" s="122">
        <v>1390350</v>
      </c>
      <c r="E3269" s="123">
        <v>63810923</v>
      </c>
      <c r="F3269" s="329" t="s">
        <v>3789</v>
      </c>
      <c r="G3269" s="484">
        <f>J3269*1.12+O3269*2.5</f>
        <v>49.5</v>
      </c>
      <c r="H3269" s="330">
        <f t="shared" si="525"/>
        <v>99</v>
      </c>
      <c r="I3269" s="126" t="s">
        <v>0</v>
      </c>
      <c r="J3269" s="503">
        <v>30</v>
      </c>
      <c r="K3269" s="137">
        <f t="shared" si="526"/>
        <v>60</v>
      </c>
      <c r="L3269" s="138">
        <f t="shared" si="527"/>
        <v>225</v>
      </c>
      <c r="M3269" s="138">
        <f t="shared" si="524"/>
        <v>450</v>
      </c>
      <c r="N3269" s="129" t="s">
        <v>1973</v>
      </c>
      <c r="O3269" s="130">
        <v>6.36</v>
      </c>
      <c r="P3269" s="130">
        <f t="shared" si="529"/>
        <v>12.72</v>
      </c>
      <c r="Q3269" s="131"/>
      <c r="R3269" s="131"/>
      <c r="S3269" s="498" t="s">
        <v>4578</v>
      </c>
      <c r="V3269" s="40"/>
      <c r="W3269" s="40"/>
      <c r="AA3269" s="40"/>
    </row>
    <row r="3270" spans="1:27" ht="18" customHeight="1" x14ac:dyDescent="0.25">
      <c r="A3270" s="197">
        <v>224671</v>
      </c>
      <c r="B3270" s="134">
        <v>63810935</v>
      </c>
      <c r="C3270" s="134">
        <v>2</v>
      </c>
      <c r="D3270" s="161"/>
      <c r="E3270" s="123" t="s">
        <v>3829</v>
      </c>
      <c r="F3270" s="124" t="s">
        <v>4675</v>
      </c>
      <c r="G3270" s="332">
        <f>J3270*1.2</f>
        <v>594</v>
      </c>
      <c r="H3270" s="155">
        <f t="shared" si="525"/>
        <v>1188</v>
      </c>
      <c r="I3270" s="166" t="s">
        <v>0</v>
      </c>
      <c r="J3270" s="281">
        <v>495</v>
      </c>
      <c r="K3270" s="162">
        <f t="shared" si="526"/>
        <v>990</v>
      </c>
      <c r="L3270" s="167">
        <f t="shared" si="527"/>
        <v>3712.5</v>
      </c>
      <c r="M3270" s="167">
        <f t="shared" si="524"/>
        <v>7425</v>
      </c>
      <c r="N3270" s="122" t="s">
        <v>1917</v>
      </c>
      <c r="O3270" s="130">
        <v>52</v>
      </c>
      <c r="P3270" s="130">
        <f t="shared" si="529"/>
        <v>104</v>
      </c>
      <c r="S3270" s="40"/>
      <c r="T3270" s="40"/>
      <c r="U3270" s="40"/>
      <c r="X3270" s="40"/>
    </row>
    <row r="3271" spans="1:27" ht="18" customHeight="1" x14ac:dyDescent="0.25">
      <c r="A3271" s="197">
        <v>224671</v>
      </c>
      <c r="B3271" s="134">
        <v>63810939</v>
      </c>
      <c r="C3271" s="134">
        <v>2</v>
      </c>
      <c r="D3271" s="161"/>
      <c r="E3271" s="123" t="s">
        <v>3830</v>
      </c>
      <c r="F3271" s="124" t="s">
        <v>4549</v>
      </c>
      <c r="G3271" s="332">
        <f>J3271*1.2</f>
        <v>216</v>
      </c>
      <c r="H3271" s="155">
        <f t="shared" si="525"/>
        <v>432</v>
      </c>
      <c r="I3271" s="166" t="s">
        <v>0</v>
      </c>
      <c r="J3271" s="281">
        <v>180</v>
      </c>
      <c r="K3271" s="162">
        <f t="shared" si="526"/>
        <v>360</v>
      </c>
      <c r="L3271" s="167">
        <f t="shared" si="527"/>
        <v>1350</v>
      </c>
      <c r="M3271" s="167">
        <f t="shared" si="524"/>
        <v>2700</v>
      </c>
      <c r="N3271" s="122" t="s">
        <v>1917</v>
      </c>
      <c r="O3271" s="130">
        <v>22.75</v>
      </c>
      <c r="P3271" s="130">
        <f t="shared" si="529"/>
        <v>45.5</v>
      </c>
      <c r="R3271" s="37"/>
      <c r="V3271" s="40"/>
    </row>
    <row r="3272" spans="1:27" ht="18" customHeight="1" x14ac:dyDescent="0.25">
      <c r="A3272" s="197">
        <v>224671</v>
      </c>
      <c r="B3272" s="134">
        <v>63810940</v>
      </c>
      <c r="C3272" s="134">
        <v>2</v>
      </c>
      <c r="D3272" s="161"/>
      <c r="E3272" s="123" t="s">
        <v>3830</v>
      </c>
      <c r="F3272" s="124" t="s">
        <v>4563</v>
      </c>
      <c r="G3272" s="332">
        <f>J3272*1.2</f>
        <v>216</v>
      </c>
      <c r="H3272" s="155">
        <f t="shared" si="525"/>
        <v>432</v>
      </c>
      <c r="I3272" s="185" t="s">
        <v>0</v>
      </c>
      <c r="J3272" s="281">
        <v>180</v>
      </c>
      <c r="K3272" s="162">
        <f t="shared" si="526"/>
        <v>360</v>
      </c>
      <c r="L3272" s="167">
        <f t="shared" si="527"/>
        <v>1350</v>
      </c>
      <c r="M3272" s="167">
        <f t="shared" si="524"/>
        <v>2700</v>
      </c>
      <c r="N3272" s="122" t="s">
        <v>1917</v>
      </c>
      <c r="O3272" s="130">
        <v>22.75</v>
      </c>
      <c r="P3272" s="130">
        <f t="shared" si="529"/>
        <v>45.5</v>
      </c>
      <c r="S3272" s="40"/>
      <c r="T3272" s="40"/>
      <c r="U3272" s="40"/>
      <c r="W3272" s="40"/>
    </row>
    <row r="3273" spans="1:27" ht="18" customHeight="1" x14ac:dyDescent="0.25">
      <c r="A3273" s="134">
        <v>230109</v>
      </c>
      <c r="B3273" s="121">
        <v>63811020</v>
      </c>
      <c r="C3273" s="121">
        <v>2</v>
      </c>
      <c r="D3273" s="122"/>
      <c r="E3273" s="123">
        <v>63811020</v>
      </c>
      <c r="F3273" s="124" t="s">
        <v>3898</v>
      </c>
      <c r="G3273" s="189">
        <f>J3273*1.2+O3273*2.5</f>
        <v>93.587500000000006</v>
      </c>
      <c r="H3273" s="135">
        <f t="shared" si="525"/>
        <v>187.17500000000001</v>
      </c>
      <c r="I3273" s="163" t="s">
        <v>152</v>
      </c>
      <c r="J3273" s="164">
        <v>75</v>
      </c>
      <c r="K3273" s="137">
        <f t="shared" si="526"/>
        <v>150</v>
      </c>
      <c r="L3273" s="165">
        <f t="shared" si="527"/>
        <v>562.5</v>
      </c>
      <c r="M3273" s="138">
        <f t="shared" si="524"/>
        <v>1125</v>
      </c>
      <c r="N3273" s="129" t="s">
        <v>1973</v>
      </c>
      <c r="O3273" s="130">
        <v>1.4350000000000001</v>
      </c>
      <c r="P3273" s="130">
        <f t="shared" si="529"/>
        <v>2.87</v>
      </c>
      <c r="W3273" s="40"/>
    </row>
    <row r="3274" spans="1:27" ht="18" customHeight="1" x14ac:dyDescent="0.25">
      <c r="A3274" s="197">
        <v>237513</v>
      </c>
      <c r="B3274" s="280">
        <v>63811020</v>
      </c>
      <c r="C3274" s="280">
        <v>1</v>
      </c>
      <c r="D3274" s="206"/>
      <c r="E3274" s="236">
        <v>63811020</v>
      </c>
      <c r="F3274" s="210" t="s">
        <v>3898</v>
      </c>
      <c r="G3274" s="406">
        <f>J3274*1.2+O3274*2.5</f>
        <v>93.587500000000006</v>
      </c>
      <c r="H3274" s="405">
        <f t="shared" si="525"/>
        <v>93.587500000000006</v>
      </c>
      <c r="I3274" s="203" t="s">
        <v>974</v>
      </c>
      <c r="J3274" s="164">
        <v>75</v>
      </c>
      <c r="K3274" s="137">
        <f t="shared" si="526"/>
        <v>75</v>
      </c>
      <c r="L3274" s="165">
        <f t="shared" si="527"/>
        <v>562.5</v>
      </c>
      <c r="M3274" s="138">
        <f t="shared" ref="M3274:M3337" si="530">C3274*L3274</f>
        <v>562.5</v>
      </c>
      <c r="N3274" s="129" t="s">
        <v>1973</v>
      </c>
      <c r="O3274" s="279">
        <v>1.4350000000000001</v>
      </c>
      <c r="P3274" s="279">
        <f t="shared" si="529"/>
        <v>1.4350000000000001</v>
      </c>
      <c r="Q3274" s="247"/>
    </row>
    <row r="3275" spans="1:27" ht="18" customHeight="1" x14ac:dyDescent="0.25">
      <c r="A3275" s="197">
        <v>191203</v>
      </c>
      <c r="B3275" s="134">
        <v>81001031</v>
      </c>
      <c r="C3275" s="134">
        <v>1</v>
      </c>
      <c r="D3275" s="122"/>
      <c r="E3275" s="123" t="s">
        <v>2653</v>
      </c>
      <c r="F3275" s="124" t="s">
        <v>2654</v>
      </c>
      <c r="G3275" s="151">
        <f>J3275*1.2</f>
        <v>54</v>
      </c>
      <c r="H3275" s="135">
        <f t="shared" si="525"/>
        <v>54</v>
      </c>
      <c r="I3275" s="134" t="s">
        <v>152</v>
      </c>
      <c r="J3275" s="160">
        <v>45</v>
      </c>
      <c r="K3275" s="160">
        <f t="shared" si="526"/>
        <v>45</v>
      </c>
      <c r="L3275" s="159">
        <f t="shared" si="527"/>
        <v>337.5</v>
      </c>
      <c r="M3275" s="159">
        <f t="shared" si="530"/>
        <v>337.5</v>
      </c>
      <c r="N3275" s="303" t="s">
        <v>1917</v>
      </c>
      <c r="O3275" s="130">
        <v>2</v>
      </c>
      <c r="P3275" s="130">
        <f t="shared" si="529"/>
        <v>2</v>
      </c>
      <c r="Q3275" s="131"/>
      <c r="R3275" s="131"/>
      <c r="S3275" s="246" t="s">
        <v>3492</v>
      </c>
      <c r="T3275" s="131"/>
      <c r="U3275" s="139"/>
    </row>
    <row r="3276" spans="1:27" ht="18" customHeight="1" x14ac:dyDescent="0.25">
      <c r="A3276" s="6">
        <v>188571</v>
      </c>
      <c r="B3276" s="6">
        <v>97033908</v>
      </c>
      <c r="C3276" s="6">
        <v>2</v>
      </c>
      <c r="D3276" s="39"/>
      <c r="E3276" s="30">
        <v>97033908</v>
      </c>
      <c r="F3276" s="20" t="s">
        <v>2068</v>
      </c>
      <c r="G3276" s="110">
        <f>J3276*1.2</f>
        <v>10.799999999999999</v>
      </c>
      <c r="H3276" s="107">
        <f t="shared" si="525"/>
        <v>21.599999999999998</v>
      </c>
      <c r="I3276" s="6" t="s">
        <v>152</v>
      </c>
      <c r="J3276" s="111">
        <v>9</v>
      </c>
      <c r="K3276" s="111">
        <f t="shared" si="526"/>
        <v>18</v>
      </c>
      <c r="L3276" s="112">
        <f t="shared" si="527"/>
        <v>67.5</v>
      </c>
      <c r="M3276" s="112">
        <f t="shared" si="530"/>
        <v>135</v>
      </c>
      <c r="N3276" s="38" t="s">
        <v>2028</v>
      </c>
      <c r="O3276" s="48">
        <v>0.65</v>
      </c>
      <c r="P3276" s="48">
        <f t="shared" si="529"/>
        <v>1.3</v>
      </c>
      <c r="R3276" s="102">
        <f>Q3276*1.025</f>
        <v>0</v>
      </c>
    </row>
    <row r="3277" spans="1:27" s="40" customFormat="1" ht="18" customHeight="1" x14ac:dyDescent="0.25">
      <c r="A3277" s="197">
        <v>191203</v>
      </c>
      <c r="B3277" s="134">
        <v>700005804</v>
      </c>
      <c r="C3277" s="134">
        <v>1</v>
      </c>
      <c r="D3277" s="122"/>
      <c r="E3277" s="123" t="s">
        <v>2652</v>
      </c>
      <c r="F3277" s="124" t="s">
        <v>44</v>
      </c>
      <c r="G3277" s="151">
        <f>J3277*1.2</f>
        <v>86.399999999999991</v>
      </c>
      <c r="H3277" s="135">
        <f t="shared" si="525"/>
        <v>86.399999999999991</v>
      </c>
      <c r="I3277" s="134" t="s">
        <v>0</v>
      </c>
      <c r="J3277" s="160">
        <v>72</v>
      </c>
      <c r="K3277" s="160">
        <f t="shared" si="526"/>
        <v>72</v>
      </c>
      <c r="L3277" s="159">
        <f t="shared" si="527"/>
        <v>540</v>
      </c>
      <c r="M3277" s="159">
        <f t="shared" si="530"/>
        <v>540</v>
      </c>
      <c r="N3277" s="303" t="s">
        <v>1917</v>
      </c>
      <c r="O3277" s="130">
        <v>4.5999999999999996</v>
      </c>
      <c r="P3277" s="130">
        <f t="shared" si="529"/>
        <v>4.5999999999999996</v>
      </c>
      <c r="Q3277" s="131"/>
      <c r="R3277" s="131"/>
      <c r="S3277" s="246" t="s">
        <v>3491</v>
      </c>
      <c r="T3277" s="131"/>
      <c r="U3277" s="131"/>
      <c r="V3277" s="37"/>
      <c r="W3277" s="37"/>
      <c r="X3277" s="37"/>
    </row>
    <row r="3278" spans="1:27" ht="18" customHeight="1" x14ac:dyDescent="0.25">
      <c r="A3278" s="6">
        <v>96550</v>
      </c>
      <c r="B3278" s="6" t="s">
        <v>64</v>
      </c>
      <c r="C3278" s="6">
        <v>2</v>
      </c>
      <c r="D3278" s="6"/>
      <c r="E3278" s="30" t="s">
        <v>1746</v>
      </c>
      <c r="F3278" s="20" t="s">
        <v>66</v>
      </c>
      <c r="G3278" s="53">
        <f>J3278*1.15</f>
        <v>3.9099999999999997</v>
      </c>
      <c r="H3278" s="55">
        <f t="shared" si="525"/>
        <v>7.8199999999999994</v>
      </c>
      <c r="I3278" s="15" t="s">
        <v>67</v>
      </c>
      <c r="J3278" s="55">
        <v>3.4</v>
      </c>
      <c r="K3278" s="55">
        <f t="shared" si="526"/>
        <v>6.8</v>
      </c>
      <c r="L3278" s="56">
        <f t="shared" si="527"/>
        <v>25.5</v>
      </c>
      <c r="M3278" s="56">
        <f t="shared" si="530"/>
        <v>51</v>
      </c>
      <c r="N3278" s="38" t="s">
        <v>2029</v>
      </c>
      <c r="O3278" s="48">
        <v>0.13</v>
      </c>
      <c r="P3278" s="48">
        <f t="shared" si="529"/>
        <v>0.26</v>
      </c>
      <c r="R3278" s="102">
        <f>Q3278*1.025</f>
        <v>0</v>
      </c>
      <c r="S3278" s="120" t="s">
        <v>2147</v>
      </c>
    </row>
    <row r="3279" spans="1:27" ht="18" customHeight="1" x14ac:dyDescent="0.25">
      <c r="A3279" s="6">
        <v>175232</v>
      </c>
      <c r="B3279" s="6" t="s">
        <v>64</v>
      </c>
      <c r="C3279" s="6">
        <v>1</v>
      </c>
      <c r="D3279" s="39"/>
      <c r="E3279" s="30" t="s">
        <v>1746</v>
      </c>
      <c r="F3279" s="8" t="s">
        <v>66</v>
      </c>
      <c r="G3279" s="55">
        <f>J3279*1.15</f>
        <v>3.9099999999999997</v>
      </c>
      <c r="H3279" s="55">
        <f t="shared" si="525"/>
        <v>3.9099999999999997</v>
      </c>
      <c r="I3279" s="15" t="s">
        <v>974</v>
      </c>
      <c r="J3279" s="55">
        <v>3.4</v>
      </c>
      <c r="K3279" s="55">
        <f t="shared" si="526"/>
        <v>3.4</v>
      </c>
      <c r="L3279" s="56">
        <f t="shared" si="527"/>
        <v>25.5</v>
      </c>
      <c r="M3279" s="56">
        <f t="shared" si="530"/>
        <v>25.5</v>
      </c>
      <c r="N3279" s="38" t="s">
        <v>2029</v>
      </c>
      <c r="O3279" s="48">
        <v>0.13</v>
      </c>
      <c r="P3279" s="48">
        <f t="shared" si="529"/>
        <v>0.13</v>
      </c>
      <c r="R3279" s="102">
        <f>Q3279*1.025</f>
        <v>0</v>
      </c>
      <c r="S3279" s="120" t="s">
        <v>2147</v>
      </c>
    </row>
    <row r="3280" spans="1:27" ht="18" customHeight="1" x14ac:dyDescent="0.25">
      <c r="A3280" s="6">
        <v>178327</v>
      </c>
      <c r="B3280" s="6" t="s">
        <v>64</v>
      </c>
      <c r="C3280" s="6">
        <v>1</v>
      </c>
      <c r="D3280" s="38"/>
      <c r="E3280" s="30" t="s">
        <v>1746</v>
      </c>
      <c r="F3280" s="20" t="s">
        <v>66</v>
      </c>
      <c r="G3280" s="53">
        <f>J3280*1.15</f>
        <v>3.9099999999999997</v>
      </c>
      <c r="H3280" s="55">
        <f t="shared" si="525"/>
        <v>3.9099999999999997</v>
      </c>
      <c r="I3280" s="15" t="s">
        <v>974</v>
      </c>
      <c r="J3280" s="55">
        <v>3.4</v>
      </c>
      <c r="K3280" s="55">
        <f t="shared" si="526"/>
        <v>3.4</v>
      </c>
      <c r="L3280" s="56">
        <f t="shared" si="527"/>
        <v>25.5</v>
      </c>
      <c r="M3280" s="56">
        <f t="shared" si="530"/>
        <v>25.5</v>
      </c>
      <c r="N3280" s="38" t="s">
        <v>2029</v>
      </c>
      <c r="O3280" s="48">
        <v>0.13</v>
      </c>
      <c r="P3280" s="48">
        <f t="shared" si="529"/>
        <v>0.13</v>
      </c>
      <c r="R3280" s="102">
        <f>Q3280*1.025</f>
        <v>0</v>
      </c>
      <c r="S3280" s="120" t="s">
        <v>2147</v>
      </c>
    </row>
    <row r="3281" spans="1:24" s="480" customFormat="1" ht="18" customHeight="1" x14ac:dyDescent="0.25">
      <c r="A3281" s="9">
        <v>181461</v>
      </c>
      <c r="B3281" s="9" t="s">
        <v>64</v>
      </c>
      <c r="C3281" s="9">
        <v>1</v>
      </c>
      <c r="D3281" s="38"/>
      <c r="E3281" s="30" t="s">
        <v>1746</v>
      </c>
      <c r="F3281" s="20" t="s">
        <v>66</v>
      </c>
      <c r="G3281" s="53">
        <f>J3281*1.15</f>
        <v>3.9099999999999997</v>
      </c>
      <c r="H3281" s="55">
        <f t="shared" si="525"/>
        <v>3.9099999999999997</v>
      </c>
      <c r="I3281" s="15" t="s">
        <v>974</v>
      </c>
      <c r="J3281" s="55">
        <v>3.4</v>
      </c>
      <c r="K3281" s="55">
        <f t="shared" si="526"/>
        <v>3.4</v>
      </c>
      <c r="L3281" s="56">
        <f t="shared" si="527"/>
        <v>25.5</v>
      </c>
      <c r="M3281" s="56">
        <f t="shared" si="530"/>
        <v>25.5</v>
      </c>
      <c r="N3281" s="38" t="s">
        <v>2029</v>
      </c>
      <c r="O3281" s="48">
        <v>0.13</v>
      </c>
      <c r="P3281" s="48">
        <f t="shared" si="529"/>
        <v>0.13</v>
      </c>
      <c r="Q3281" s="104"/>
      <c r="R3281" s="102">
        <f>Q3281*1.025</f>
        <v>0</v>
      </c>
      <c r="S3281" s="120" t="s">
        <v>2147</v>
      </c>
      <c r="T3281" s="37"/>
      <c r="U3281" s="131"/>
    </row>
    <row r="3282" spans="1:24" ht="18" customHeight="1" x14ac:dyDescent="0.25">
      <c r="A3282" s="6">
        <v>182941</v>
      </c>
      <c r="B3282" s="9" t="s">
        <v>64</v>
      </c>
      <c r="C3282" s="9">
        <v>1</v>
      </c>
      <c r="D3282" s="38"/>
      <c r="E3282" s="30" t="s">
        <v>1746</v>
      </c>
      <c r="F3282" s="20" t="s">
        <v>66</v>
      </c>
      <c r="G3282" s="53">
        <f>J3282*1.15</f>
        <v>3.9099999999999997</v>
      </c>
      <c r="H3282" s="55">
        <f t="shared" si="525"/>
        <v>3.9099999999999997</v>
      </c>
      <c r="I3282" s="15" t="s">
        <v>974</v>
      </c>
      <c r="J3282" s="55">
        <v>3.4</v>
      </c>
      <c r="K3282" s="55">
        <f t="shared" si="526"/>
        <v>3.4</v>
      </c>
      <c r="L3282" s="56">
        <f t="shared" si="527"/>
        <v>25.5</v>
      </c>
      <c r="M3282" s="56">
        <f t="shared" si="530"/>
        <v>25.5</v>
      </c>
      <c r="N3282" s="38" t="s">
        <v>2029</v>
      </c>
      <c r="O3282" s="48">
        <v>0.13</v>
      </c>
      <c r="P3282" s="48">
        <f t="shared" si="529"/>
        <v>0.13</v>
      </c>
      <c r="R3282" s="102">
        <f>Q3282*1.025</f>
        <v>0</v>
      </c>
      <c r="S3282" s="120" t="s">
        <v>2147</v>
      </c>
    </row>
    <row r="3283" spans="1:24" ht="18" customHeight="1" x14ac:dyDescent="0.25">
      <c r="A3283" s="121">
        <v>182941</v>
      </c>
      <c r="B3283" s="121" t="s">
        <v>64</v>
      </c>
      <c r="C3283" s="121">
        <v>1</v>
      </c>
      <c r="D3283" s="122"/>
      <c r="E3283" s="123" t="s">
        <v>1746</v>
      </c>
      <c r="F3283" s="124" t="s">
        <v>66</v>
      </c>
      <c r="G3283" s="125">
        <f>J3283*1.15+O3283*2.45</f>
        <v>4.2284999999999995</v>
      </c>
      <c r="H3283" s="125">
        <f t="shared" ref="H3283:H3346" si="531">C3283*G3283</f>
        <v>4.2284999999999995</v>
      </c>
      <c r="I3283" s="126" t="s">
        <v>974</v>
      </c>
      <c r="J3283" s="127">
        <v>3.4</v>
      </c>
      <c r="K3283" s="127">
        <f t="shared" ref="K3283:K3346" si="532">C3283*J3283</f>
        <v>3.4</v>
      </c>
      <c r="L3283" s="128">
        <f t="shared" ref="L3283:L3346" si="533">J3283*7.5</f>
        <v>25.5</v>
      </c>
      <c r="M3283" s="128">
        <f t="shared" si="530"/>
        <v>25.5</v>
      </c>
      <c r="N3283" s="129" t="s">
        <v>1973</v>
      </c>
      <c r="O3283" s="130">
        <v>0.13</v>
      </c>
      <c r="P3283" s="130">
        <f t="shared" si="529"/>
        <v>0.13</v>
      </c>
      <c r="Q3283" s="131"/>
      <c r="R3283" s="131"/>
      <c r="S3283" s="131"/>
      <c r="T3283" s="131"/>
      <c r="U3283" s="131"/>
    </row>
    <row r="3284" spans="1:24" ht="18" customHeight="1" x14ac:dyDescent="0.25">
      <c r="A3284" s="9">
        <v>181461</v>
      </c>
      <c r="B3284" s="9" t="s">
        <v>64</v>
      </c>
      <c r="C3284" s="9">
        <v>1</v>
      </c>
      <c r="D3284" s="38"/>
      <c r="E3284" s="30" t="s">
        <v>1746</v>
      </c>
      <c r="F3284" s="20" t="s">
        <v>1930</v>
      </c>
      <c r="G3284" s="53">
        <f>J3284*1.15</f>
        <v>3.9099999999999997</v>
      </c>
      <c r="H3284" s="55">
        <f t="shared" si="531"/>
        <v>3.9099999999999997</v>
      </c>
      <c r="I3284" s="15" t="s">
        <v>974</v>
      </c>
      <c r="J3284" s="55">
        <v>3.4</v>
      </c>
      <c r="K3284" s="55">
        <f t="shared" si="532"/>
        <v>3.4</v>
      </c>
      <c r="L3284" s="56">
        <f t="shared" si="533"/>
        <v>25.5</v>
      </c>
      <c r="M3284" s="56">
        <f t="shared" si="530"/>
        <v>25.5</v>
      </c>
      <c r="N3284" s="38" t="s">
        <v>2029</v>
      </c>
      <c r="O3284" s="48">
        <v>0.13</v>
      </c>
      <c r="P3284" s="48">
        <f t="shared" si="529"/>
        <v>0.13</v>
      </c>
      <c r="R3284" s="102">
        <f>Q3284*1.025</f>
        <v>0</v>
      </c>
      <c r="S3284" s="120" t="s">
        <v>2147</v>
      </c>
    </row>
    <row r="3285" spans="1:24" ht="18" customHeight="1" x14ac:dyDescent="0.25">
      <c r="A3285" s="6">
        <v>182941</v>
      </c>
      <c r="B3285" s="9" t="s">
        <v>64</v>
      </c>
      <c r="C3285" s="9">
        <v>1</v>
      </c>
      <c r="D3285" s="38"/>
      <c r="E3285" s="30" t="s">
        <v>1746</v>
      </c>
      <c r="F3285" s="20" t="s">
        <v>1930</v>
      </c>
      <c r="G3285" s="53">
        <f>J3285*1.15</f>
        <v>3.9099999999999997</v>
      </c>
      <c r="H3285" s="55">
        <f t="shared" si="531"/>
        <v>3.9099999999999997</v>
      </c>
      <c r="I3285" s="15" t="s">
        <v>974</v>
      </c>
      <c r="J3285" s="55">
        <v>3.4</v>
      </c>
      <c r="K3285" s="55">
        <f t="shared" si="532"/>
        <v>3.4</v>
      </c>
      <c r="L3285" s="56">
        <f t="shared" si="533"/>
        <v>25.5</v>
      </c>
      <c r="M3285" s="56">
        <f t="shared" si="530"/>
        <v>25.5</v>
      </c>
      <c r="N3285" s="38" t="s">
        <v>2029</v>
      </c>
      <c r="O3285" s="48">
        <v>0.13</v>
      </c>
      <c r="P3285" s="48">
        <f t="shared" si="529"/>
        <v>0.13</v>
      </c>
      <c r="R3285" s="102">
        <f>Q3285*1.025</f>
        <v>0</v>
      </c>
      <c r="S3285" s="120" t="s">
        <v>2147</v>
      </c>
    </row>
    <row r="3286" spans="1:24" ht="18" customHeight="1" x14ac:dyDescent="0.25">
      <c r="A3286" s="121">
        <v>182941</v>
      </c>
      <c r="B3286" s="121" t="s">
        <v>64</v>
      </c>
      <c r="C3286" s="121">
        <v>1</v>
      </c>
      <c r="D3286" s="122"/>
      <c r="E3286" s="123" t="s">
        <v>1746</v>
      </c>
      <c r="F3286" s="124" t="s">
        <v>1930</v>
      </c>
      <c r="G3286" s="125">
        <f t="shared" ref="G3286:G3291" si="534">J3286*1.15+O3286*2.45</f>
        <v>4.2284999999999995</v>
      </c>
      <c r="H3286" s="125">
        <f t="shared" si="531"/>
        <v>4.2284999999999995</v>
      </c>
      <c r="I3286" s="126" t="s">
        <v>974</v>
      </c>
      <c r="J3286" s="127">
        <v>3.4</v>
      </c>
      <c r="K3286" s="127">
        <f t="shared" si="532"/>
        <v>3.4</v>
      </c>
      <c r="L3286" s="128">
        <f t="shared" si="533"/>
        <v>25.5</v>
      </c>
      <c r="M3286" s="128">
        <f t="shared" si="530"/>
        <v>25.5</v>
      </c>
      <c r="N3286" s="129" t="s">
        <v>1973</v>
      </c>
      <c r="O3286" s="130">
        <v>0.13</v>
      </c>
      <c r="P3286" s="130">
        <f t="shared" si="529"/>
        <v>0.13</v>
      </c>
      <c r="Q3286" s="139"/>
      <c r="R3286" s="139"/>
      <c r="S3286" s="139"/>
      <c r="T3286" s="139"/>
    </row>
    <row r="3287" spans="1:24" s="40" customFormat="1" ht="18" customHeight="1" x14ac:dyDescent="0.25">
      <c r="A3287" s="6">
        <v>191185</v>
      </c>
      <c r="B3287" s="9" t="s">
        <v>64</v>
      </c>
      <c r="C3287" s="9">
        <v>2</v>
      </c>
      <c r="D3287" s="39"/>
      <c r="E3287" s="30" t="s">
        <v>1746</v>
      </c>
      <c r="F3287" s="20" t="s">
        <v>1930</v>
      </c>
      <c r="G3287" s="107">
        <f t="shared" si="534"/>
        <v>4.2284999999999995</v>
      </c>
      <c r="H3287" s="55">
        <f t="shared" si="531"/>
        <v>8.456999999999999</v>
      </c>
      <c r="I3287" s="94" t="s">
        <v>974</v>
      </c>
      <c r="J3287" s="97">
        <v>3.4</v>
      </c>
      <c r="K3287" s="97">
        <f t="shared" si="532"/>
        <v>6.8</v>
      </c>
      <c r="L3287" s="93">
        <f t="shared" si="533"/>
        <v>25.5</v>
      </c>
      <c r="M3287" s="93">
        <f t="shared" si="530"/>
        <v>51</v>
      </c>
      <c r="N3287" s="91" t="s">
        <v>1973</v>
      </c>
      <c r="O3287" s="48">
        <v>0.13</v>
      </c>
      <c r="P3287" s="48">
        <f t="shared" si="529"/>
        <v>0.26</v>
      </c>
      <c r="R3287" s="102">
        <f>Q3287*1.025</f>
        <v>0</v>
      </c>
      <c r="S3287" s="120" t="s">
        <v>2147</v>
      </c>
      <c r="T3287" s="37"/>
      <c r="U3287" s="131"/>
      <c r="W3287" s="37"/>
    </row>
    <row r="3288" spans="1:24" ht="18" customHeight="1" x14ac:dyDescent="0.25">
      <c r="A3288" s="6">
        <v>191185</v>
      </c>
      <c r="B3288" s="9" t="s">
        <v>64</v>
      </c>
      <c r="C3288" s="9">
        <v>2</v>
      </c>
      <c r="D3288" s="39"/>
      <c r="E3288" s="30" t="s">
        <v>1746</v>
      </c>
      <c r="F3288" s="20" t="s">
        <v>1930</v>
      </c>
      <c r="G3288" s="107">
        <f t="shared" si="534"/>
        <v>4.2284999999999995</v>
      </c>
      <c r="H3288" s="55">
        <f t="shared" si="531"/>
        <v>8.456999999999999</v>
      </c>
      <c r="I3288" s="94" t="s">
        <v>974</v>
      </c>
      <c r="J3288" s="97">
        <v>3.4</v>
      </c>
      <c r="K3288" s="97">
        <f t="shared" si="532"/>
        <v>6.8</v>
      </c>
      <c r="L3288" s="93">
        <f t="shared" si="533"/>
        <v>25.5</v>
      </c>
      <c r="M3288" s="93">
        <f t="shared" si="530"/>
        <v>51</v>
      </c>
      <c r="N3288" s="91" t="s">
        <v>1973</v>
      </c>
      <c r="O3288" s="48">
        <v>0.13</v>
      </c>
      <c r="P3288" s="48">
        <f t="shared" si="529"/>
        <v>0.26</v>
      </c>
      <c r="Q3288" s="40"/>
      <c r="R3288" s="102">
        <f>Q3288*1.025</f>
        <v>0</v>
      </c>
      <c r="S3288" s="120" t="s">
        <v>2147</v>
      </c>
    </row>
    <row r="3289" spans="1:24" ht="18" customHeight="1" x14ac:dyDescent="0.25">
      <c r="A3289" s="134">
        <v>191185</v>
      </c>
      <c r="B3289" s="121" t="s">
        <v>64</v>
      </c>
      <c r="C3289" s="121">
        <v>2</v>
      </c>
      <c r="D3289" s="161"/>
      <c r="E3289" s="123" t="s">
        <v>1746</v>
      </c>
      <c r="F3289" s="124" t="s">
        <v>1930</v>
      </c>
      <c r="G3289" s="125">
        <f t="shared" si="534"/>
        <v>4.2284999999999995</v>
      </c>
      <c r="H3289" s="162">
        <f t="shared" si="531"/>
        <v>8.456999999999999</v>
      </c>
      <c r="I3289" s="163" t="s">
        <v>974</v>
      </c>
      <c r="J3289" s="164">
        <v>3.4</v>
      </c>
      <c r="K3289" s="164">
        <f t="shared" si="532"/>
        <v>6.8</v>
      </c>
      <c r="L3289" s="165">
        <f t="shared" si="533"/>
        <v>25.5</v>
      </c>
      <c r="M3289" s="165">
        <f t="shared" si="530"/>
        <v>51</v>
      </c>
      <c r="N3289" s="129" t="s">
        <v>1973</v>
      </c>
      <c r="O3289" s="130">
        <v>0.13</v>
      </c>
      <c r="P3289" s="130">
        <f t="shared" si="529"/>
        <v>0.26</v>
      </c>
      <c r="Q3289" s="139"/>
      <c r="R3289" s="139"/>
      <c r="S3289" s="139"/>
      <c r="T3289" s="139"/>
    </row>
    <row r="3290" spans="1:24" ht="18" customHeight="1" x14ac:dyDescent="0.25">
      <c r="A3290" s="134">
        <v>191185</v>
      </c>
      <c r="B3290" s="121" t="s">
        <v>64</v>
      </c>
      <c r="C3290" s="121">
        <v>2</v>
      </c>
      <c r="D3290" s="161"/>
      <c r="E3290" s="123" t="s">
        <v>1746</v>
      </c>
      <c r="F3290" s="124" t="s">
        <v>1930</v>
      </c>
      <c r="G3290" s="125">
        <f t="shared" si="534"/>
        <v>4.2284999999999995</v>
      </c>
      <c r="H3290" s="162">
        <f t="shared" si="531"/>
        <v>8.456999999999999</v>
      </c>
      <c r="I3290" s="163" t="s">
        <v>974</v>
      </c>
      <c r="J3290" s="164">
        <v>3.4</v>
      </c>
      <c r="K3290" s="164">
        <f t="shared" si="532"/>
        <v>6.8</v>
      </c>
      <c r="L3290" s="165">
        <f t="shared" si="533"/>
        <v>25.5</v>
      </c>
      <c r="M3290" s="165">
        <f t="shared" si="530"/>
        <v>51</v>
      </c>
      <c r="N3290" s="129" t="s">
        <v>1973</v>
      </c>
      <c r="O3290" s="130">
        <v>0.13</v>
      </c>
      <c r="P3290" s="130">
        <f t="shared" si="529"/>
        <v>0.26</v>
      </c>
      <c r="Q3290" s="139"/>
      <c r="R3290" s="139"/>
      <c r="S3290" s="139"/>
      <c r="T3290" s="139"/>
      <c r="U3290" s="40"/>
    </row>
    <row r="3291" spans="1:24" ht="18" customHeight="1" x14ac:dyDescent="0.25">
      <c r="A3291" s="134">
        <v>195538</v>
      </c>
      <c r="B3291" s="121" t="s">
        <v>64</v>
      </c>
      <c r="C3291" s="121">
        <v>1</v>
      </c>
      <c r="D3291" s="161"/>
      <c r="E3291" s="123" t="s">
        <v>1746</v>
      </c>
      <c r="F3291" s="124" t="s">
        <v>1930</v>
      </c>
      <c r="G3291" s="125">
        <f t="shared" si="534"/>
        <v>4.2284999999999995</v>
      </c>
      <c r="H3291" s="162">
        <f t="shared" si="531"/>
        <v>4.2284999999999995</v>
      </c>
      <c r="I3291" s="163" t="s">
        <v>974</v>
      </c>
      <c r="J3291" s="164">
        <v>3.4</v>
      </c>
      <c r="K3291" s="164">
        <f t="shared" si="532"/>
        <v>3.4</v>
      </c>
      <c r="L3291" s="165">
        <f t="shared" si="533"/>
        <v>25.5</v>
      </c>
      <c r="M3291" s="165">
        <f t="shared" si="530"/>
        <v>25.5</v>
      </c>
      <c r="N3291" s="129" t="s">
        <v>1973</v>
      </c>
      <c r="O3291" s="130">
        <v>0.13</v>
      </c>
      <c r="P3291" s="130">
        <f t="shared" si="529"/>
        <v>0.13</v>
      </c>
      <c r="Q3291" s="139"/>
      <c r="R3291" s="139"/>
      <c r="S3291" s="139"/>
      <c r="T3291" s="139"/>
    </row>
    <row r="3292" spans="1:24" ht="18" customHeight="1" x14ac:dyDescent="0.25">
      <c r="A3292" s="6">
        <v>96550</v>
      </c>
      <c r="B3292" s="6" t="s">
        <v>68</v>
      </c>
      <c r="C3292" s="6">
        <v>2</v>
      </c>
      <c r="D3292" s="6"/>
      <c r="E3292" s="30" t="s">
        <v>1662</v>
      </c>
      <c r="F3292" s="20" t="s">
        <v>1042</v>
      </c>
      <c r="G3292" s="53">
        <f t="shared" ref="G3292:G3299" si="535">J3292*1.15</f>
        <v>2.7484999999999999</v>
      </c>
      <c r="H3292" s="55">
        <f t="shared" si="531"/>
        <v>5.4969999999999999</v>
      </c>
      <c r="I3292" s="15" t="s">
        <v>67</v>
      </c>
      <c r="J3292" s="55">
        <v>2.39</v>
      </c>
      <c r="K3292" s="55">
        <f t="shared" si="532"/>
        <v>4.78</v>
      </c>
      <c r="L3292" s="56">
        <f t="shared" si="533"/>
        <v>17.925000000000001</v>
      </c>
      <c r="M3292" s="56">
        <f t="shared" si="530"/>
        <v>35.85</v>
      </c>
      <c r="N3292" s="38" t="s">
        <v>2029</v>
      </c>
      <c r="O3292" s="48">
        <v>7.0000000000000007E-2</v>
      </c>
      <c r="P3292" s="48">
        <f t="shared" si="529"/>
        <v>0.14000000000000001</v>
      </c>
      <c r="R3292" s="102">
        <f t="shared" ref="R3292:R3299" si="536">Q3292*1.025</f>
        <v>0</v>
      </c>
      <c r="S3292" s="120" t="s">
        <v>2147</v>
      </c>
    </row>
    <row r="3293" spans="1:24" ht="18" customHeight="1" x14ac:dyDescent="0.25">
      <c r="A3293" s="6">
        <v>173614</v>
      </c>
      <c r="B3293" s="6" t="s">
        <v>68</v>
      </c>
      <c r="C3293" s="6">
        <v>2</v>
      </c>
      <c r="D3293" s="39"/>
      <c r="E3293" s="30" t="s">
        <v>1662</v>
      </c>
      <c r="F3293" s="20" t="s">
        <v>1042</v>
      </c>
      <c r="G3293" s="53">
        <f t="shared" si="535"/>
        <v>2.7484999999999999</v>
      </c>
      <c r="H3293" s="55">
        <f t="shared" si="531"/>
        <v>5.4969999999999999</v>
      </c>
      <c r="I3293" s="15" t="s">
        <v>67</v>
      </c>
      <c r="J3293" s="55">
        <v>2.39</v>
      </c>
      <c r="K3293" s="55">
        <f t="shared" si="532"/>
        <v>4.78</v>
      </c>
      <c r="L3293" s="56">
        <f t="shared" si="533"/>
        <v>17.925000000000001</v>
      </c>
      <c r="M3293" s="56">
        <f t="shared" si="530"/>
        <v>35.85</v>
      </c>
      <c r="N3293" s="38" t="s">
        <v>2029</v>
      </c>
      <c r="O3293" s="48">
        <v>7.0000000000000007E-2</v>
      </c>
      <c r="P3293" s="48">
        <f t="shared" si="529"/>
        <v>0.14000000000000001</v>
      </c>
      <c r="R3293" s="102">
        <f t="shared" si="536"/>
        <v>0</v>
      </c>
      <c r="S3293" s="120" t="s">
        <v>2147</v>
      </c>
      <c r="U3293" s="131"/>
    </row>
    <row r="3294" spans="1:24" ht="18" customHeight="1" x14ac:dyDescent="0.25">
      <c r="A3294" s="6">
        <v>178327</v>
      </c>
      <c r="B3294" s="6" t="s">
        <v>68</v>
      </c>
      <c r="C3294" s="6">
        <v>1</v>
      </c>
      <c r="D3294" s="38"/>
      <c r="E3294" s="30" t="s">
        <v>1662</v>
      </c>
      <c r="F3294" s="20" t="s">
        <v>1042</v>
      </c>
      <c r="G3294" s="53">
        <f t="shared" si="535"/>
        <v>2.7484999999999999</v>
      </c>
      <c r="H3294" s="55">
        <f t="shared" si="531"/>
        <v>2.7484999999999999</v>
      </c>
      <c r="I3294" s="15" t="s">
        <v>974</v>
      </c>
      <c r="J3294" s="55">
        <v>2.39</v>
      </c>
      <c r="K3294" s="55">
        <f t="shared" si="532"/>
        <v>2.39</v>
      </c>
      <c r="L3294" s="56">
        <f t="shared" si="533"/>
        <v>17.925000000000001</v>
      </c>
      <c r="M3294" s="56">
        <f t="shared" si="530"/>
        <v>17.925000000000001</v>
      </c>
      <c r="N3294" s="38" t="s">
        <v>2029</v>
      </c>
      <c r="O3294" s="48">
        <v>7.0000000000000007E-2</v>
      </c>
      <c r="P3294" s="48">
        <f t="shared" si="529"/>
        <v>7.0000000000000007E-2</v>
      </c>
      <c r="R3294" s="102">
        <f t="shared" si="536"/>
        <v>0</v>
      </c>
      <c r="S3294" s="120" t="s">
        <v>2147</v>
      </c>
      <c r="U3294" s="131"/>
      <c r="V3294" s="40"/>
      <c r="X3294" s="40"/>
    </row>
    <row r="3295" spans="1:24" ht="18" customHeight="1" x14ac:dyDescent="0.25">
      <c r="A3295" s="6">
        <v>175232</v>
      </c>
      <c r="B3295" s="6" t="s">
        <v>68</v>
      </c>
      <c r="C3295" s="6">
        <v>1</v>
      </c>
      <c r="D3295" s="39"/>
      <c r="E3295" s="30" t="s">
        <v>1662</v>
      </c>
      <c r="F3295" s="8" t="s">
        <v>220</v>
      </c>
      <c r="G3295" s="55">
        <f t="shared" si="535"/>
        <v>2.7484999999999999</v>
      </c>
      <c r="H3295" s="55">
        <f t="shared" si="531"/>
        <v>2.7484999999999999</v>
      </c>
      <c r="I3295" s="15" t="s">
        <v>974</v>
      </c>
      <c r="J3295" s="55">
        <v>2.39</v>
      </c>
      <c r="K3295" s="55">
        <f t="shared" si="532"/>
        <v>2.39</v>
      </c>
      <c r="L3295" s="56">
        <f t="shared" si="533"/>
        <v>17.925000000000001</v>
      </c>
      <c r="M3295" s="56">
        <f t="shared" si="530"/>
        <v>17.925000000000001</v>
      </c>
      <c r="N3295" s="38" t="s">
        <v>2029</v>
      </c>
      <c r="O3295" s="48">
        <v>7.0000000000000007E-2</v>
      </c>
      <c r="P3295" s="48">
        <f t="shared" si="529"/>
        <v>7.0000000000000007E-2</v>
      </c>
      <c r="R3295" s="102">
        <f t="shared" si="536"/>
        <v>0</v>
      </c>
      <c r="S3295" s="120" t="s">
        <v>2147</v>
      </c>
      <c r="U3295" s="131"/>
      <c r="V3295" s="40"/>
      <c r="W3295" s="40"/>
    </row>
    <row r="3296" spans="1:24" ht="18" customHeight="1" x14ac:dyDescent="0.25">
      <c r="A3296" s="9">
        <v>181461</v>
      </c>
      <c r="B3296" s="9" t="s">
        <v>68</v>
      </c>
      <c r="C3296" s="9">
        <v>1</v>
      </c>
      <c r="D3296" s="38"/>
      <c r="E3296" s="30" t="s">
        <v>1662</v>
      </c>
      <c r="F3296" s="20" t="s">
        <v>1929</v>
      </c>
      <c r="G3296" s="53">
        <f t="shared" si="535"/>
        <v>2.7484999999999999</v>
      </c>
      <c r="H3296" s="55">
        <f t="shared" si="531"/>
        <v>2.7484999999999999</v>
      </c>
      <c r="I3296" s="15" t="s">
        <v>974</v>
      </c>
      <c r="J3296" s="55">
        <v>2.39</v>
      </c>
      <c r="K3296" s="55">
        <f t="shared" si="532"/>
        <v>2.39</v>
      </c>
      <c r="L3296" s="56">
        <f t="shared" si="533"/>
        <v>17.925000000000001</v>
      </c>
      <c r="M3296" s="56">
        <f t="shared" si="530"/>
        <v>17.925000000000001</v>
      </c>
      <c r="N3296" s="38" t="s">
        <v>2029</v>
      </c>
      <c r="O3296" s="48">
        <v>7.0000000000000007E-2</v>
      </c>
      <c r="P3296" s="48">
        <f t="shared" si="529"/>
        <v>7.0000000000000007E-2</v>
      </c>
      <c r="R3296" s="102">
        <f t="shared" si="536"/>
        <v>0</v>
      </c>
      <c r="S3296" s="120" t="s">
        <v>2147</v>
      </c>
    </row>
    <row r="3297" spans="1:24" ht="18" customHeight="1" x14ac:dyDescent="0.25">
      <c r="A3297" s="9">
        <v>181461</v>
      </c>
      <c r="B3297" s="9" t="s">
        <v>68</v>
      </c>
      <c r="C3297" s="9">
        <v>1</v>
      </c>
      <c r="D3297" s="38"/>
      <c r="E3297" s="30" t="s">
        <v>1662</v>
      </c>
      <c r="F3297" s="124" t="s">
        <v>1929</v>
      </c>
      <c r="G3297" s="53">
        <f t="shared" si="535"/>
        <v>2.7484999999999999</v>
      </c>
      <c r="H3297" s="55">
        <f t="shared" si="531"/>
        <v>2.7484999999999999</v>
      </c>
      <c r="I3297" s="15" t="s">
        <v>974</v>
      </c>
      <c r="J3297" s="55">
        <v>2.39</v>
      </c>
      <c r="K3297" s="55">
        <f t="shared" si="532"/>
        <v>2.39</v>
      </c>
      <c r="L3297" s="56">
        <f t="shared" si="533"/>
        <v>17.925000000000001</v>
      </c>
      <c r="M3297" s="56">
        <f t="shared" si="530"/>
        <v>17.925000000000001</v>
      </c>
      <c r="N3297" s="38" t="s">
        <v>2029</v>
      </c>
      <c r="O3297" s="48">
        <v>7.0000000000000007E-2</v>
      </c>
      <c r="P3297" s="48">
        <f t="shared" si="529"/>
        <v>7.0000000000000007E-2</v>
      </c>
      <c r="R3297" s="102">
        <f t="shared" si="536"/>
        <v>0</v>
      </c>
      <c r="S3297" s="120" t="s">
        <v>2147</v>
      </c>
      <c r="W3297" s="29"/>
    </row>
    <row r="3298" spans="1:24" ht="18" customHeight="1" x14ac:dyDescent="0.25">
      <c r="A3298" s="6">
        <v>182941</v>
      </c>
      <c r="B3298" s="9" t="s">
        <v>68</v>
      </c>
      <c r="C3298" s="9">
        <v>1</v>
      </c>
      <c r="D3298" s="38"/>
      <c r="E3298" s="30" t="s">
        <v>1662</v>
      </c>
      <c r="F3298" s="20" t="s">
        <v>1929</v>
      </c>
      <c r="G3298" s="53">
        <f t="shared" si="535"/>
        <v>2.7484999999999999</v>
      </c>
      <c r="H3298" s="55">
        <f t="shared" si="531"/>
        <v>2.7484999999999999</v>
      </c>
      <c r="I3298" s="15" t="s">
        <v>974</v>
      </c>
      <c r="J3298" s="55">
        <v>2.39</v>
      </c>
      <c r="K3298" s="55">
        <f t="shared" si="532"/>
        <v>2.39</v>
      </c>
      <c r="L3298" s="56">
        <f t="shared" si="533"/>
        <v>17.925000000000001</v>
      </c>
      <c r="M3298" s="56">
        <f t="shared" si="530"/>
        <v>17.925000000000001</v>
      </c>
      <c r="N3298" s="38" t="s">
        <v>2029</v>
      </c>
      <c r="O3298" s="48">
        <v>7.0000000000000007E-2</v>
      </c>
      <c r="P3298" s="48">
        <f t="shared" si="529"/>
        <v>7.0000000000000007E-2</v>
      </c>
      <c r="R3298" s="102">
        <f t="shared" si="536"/>
        <v>0</v>
      </c>
      <c r="S3298" s="120" t="s">
        <v>2147</v>
      </c>
      <c r="U3298" s="40"/>
      <c r="W3298" s="40"/>
    </row>
    <row r="3299" spans="1:24" ht="18" customHeight="1" x14ac:dyDescent="0.25">
      <c r="A3299" s="6">
        <v>182941</v>
      </c>
      <c r="B3299" s="9" t="s">
        <v>68</v>
      </c>
      <c r="C3299" s="9">
        <v>1</v>
      </c>
      <c r="D3299" s="38"/>
      <c r="E3299" s="30" t="s">
        <v>1662</v>
      </c>
      <c r="F3299" s="20" t="s">
        <v>1929</v>
      </c>
      <c r="G3299" s="53">
        <f t="shared" si="535"/>
        <v>2.7484999999999999</v>
      </c>
      <c r="H3299" s="55">
        <f t="shared" si="531"/>
        <v>2.7484999999999999</v>
      </c>
      <c r="I3299" s="15" t="s">
        <v>974</v>
      </c>
      <c r="J3299" s="55">
        <v>2.39</v>
      </c>
      <c r="K3299" s="55">
        <f t="shared" si="532"/>
        <v>2.39</v>
      </c>
      <c r="L3299" s="56">
        <f t="shared" si="533"/>
        <v>17.925000000000001</v>
      </c>
      <c r="M3299" s="56">
        <f t="shared" si="530"/>
        <v>17.925000000000001</v>
      </c>
      <c r="N3299" s="38" t="s">
        <v>2029</v>
      </c>
      <c r="O3299" s="48">
        <v>7.0000000000000007E-2</v>
      </c>
      <c r="P3299" s="48">
        <f t="shared" si="529"/>
        <v>7.0000000000000007E-2</v>
      </c>
      <c r="R3299" s="102">
        <f t="shared" si="536"/>
        <v>0</v>
      </c>
      <c r="S3299" s="120" t="s">
        <v>2147</v>
      </c>
    </row>
    <row r="3300" spans="1:24" s="480" customFormat="1" ht="18" customHeight="1" x14ac:dyDescent="0.25">
      <c r="A3300" s="121">
        <v>182941</v>
      </c>
      <c r="B3300" s="121" t="s">
        <v>68</v>
      </c>
      <c r="C3300" s="121">
        <v>1</v>
      </c>
      <c r="D3300" s="122"/>
      <c r="E3300" s="123" t="s">
        <v>1662</v>
      </c>
      <c r="F3300" s="124" t="s">
        <v>1929</v>
      </c>
      <c r="G3300" s="125">
        <f t="shared" ref="G3300:G3305" si="537">J3300*1.15+O3300*2.45</f>
        <v>2.92</v>
      </c>
      <c r="H3300" s="125">
        <f t="shared" si="531"/>
        <v>2.92</v>
      </c>
      <c r="I3300" s="126" t="s">
        <v>974</v>
      </c>
      <c r="J3300" s="127">
        <v>2.39</v>
      </c>
      <c r="K3300" s="127">
        <f t="shared" si="532"/>
        <v>2.39</v>
      </c>
      <c r="L3300" s="128">
        <f t="shared" si="533"/>
        <v>17.925000000000001</v>
      </c>
      <c r="M3300" s="128">
        <f t="shared" si="530"/>
        <v>17.925000000000001</v>
      </c>
      <c r="N3300" s="129" t="s">
        <v>1973</v>
      </c>
      <c r="O3300" s="130">
        <v>7.0000000000000007E-2</v>
      </c>
      <c r="P3300" s="130">
        <f t="shared" si="529"/>
        <v>7.0000000000000007E-2</v>
      </c>
      <c r="Q3300" s="131"/>
      <c r="R3300" s="131"/>
      <c r="S3300" s="131"/>
      <c r="T3300" s="131"/>
      <c r="U3300" s="37"/>
    </row>
    <row r="3301" spans="1:24" s="40" customFormat="1" ht="18" customHeight="1" x14ac:dyDescent="0.25">
      <c r="A3301" s="121">
        <v>182941</v>
      </c>
      <c r="B3301" s="121" t="s">
        <v>68</v>
      </c>
      <c r="C3301" s="121">
        <v>1</v>
      </c>
      <c r="D3301" s="122"/>
      <c r="E3301" s="123" t="s">
        <v>1662</v>
      </c>
      <c r="F3301" s="124" t="s">
        <v>1929</v>
      </c>
      <c r="G3301" s="125">
        <f t="shared" si="537"/>
        <v>2.92</v>
      </c>
      <c r="H3301" s="125">
        <f t="shared" si="531"/>
        <v>2.92</v>
      </c>
      <c r="I3301" s="126" t="s">
        <v>974</v>
      </c>
      <c r="J3301" s="127">
        <v>2.39</v>
      </c>
      <c r="K3301" s="127">
        <f t="shared" si="532"/>
        <v>2.39</v>
      </c>
      <c r="L3301" s="128">
        <f t="shared" si="533"/>
        <v>17.925000000000001</v>
      </c>
      <c r="M3301" s="128">
        <f t="shared" si="530"/>
        <v>17.925000000000001</v>
      </c>
      <c r="N3301" s="129" t="s">
        <v>1973</v>
      </c>
      <c r="O3301" s="130">
        <v>7.0000000000000007E-2</v>
      </c>
      <c r="P3301" s="130">
        <f t="shared" si="529"/>
        <v>7.0000000000000007E-2</v>
      </c>
      <c r="Q3301" s="139"/>
      <c r="R3301" s="139"/>
      <c r="S3301" s="139"/>
      <c r="T3301" s="139"/>
      <c r="U3301" s="139"/>
      <c r="V3301" s="37"/>
    </row>
    <row r="3302" spans="1:24" ht="18" customHeight="1" x14ac:dyDescent="0.25">
      <c r="A3302" s="6">
        <v>191185</v>
      </c>
      <c r="B3302" s="9" t="s">
        <v>68</v>
      </c>
      <c r="C3302" s="9">
        <v>2</v>
      </c>
      <c r="D3302" s="39"/>
      <c r="E3302" s="30" t="s">
        <v>1662</v>
      </c>
      <c r="F3302" s="20" t="s">
        <v>1929</v>
      </c>
      <c r="G3302" s="107">
        <f t="shared" si="537"/>
        <v>2.92</v>
      </c>
      <c r="H3302" s="55">
        <f t="shared" si="531"/>
        <v>5.84</v>
      </c>
      <c r="I3302" s="94" t="s">
        <v>974</v>
      </c>
      <c r="J3302" s="97">
        <v>2.39</v>
      </c>
      <c r="K3302" s="97">
        <f t="shared" si="532"/>
        <v>4.78</v>
      </c>
      <c r="L3302" s="93">
        <f t="shared" si="533"/>
        <v>17.925000000000001</v>
      </c>
      <c r="M3302" s="93">
        <f t="shared" si="530"/>
        <v>35.85</v>
      </c>
      <c r="N3302" s="129" t="s">
        <v>1973</v>
      </c>
      <c r="O3302" s="48">
        <v>7.0000000000000007E-2</v>
      </c>
      <c r="P3302" s="48">
        <f t="shared" ref="P3302:P3365" si="538">O3302*C3302</f>
        <v>0.14000000000000001</v>
      </c>
      <c r="Q3302" s="40"/>
      <c r="R3302" s="102">
        <f>Q3302*1.025</f>
        <v>0</v>
      </c>
      <c r="S3302" s="120" t="s">
        <v>2147</v>
      </c>
      <c r="W3302" s="40"/>
    </row>
    <row r="3303" spans="1:24" s="40" customFormat="1" ht="18" customHeight="1" x14ac:dyDescent="0.25">
      <c r="A3303" s="134">
        <v>191185</v>
      </c>
      <c r="B3303" s="121" t="s">
        <v>68</v>
      </c>
      <c r="C3303" s="121">
        <v>2</v>
      </c>
      <c r="D3303" s="161"/>
      <c r="E3303" s="123" t="s">
        <v>1662</v>
      </c>
      <c r="F3303" s="124" t="s">
        <v>1929</v>
      </c>
      <c r="G3303" s="125">
        <f t="shared" si="537"/>
        <v>2.92</v>
      </c>
      <c r="H3303" s="162">
        <f t="shared" si="531"/>
        <v>5.84</v>
      </c>
      <c r="I3303" s="163" t="s">
        <v>974</v>
      </c>
      <c r="J3303" s="164">
        <v>2.39</v>
      </c>
      <c r="K3303" s="164">
        <f t="shared" si="532"/>
        <v>4.78</v>
      </c>
      <c r="L3303" s="165">
        <f t="shared" si="533"/>
        <v>17.925000000000001</v>
      </c>
      <c r="M3303" s="165">
        <f t="shared" si="530"/>
        <v>35.85</v>
      </c>
      <c r="N3303" s="129" t="s">
        <v>1973</v>
      </c>
      <c r="O3303" s="130">
        <v>7.0000000000000007E-2</v>
      </c>
      <c r="P3303" s="130">
        <f t="shared" si="538"/>
        <v>0.14000000000000001</v>
      </c>
      <c r="Q3303" s="139"/>
      <c r="R3303" s="139"/>
      <c r="S3303" s="139"/>
      <c r="T3303" s="139"/>
      <c r="U3303" s="37"/>
      <c r="V3303" s="37"/>
      <c r="W3303" s="37"/>
      <c r="X3303" s="37"/>
    </row>
    <row r="3304" spans="1:24" ht="18" customHeight="1" x14ac:dyDescent="0.25">
      <c r="A3304" s="134">
        <v>195538</v>
      </c>
      <c r="B3304" s="121" t="s">
        <v>68</v>
      </c>
      <c r="C3304" s="121">
        <v>1</v>
      </c>
      <c r="D3304" s="161"/>
      <c r="E3304" s="123" t="s">
        <v>1662</v>
      </c>
      <c r="F3304" s="124" t="s">
        <v>1929</v>
      </c>
      <c r="G3304" s="125">
        <f t="shared" si="537"/>
        <v>2.92</v>
      </c>
      <c r="H3304" s="162">
        <f t="shared" si="531"/>
        <v>2.92</v>
      </c>
      <c r="I3304" s="163" t="s">
        <v>974</v>
      </c>
      <c r="J3304" s="164">
        <v>2.39</v>
      </c>
      <c r="K3304" s="164">
        <f t="shared" si="532"/>
        <v>2.39</v>
      </c>
      <c r="L3304" s="165">
        <f t="shared" si="533"/>
        <v>17.925000000000001</v>
      </c>
      <c r="M3304" s="165">
        <f t="shared" si="530"/>
        <v>17.925000000000001</v>
      </c>
      <c r="N3304" s="129" t="s">
        <v>1973</v>
      </c>
      <c r="O3304" s="130">
        <v>7.0000000000000007E-2</v>
      </c>
      <c r="P3304" s="130">
        <f t="shared" si="538"/>
        <v>7.0000000000000007E-2</v>
      </c>
      <c r="Q3304" s="139"/>
      <c r="R3304" s="139"/>
      <c r="S3304" s="139"/>
      <c r="T3304" s="202"/>
    </row>
    <row r="3305" spans="1:24" ht="18" customHeight="1" x14ac:dyDescent="0.25">
      <c r="A3305" s="134">
        <v>195538</v>
      </c>
      <c r="B3305" s="121" t="s">
        <v>68</v>
      </c>
      <c r="C3305" s="121">
        <v>1</v>
      </c>
      <c r="D3305" s="161"/>
      <c r="E3305" s="123" t="s">
        <v>1662</v>
      </c>
      <c r="F3305" s="124" t="s">
        <v>1929</v>
      </c>
      <c r="G3305" s="125">
        <f t="shared" si="537"/>
        <v>2.92</v>
      </c>
      <c r="H3305" s="162">
        <f t="shared" si="531"/>
        <v>2.92</v>
      </c>
      <c r="I3305" s="163" t="s">
        <v>974</v>
      </c>
      <c r="J3305" s="164">
        <v>2.39</v>
      </c>
      <c r="K3305" s="164">
        <f t="shared" si="532"/>
        <v>2.39</v>
      </c>
      <c r="L3305" s="165">
        <f t="shared" si="533"/>
        <v>17.925000000000001</v>
      </c>
      <c r="M3305" s="165">
        <f t="shared" si="530"/>
        <v>17.925000000000001</v>
      </c>
      <c r="N3305" s="129" t="s">
        <v>1973</v>
      </c>
      <c r="O3305" s="130">
        <v>7.0000000000000007E-2</v>
      </c>
      <c r="P3305" s="130">
        <f t="shared" si="538"/>
        <v>7.0000000000000007E-2</v>
      </c>
      <c r="Q3305" s="131"/>
      <c r="R3305" s="139"/>
      <c r="S3305" s="139"/>
      <c r="T3305" s="139"/>
    </row>
    <row r="3306" spans="1:24" ht="18" customHeight="1" x14ac:dyDescent="0.25">
      <c r="A3306" s="6">
        <v>96550</v>
      </c>
      <c r="B3306" s="6" t="s">
        <v>167</v>
      </c>
      <c r="C3306" s="6">
        <v>2</v>
      </c>
      <c r="D3306" s="6"/>
      <c r="E3306" s="30" t="s">
        <v>1861</v>
      </c>
      <c r="F3306" s="20" t="s">
        <v>168</v>
      </c>
      <c r="G3306" s="53">
        <f>J3306*1.15</f>
        <v>2.3574999999999995</v>
      </c>
      <c r="H3306" s="55">
        <f t="shared" si="531"/>
        <v>4.714999999999999</v>
      </c>
      <c r="I3306" s="15" t="s">
        <v>67</v>
      </c>
      <c r="J3306" s="55">
        <v>2.0499999999999998</v>
      </c>
      <c r="K3306" s="55">
        <f t="shared" si="532"/>
        <v>4.0999999999999996</v>
      </c>
      <c r="L3306" s="56">
        <f t="shared" si="533"/>
        <v>15.374999999999998</v>
      </c>
      <c r="M3306" s="56">
        <f t="shared" si="530"/>
        <v>30.749999999999996</v>
      </c>
      <c r="N3306" s="38" t="s">
        <v>1918</v>
      </c>
      <c r="O3306" s="48">
        <v>0.03</v>
      </c>
      <c r="P3306" s="48">
        <f t="shared" si="538"/>
        <v>0.06</v>
      </c>
      <c r="R3306" s="102">
        <f>Q3306*1.025</f>
        <v>0</v>
      </c>
      <c r="S3306" s="120" t="s">
        <v>2147</v>
      </c>
      <c r="W3306" s="40"/>
    </row>
    <row r="3307" spans="1:24" ht="18" customHeight="1" x14ac:dyDescent="0.25">
      <c r="A3307" s="6">
        <v>178327</v>
      </c>
      <c r="B3307" s="6" t="s">
        <v>167</v>
      </c>
      <c r="C3307" s="6">
        <v>1</v>
      </c>
      <c r="D3307" s="38"/>
      <c r="E3307" s="30" t="s">
        <v>1861</v>
      </c>
      <c r="F3307" s="20" t="s">
        <v>168</v>
      </c>
      <c r="G3307" s="53">
        <f>J3307*1.15</f>
        <v>2.3574999999999995</v>
      </c>
      <c r="H3307" s="55">
        <f t="shared" si="531"/>
        <v>2.3574999999999995</v>
      </c>
      <c r="I3307" s="15" t="s">
        <v>974</v>
      </c>
      <c r="J3307" s="55">
        <v>2.0499999999999998</v>
      </c>
      <c r="K3307" s="55">
        <f t="shared" si="532"/>
        <v>2.0499999999999998</v>
      </c>
      <c r="L3307" s="56">
        <f t="shared" si="533"/>
        <v>15.374999999999998</v>
      </c>
      <c r="M3307" s="56">
        <f t="shared" si="530"/>
        <v>15.374999999999998</v>
      </c>
      <c r="N3307" s="38" t="s">
        <v>1918</v>
      </c>
      <c r="O3307" s="48">
        <v>0.03</v>
      </c>
      <c r="P3307" s="48">
        <f t="shared" si="538"/>
        <v>0.03</v>
      </c>
      <c r="R3307" s="102">
        <f>Q3307*1.025</f>
        <v>0</v>
      </c>
      <c r="S3307" s="120" t="s">
        <v>2147</v>
      </c>
      <c r="U3307" s="40"/>
    </row>
    <row r="3308" spans="1:24" ht="18" customHeight="1" x14ac:dyDescent="0.25">
      <c r="A3308" s="6">
        <v>179498</v>
      </c>
      <c r="B3308" s="6" t="s">
        <v>167</v>
      </c>
      <c r="C3308" s="6">
        <v>1</v>
      </c>
      <c r="D3308" s="39"/>
      <c r="E3308" s="30" t="s">
        <v>1861</v>
      </c>
      <c r="F3308" s="20" t="s">
        <v>168</v>
      </c>
      <c r="G3308" s="55">
        <f>J3308*1.15</f>
        <v>2.3574999999999995</v>
      </c>
      <c r="H3308" s="55">
        <f t="shared" si="531"/>
        <v>2.3574999999999995</v>
      </c>
      <c r="I3308" s="15" t="s">
        <v>974</v>
      </c>
      <c r="J3308" s="55">
        <v>2.0499999999999998</v>
      </c>
      <c r="K3308" s="55">
        <f t="shared" si="532"/>
        <v>2.0499999999999998</v>
      </c>
      <c r="L3308" s="56">
        <f t="shared" si="533"/>
        <v>15.374999999999998</v>
      </c>
      <c r="M3308" s="56">
        <f t="shared" si="530"/>
        <v>15.374999999999998</v>
      </c>
      <c r="N3308" s="38" t="s">
        <v>1918</v>
      </c>
      <c r="O3308" s="48">
        <v>0.03</v>
      </c>
      <c r="P3308" s="48">
        <f t="shared" si="538"/>
        <v>0.03</v>
      </c>
      <c r="R3308" s="102">
        <f>Q3308*1.025</f>
        <v>0</v>
      </c>
      <c r="S3308" s="120" t="s">
        <v>2147</v>
      </c>
    </row>
    <row r="3309" spans="1:24" ht="18" customHeight="1" x14ac:dyDescent="0.25">
      <c r="A3309" s="6">
        <v>182941</v>
      </c>
      <c r="B3309" s="6" t="s">
        <v>167</v>
      </c>
      <c r="C3309" s="6">
        <v>1</v>
      </c>
      <c r="D3309" s="38"/>
      <c r="E3309" s="30" t="s">
        <v>1861</v>
      </c>
      <c r="F3309" s="124" t="s">
        <v>168</v>
      </c>
      <c r="G3309" s="55">
        <f>J3309*1.15</f>
        <v>2.3574999999999995</v>
      </c>
      <c r="H3309" s="55">
        <f t="shared" si="531"/>
        <v>2.3574999999999995</v>
      </c>
      <c r="I3309" s="15" t="s">
        <v>974</v>
      </c>
      <c r="J3309" s="55">
        <v>2.0499999999999998</v>
      </c>
      <c r="K3309" s="55">
        <f t="shared" si="532"/>
        <v>2.0499999999999998</v>
      </c>
      <c r="L3309" s="56">
        <f t="shared" si="533"/>
        <v>15.374999999999998</v>
      </c>
      <c r="M3309" s="56">
        <f t="shared" si="530"/>
        <v>15.374999999999998</v>
      </c>
      <c r="N3309" s="38" t="s">
        <v>1918</v>
      </c>
      <c r="O3309" s="48">
        <v>0.03</v>
      </c>
      <c r="P3309" s="48">
        <f t="shared" si="538"/>
        <v>0.03</v>
      </c>
      <c r="R3309" s="102">
        <f>Q3309*1.025</f>
        <v>0</v>
      </c>
      <c r="S3309" s="120" t="s">
        <v>2147</v>
      </c>
      <c r="X3309" s="40"/>
    </row>
    <row r="3310" spans="1:24" ht="18" customHeight="1" x14ac:dyDescent="0.25">
      <c r="A3310" s="121">
        <v>182941</v>
      </c>
      <c r="B3310" s="134" t="s">
        <v>167</v>
      </c>
      <c r="C3310" s="134">
        <v>1</v>
      </c>
      <c r="D3310" s="122"/>
      <c r="E3310" s="123" t="s">
        <v>1861</v>
      </c>
      <c r="F3310" s="124" t="s">
        <v>168</v>
      </c>
      <c r="G3310" s="125">
        <f t="shared" ref="G3310:G3316" si="539">J3310*1.15+O3310*2.45</f>
        <v>2.4309999999999996</v>
      </c>
      <c r="H3310" s="135">
        <f t="shared" si="531"/>
        <v>2.4309999999999996</v>
      </c>
      <c r="I3310" s="136" t="s">
        <v>974</v>
      </c>
      <c r="J3310" s="137">
        <v>2.0499999999999998</v>
      </c>
      <c r="K3310" s="137">
        <f t="shared" si="532"/>
        <v>2.0499999999999998</v>
      </c>
      <c r="L3310" s="138">
        <f t="shared" si="533"/>
        <v>15.374999999999998</v>
      </c>
      <c r="M3310" s="138">
        <f t="shared" si="530"/>
        <v>15.374999999999998</v>
      </c>
      <c r="N3310" s="129" t="s">
        <v>1973</v>
      </c>
      <c r="O3310" s="130">
        <v>0.03</v>
      </c>
      <c r="P3310" s="130">
        <f t="shared" si="538"/>
        <v>0.03</v>
      </c>
      <c r="Q3310" s="131"/>
      <c r="R3310" s="131"/>
      <c r="S3310" s="131"/>
      <c r="T3310" s="131"/>
      <c r="X3310" s="40"/>
    </row>
    <row r="3311" spans="1:24" ht="18" customHeight="1" x14ac:dyDescent="0.25">
      <c r="A3311" s="6">
        <v>191185</v>
      </c>
      <c r="B3311" s="6" t="s">
        <v>167</v>
      </c>
      <c r="C3311" s="6">
        <v>1</v>
      </c>
      <c r="D3311" s="39"/>
      <c r="E3311" s="30" t="s">
        <v>1861</v>
      </c>
      <c r="F3311" s="20" t="s">
        <v>168</v>
      </c>
      <c r="G3311" s="107">
        <f t="shared" si="539"/>
        <v>2.4309999999999996</v>
      </c>
      <c r="H3311" s="55">
        <f t="shared" si="531"/>
        <v>2.4309999999999996</v>
      </c>
      <c r="I3311" s="94" t="s">
        <v>974</v>
      </c>
      <c r="J3311" s="97">
        <v>2.0499999999999998</v>
      </c>
      <c r="K3311" s="97">
        <f t="shared" si="532"/>
        <v>2.0499999999999998</v>
      </c>
      <c r="L3311" s="93">
        <f t="shared" si="533"/>
        <v>15.374999999999998</v>
      </c>
      <c r="M3311" s="93">
        <f t="shared" si="530"/>
        <v>15.374999999999998</v>
      </c>
      <c r="N3311" s="129" t="s">
        <v>1973</v>
      </c>
      <c r="O3311" s="48">
        <v>0.03</v>
      </c>
      <c r="P3311" s="48">
        <f t="shared" si="538"/>
        <v>0.03</v>
      </c>
      <c r="Q3311" s="37"/>
      <c r="R3311" s="102">
        <f>Q3311*1.025</f>
        <v>0</v>
      </c>
      <c r="S3311" s="120" t="s">
        <v>2147</v>
      </c>
      <c r="X3311" s="40"/>
    </row>
    <row r="3312" spans="1:24" ht="18" customHeight="1" x14ac:dyDescent="0.25">
      <c r="A3312" s="6">
        <v>191185</v>
      </c>
      <c r="B3312" s="6" t="s">
        <v>167</v>
      </c>
      <c r="C3312" s="6">
        <v>1</v>
      </c>
      <c r="D3312" s="39"/>
      <c r="E3312" s="30" t="s">
        <v>1861</v>
      </c>
      <c r="F3312" s="20" t="s">
        <v>168</v>
      </c>
      <c r="G3312" s="107">
        <f t="shared" si="539"/>
        <v>2.4309999999999996</v>
      </c>
      <c r="H3312" s="55">
        <f t="shared" si="531"/>
        <v>2.4309999999999996</v>
      </c>
      <c r="I3312" s="94" t="s">
        <v>974</v>
      </c>
      <c r="J3312" s="97">
        <v>2.0499999999999998</v>
      </c>
      <c r="K3312" s="97">
        <f t="shared" si="532"/>
        <v>2.0499999999999998</v>
      </c>
      <c r="L3312" s="93">
        <f t="shared" si="533"/>
        <v>15.374999999999998</v>
      </c>
      <c r="M3312" s="93">
        <f t="shared" si="530"/>
        <v>15.374999999999998</v>
      </c>
      <c r="N3312" s="129" t="s">
        <v>1973</v>
      </c>
      <c r="O3312" s="48">
        <v>0.03</v>
      </c>
      <c r="P3312" s="48">
        <f t="shared" si="538"/>
        <v>0.03</v>
      </c>
      <c r="Q3312" s="40"/>
      <c r="R3312" s="102">
        <f>Q3312*1.025</f>
        <v>0</v>
      </c>
      <c r="S3312" s="120" t="s">
        <v>2147</v>
      </c>
      <c r="X3312" s="40"/>
    </row>
    <row r="3313" spans="1:24" ht="18" customHeight="1" x14ac:dyDescent="0.25">
      <c r="A3313" s="134">
        <v>191185</v>
      </c>
      <c r="B3313" s="134" t="s">
        <v>167</v>
      </c>
      <c r="C3313" s="134">
        <v>1</v>
      </c>
      <c r="D3313" s="161"/>
      <c r="E3313" s="123" t="s">
        <v>1861</v>
      </c>
      <c r="F3313" s="124" t="s">
        <v>168</v>
      </c>
      <c r="G3313" s="125">
        <f t="shared" si="539"/>
        <v>2.4309999999999996</v>
      </c>
      <c r="H3313" s="162">
        <f t="shared" si="531"/>
        <v>2.4309999999999996</v>
      </c>
      <c r="I3313" s="163" t="s">
        <v>974</v>
      </c>
      <c r="J3313" s="164">
        <v>2.0499999999999998</v>
      </c>
      <c r="K3313" s="164">
        <f t="shared" si="532"/>
        <v>2.0499999999999998</v>
      </c>
      <c r="L3313" s="165">
        <f t="shared" si="533"/>
        <v>15.374999999999998</v>
      </c>
      <c r="M3313" s="165">
        <f t="shared" si="530"/>
        <v>15.374999999999998</v>
      </c>
      <c r="N3313" s="129" t="s">
        <v>1973</v>
      </c>
      <c r="O3313" s="130">
        <v>0.03</v>
      </c>
      <c r="P3313" s="130">
        <f t="shared" si="538"/>
        <v>0.03</v>
      </c>
      <c r="Q3313" s="131"/>
      <c r="R3313" s="131"/>
      <c r="S3313" s="131"/>
      <c r="T3313" s="131"/>
      <c r="X3313" s="40"/>
    </row>
    <row r="3314" spans="1:24" ht="18" customHeight="1" x14ac:dyDescent="0.25">
      <c r="A3314" s="134">
        <v>191185</v>
      </c>
      <c r="B3314" s="134" t="s">
        <v>167</v>
      </c>
      <c r="C3314" s="134">
        <v>1</v>
      </c>
      <c r="D3314" s="161"/>
      <c r="E3314" s="123" t="s">
        <v>1861</v>
      </c>
      <c r="F3314" s="124" t="s">
        <v>168</v>
      </c>
      <c r="G3314" s="125">
        <f t="shared" si="539"/>
        <v>2.4309999999999996</v>
      </c>
      <c r="H3314" s="162">
        <f t="shared" si="531"/>
        <v>2.4309999999999996</v>
      </c>
      <c r="I3314" s="163" t="s">
        <v>974</v>
      </c>
      <c r="J3314" s="164">
        <v>2.0499999999999998</v>
      </c>
      <c r="K3314" s="164">
        <f t="shared" si="532"/>
        <v>2.0499999999999998</v>
      </c>
      <c r="L3314" s="165">
        <f t="shared" si="533"/>
        <v>15.374999999999998</v>
      </c>
      <c r="M3314" s="165">
        <f t="shared" si="530"/>
        <v>15.374999999999998</v>
      </c>
      <c r="N3314" s="129" t="s">
        <v>1973</v>
      </c>
      <c r="O3314" s="130">
        <v>0.03</v>
      </c>
      <c r="P3314" s="130">
        <f t="shared" si="538"/>
        <v>0.03</v>
      </c>
      <c r="Q3314" s="139"/>
      <c r="R3314" s="139"/>
      <c r="S3314" s="139"/>
      <c r="T3314" s="139"/>
      <c r="X3314" s="40"/>
    </row>
    <row r="3315" spans="1:24" ht="18" customHeight="1" x14ac:dyDescent="0.25">
      <c r="A3315" s="134">
        <v>195538</v>
      </c>
      <c r="B3315" s="134" t="s">
        <v>167</v>
      </c>
      <c r="C3315" s="134">
        <v>1</v>
      </c>
      <c r="D3315" s="161"/>
      <c r="E3315" s="123" t="s">
        <v>1861</v>
      </c>
      <c r="F3315" s="124" t="s">
        <v>168</v>
      </c>
      <c r="G3315" s="125">
        <f t="shared" si="539"/>
        <v>2.4309999999999996</v>
      </c>
      <c r="H3315" s="162">
        <f t="shared" si="531"/>
        <v>2.4309999999999996</v>
      </c>
      <c r="I3315" s="163" t="s">
        <v>974</v>
      </c>
      <c r="J3315" s="164">
        <v>2.0499999999999998</v>
      </c>
      <c r="K3315" s="164">
        <f t="shared" si="532"/>
        <v>2.0499999999999998</v>
      </c>
      <c r="L3315" s="165">
        <f t="shared" si="533"/>
        <v>15.374999999999998</v>
      </c>
      <c r="M3315" s="165">
        <f t="shared" si="530"/>
        <v>15.374999999999998</v>
      </c>
      <c r="N3315" s="129" t="s">
        <v>1973</v>
      </c>
      <c r="O3315" s="130">
        <v>0.03</v>
      </c>
      <c r="P3315" s="130">
        <f t="shared" si="538"/>
        <v>0.03</v>
      </c>
      <c r="Q3315" s="139"/>
      <c r="R3315" s="139"/>
      <c r="S3315" s="139"/>
      <c r="T3315" s="139"/>
      <c r="X3315" s="40"/>
    </row>
    <row r="3316" spans="1:24" ht="18" customHeight="1" x14ac:dyDescent="0.25">
      <c r="A3316" s="134">
        <v>230109</v>
      </c>
      <c r="B3316" s="134" t="s">
        <v>167</v>
      </c>
      <c r="C3316" s="134">
        <v>2</v>
      </c>
      <c r="D3316" s="122"/>
      <c r="E3316" s="123" t="s">
        <v>1861</v>
      </c>
      <c r="F3316" s="124" t="s">
        <v>168</v>
      </c>
      <c r="G3316" s="125">
        <f t="shared" si="539"/>
        <v>2.4309999999999996</v>
      </c>
      <c r="H3316" s="162">
        <f t="shared" si="531"/>
        <v>4.8619999999999992</v>
      </c>
      <c r="I3316" s="163" t="s">
        <v>974</v>
      </c>
      <c r="J3316" s="164">
        <v>2.0499999999999998</v>
      </c>
      <c r="K3316" s="164">
        <f t="shared" si="532"/>
        <v>4.0999999999999996</v>
      </c>
      <c r="L3316" s="165">
        <f t="shared" si="533"/>
        <v>15.374999999999998</v>
      </c>
      <c r="M3316" s="165">
        <f t="shared" si="530"/>
        <v>30.749999999999996</v>
      </c>
      <c r="N3316" s="129" t="s">
        <v>1973</v>
      </c>
      <c r="O3316" s="130">
        <v>0.03</v>
      </c>
      <c r="P3316" s="130">
        <f t="shared" si="538"/>
        <v>0.06</v>
      </c>
      <c r="X3316" s="40"/>
    </row>
    <row r="3317" spans="1:24" ht="18" customHeight="1" x14ac:dyDescent="0.25">
      <c r="A3317" s="6">
        <v>96550</v>
      </c>
      <c r="B3317" s="6" t="s">
        <v>165</v>
      </c>
      <c r="C3317" s="6">
        <v>2</v>
      </c>
      <c r="D3317" s="6"/>
      <c r="E3317" s="30" t="s">
        <v>1862</v>
      </c>
      <c r="F3317" s="20" t="s">
        <v>166</v>
      </c>
      <c r="G3317" s="53">
        <f>J3317*1.15</f>
        <v>2.3574999999999995</v>
      </c>
      <c r="H3317" s="55">
        <f t="shared" si="531"/>
        <v>4.714999999999999</v>
      </c>
      <c r="I3317" s="15" t="s">
        <v>67</v>
      </c>
      <c r="J3317" s="55">
        <v>2.0499999999999998</v>
      </c>
      <c r="K3317" s="55">
        <f t="shared" si="532"/>
        <v>4.0999999999999996</v>
      </c>
      <c r="L3317" s="56">
        <f t="shared" si="533"/>
        <v>15.374999999999998</v>
      </c>
      <c r="M3317" s="56">
        <f t="shared" si="530"/>
        <v>30.749999999999996</v>
      </c>
      <c r="N3317" s="38" t="s">
        <v>2029</v>
      </c>
      <c r="O3317" s="48">
        <v>0.02</v>
      </c>
      <c r="P3317" s="48">
        <f t="shared" si="538"/>
        <v>0.04</v>
      </c>
      <c r="R3317" s="102">
        <f>Q3317*1.025</f>
        <v>0</v>
      </c>
      <c r="S3317" s="120" t="s">
        <v>2147</v>
      </c>
      <c r="X3317" s="40"/>
    </row>
    <row r="3318" spans="1:24" ht="18" customHeight="1" x14ac:dyDescent="0.25">
      <c r="A3318" s="6">
        <v>178327</v>
      </c>
      <c r="B3318" s="6" t="s">
        <v>165</v>
      </c>
      <c r="C3318" s="6">
        <v>1</v>
      </c>
      <c r="D3318" s="38"/>
      <c r="E3318" s="30" t="s">
        <v>1862</v>
      </c>
      <c r="F3318" s="20" t="s">
        <v>166</v>
      </c>
      <c r="G3318" s="53">
        <f>J3318*1.15</f>
        <v>2.3574999999999995</v>
      </c>
      <c r="H3318" s="55">
        <f t="shared" si="531"/>
        <v>2.3574999999999995</v>
      </c>
      <c r="I3318" s="15" t="s">
        <v>974</v>
      </c>
      <c r="J3318" s="55">
        <v>2.0499999999999998</v>
      </c>
      <c r="K3318" s="55">
        <f t="shared" si="532"/>
        <v>2.0499999999999998</v>
      </c>
      <c r="L3318" s="56">
        <f t="shared" si="533"/>
        <v>15.374999999999998</v>
      </c>
      <c r="M3318" s="56">
        <f t="shared" si="530"/>
        <v>15.374999999999998</v>
      </c>
      <c r="N3318" s="38" t="s">
        <v>2029</v>
      </c>
      <c r="O3318" s="48">
        <v>0.02</v>
      </c>
      <c r="P3318" s="48">
        <f t="shared" si="538"/>
        <v>0.02</v>
      </c>
      <c r="R3318" s="102">
        <f>Q3318*1.025</f>
        <v>0</v>
      </c>
      <c r="S3318" s="120" t="s">
        <v>2147</v>
      </c>
      <c r="X3318" s="40"/>
    </row>
    <row r="3319" spans="1:24" ht="18" customHeight="1" x14ac:dyDescent="0.25">
      <c r="A3319" s="6">
        <v>179498</v>
      </c>
      <c r="B3319" s="6" t="s">
        <v>165</v>
      </c>
      <c r="C3319" s="6">
        <v>1</v>
      </c>
      <c r="D3319" s="39"/>
      <c r="E3319" s="30" t="s">
        <v>1862</v>
      </c>
      <c r="F3319" s="20" t="s">
        <v>166</v>
      </c>
      <c r="G3319" s="55">
        <f>J3319*1.15</f>
        <v>2.3574999999999995</v>
      </c>
      <c r="H3319" s="55">
        <f t="shared" si="531"/>
        <v>2.3574999999999995</v>
      </c>
      <c r="I3319" s="15" t="s">
        <v>974</v>
      </c>
      <c r="J3319" s="55">
        <v>2.0499999999999998</v>
      </c>
      <c r="K3319" s="55">
        <f t="shared" si="532"/>
        <v>2.0499999999999998</v>
      </c>
      <c r="L3319" s="56">
        <f t="shared" si="533"/>
        <v>15.374999999999998</v>
      </c>
      <c r="M3319" s="56">
        <f t="shared" si="530"/>
        <v>15.374999999999998</v>
      </c>
      <c r="N3319" s="38" t="s">
        <v>2029</v>
      </c>
      <c r="O3319" s="48">
        <v>0.02</v>
      </c>
      <c r="P3319" s="48">
        <f t="shared" si="538"/>
        <v>0.02</v>
      </c>
      <c r="R3319" s="102">
        <f>Q3319*1.025</f>
        <v>0</v>
      </c>
      <c r="S3319" s="120" t="s">
        <v>2147</v>
      </c>
      <c r="X3319" s="40"/>
    </row>
    <row r="3320" spans="1:24" ht="18" customHeight="1" x14ac:dyDescent="0.25">
      <c r="A3320" s="6">
        <v>182941</v>
      </c>
      <c r="B3320" s="6" t="s">
        <v>165</v>
      </c>
      <c r="C3320" s="6">
        <v>1</v>
      </c>
      <c r="D3320" s="38"/>
      <c r="E3320" s="30" t="s">
        <v>1862</v>
      </c>
      <c r="F3320" s="20" t="s">
        <v>166</v>
      </c>
      <c r="G3320" s="55">
        <f>J3320*1.15</f>
        <v>2.3574999999999995</v>
      </c>
      <c r="H3320" s="55">
        <f t="shared" si="531"/>
        <v>2.3574999999999995</v>
      </c>
      <c r="I3320" s="15" t="s">
        <v>974</v>
      </c>
      <c r="J3320" s="55">
        <v>2.0499999999999998</v>
      </c>
      <c r="K3320" s="55">
        <f t="shared" si="532"/>
        <v>2.0499999999999998</v>
      </c>
      <c r="L3320" s="56">
        <f t="shared" si="533"/>
        <v>15.374999999999998</v>
      </c>
      <c r="M3320" s="56">
        <f t="shared" si="530"/>
        <v>15.374999999999998</v>
      </c>
      <c r="N3320" s="38" t="s">
        <v>2029</v>
      </c>
      <c r="O3320" s="48">
        <v>0.02</v>
      </c>
      <c r="P3320" s="48">
        <f t="shared" si="538"/>
        <v>0.02</v>
      </c>
      <c r="R3320" s="102">
        <f>Q3320*1.025</f>
        <v>0</v>
      </c>
      <c r="S3320" s="120" t="s">
        <v>2147</v>
      </c>
      <c r="X3320" s="40"/>
    </row>
    <row r="3321" spans="1:24" s="40" customFormat="1" x14ac:dyDescent="0.25">
      <c r="A3321" s="121">
        <v>182941</v>
      </c>
      <c r="B3321" s="134" t="s">
        <v>165</v>
      </c>
      <c r="C3321" s="134">
        <v>1</v>
      </c>
      <c r="D3321" s="122"/>
      <c r="E3321" s="123" t="s">
        <v>1862</v>
      </c>
      <c r="F3321" s="124" t="s">
        <v>166</v>
      </c>
      <c r="G3321" s="125">
        <f t="shared" ref="G3321:G3326" si="540">J3321*1.15+O3321*2.45</f>
        <v>2.4064999999999994</v>
      </c>
      <c r="H3321" s="135">
        <f t="shared" si="531"/>
        <v>2.4064999999999994</v>
      </c>
      <c r="I3321" s="136" t="s">
        <v>974</v>
      </c>
      <c r="J3321" s="137">
        <v>2.0499999999999998</v>
      </c>
      <c r="K3321" s="137">
        <f t="shared" si="532"/>
        <v>2.0499999999999998</v>
      </c>
      <c r="L3321" s="138">
        <f t="shared" si="533"/>
        <v>15.374999999999998</v>
      </c>
      <c r="M3321" s="138">
        <f t="shared" si="530"/>
        <v>15.374999999999998</v>
      </c>
      <c r="N3321" s="129" t="s">
        <v>1973</v>
      </c>
      <c r="O3321" s="130">
        <v>0.02</v>
      </c>
      <c r="P3321" s="130">
        <f t="shared" si="538"/>
        <v>0.02</v>
      </c>
      <c r="Q3321" s="139"/>
      <c r="R3321" s="139"/>
      <c r="S3321" s="139"/>
      <c r="T3321" s="139"/>
      <c r="U3321" s="37"/>
    </row>
    <row r="3322" spans="1:24" x14ac:dyDescent="0.25">
      <c r="A3322" s="6">
        <v>191185</v>
      </c>
      <c r="B3322" s="6" t="s">
        <v>165</v>
      </c>
      <c r="C3322" s="6">
        <v>1</v>
      </c>
      <c r="D3322" s="39"/>
      <c r="E3322" s="30" t="s">
        <v>1862</v>
      </c>
      <c r="F3322" s="20" t="s">
        <v>166</v>
      </c>
      <c r="G3322" s="107">
        <f t="shared" si="540"/>
        <v>2.4064999999999994</v>
      </c>
      <c r="H3322" s="55">
        <f t="shared" si="531"/>
        <v>2.4064999999999994</v>
      </c>
      <c r="I3322" s="94" t="s">
        <v>974</v>
      </c>
      <c r="J3322" s="97">
        <v>2.0499999999999998</v>
      </c>
      <c r="K3322" s="97">
        <f t="shared" si="532"/>
        <v>2.0499999999999998</v>
      </c>
      <c r="L3322" s="93">
        <f t="shared" si="533"/>
        <v>15.374999999999998</v>
      </c>
      <c r="M3322" s="93">
        <f t="shared" si="530"/>
        <v>15.374999999999998</v>
      </c>
      <c r="N3322" s="129" t="s">
        <v>1973</v>
      </c>
      <c r="O3322" s="48">
        <v>0.02</v>
      </c>
      <c r="P3322" s="48">
        <f t="shared" si="538"/>
        <v>0.02</v>
      </c>
      <c r="Q3322" s="40"/>
      <c r="R3322" s="102">
        <f>Q3322*1.025</f>
        <v>0</v>
      </c>
      <c r="S3322" s="120" t="s">
        <v>2147</v>
      </c>
    </row>
    <row r="3323" spans="1:24" x14ac:dyDescent="0.25">
      <c r="A3323" s="6">
        <v>191185</v>
      </c>
      <c r="B3323" s="6" t="s">
        <v>165</v>
      </c>
      <c r="C3323" s="6">
        <v>1</v>
      </c>
      <c r="D3323" s="39"/>
      <c r="E3323" s="30" t="s">
        <v>1862</v>
      </c>
      <c r="F3323" s="20" t="s">
        <v>166</v>
      </c>
      <c r="G3323" s="107">
        <f t="shared" si="540"/>
        <v>2.4064999999999994</v>
      </c>
      <c r="H3323" s="55">
        <f t="shared" si="531"/>
        <v>2.4064999999999994</v>
      </c>
      <c r="I3323" s="94" t="s">
        <v>974</v>
      </c>
      <c r="J3323" s="97">
        <v>2.0499999999999998</v>
      </c>
      <c r="K3323" s="97">
        <f t="shared" si="532"/>
        <v>2.0499999999999998</v>
      </c>
      <c r="L3323" s="93">
        <f t="shared" si="533"/>
        <v>15.374999999999998</v>
      </c>
      <c r="M3323" s="93">
        <f t="shared" si="530"/>
        <v>15.374999999999998</v>
      </c>
      <c r="N3323" s="129" t="s">
        <v>1973</v>
      </c>
      <c r="O3323" s="48">
        <v>0.02</v>
      </c>
      <c r="P3323" s="48">
        <f t="shared" si="538"/>
        <v>0.02</v>
      </c>
      <c r="Q3323" s="40"/>
      <c r="R3323" s="102">
        <f>Q3323*1.025</f>
        <v>0</v>
      </c>
      <c r="S3323" s="120" t="s">
        <v>2147</v>
      </c>
      <c r="U3323" s="139"/>
    </row>
    <row r="3324" spans="1:24" ht="14.25" customHeight="1" x14ac:dyDescent="0.25">
      <c r="A3324" s="134">
        <v>191185</v>
      </c>
      <c r="B3324" s="134" t="s">
        <v>165</v>
      </c>
      <c r="C3324" s="134">
        <v>1</v>
      </c>
      <c r="D3324" s="161"/>
      <c r="E3324" s="123" t="s">
        <v>1862</v>
      </c>
      <c r="F3324" s="124" t="s">
        <v>166</v>
      </c>
      <c r="G3324" s="125">
        <f t="shared" si="540"/>
        <v>2.4064999999999994</v>
      </c>
      <c r="H3324" s="162">
        <f t="shared" si="531"/>
        <v>2.4064999999999994</v>
      </c>
      <c r="I3324" s="163" t="s">
        <v>974</v>
      </c>
      <c r="J3324" s="164">
        <v>2.0499999999999998</v>
      </c>
      <c r="K3324" s="164">
        <f t="shared" si="532"/>
        <v>2.0499999999999998</v>
      </c>
      <c r="L3324" s="165">
        <f t="shared" si="533"/>
        <v>15.374999999999998</v>
      </c>
      <c r="M3324" s="165">
        <f t="shared" si="530"/>
        <v>15.374999999999998</v>
      </c>
      <c r="N3324" s="129" t="s">
        <v>1973</v>
      </c>
      <c r="O3324" s="130">
        <v>0.02</v>
      </c>
      <c r="P3324" s="130">
        <f t="shared" si="538"/>
        <v>0.02</v>
      </c>
      <c r="Q3324" s="139"/>
      <c r="R3324" s="139"/>
      <c r="S3324" s="139"/>
      <c r="T3324" s="139"/>
    </row>
    <row r="3325" spans="1:24" ht="18" customHeight="1" x14ac:dyDescent="0.25">
      <c r="A3325" s="134">
        <v>191185</v>
      </c>
      <c r="B3325" s="134" t="s">
        <v>165</v>
      </c>
      <c r="C3325" s="134">
        <v>1</v>
      </c>
      <c r="D3325" s="161"/>
      <c r="E3325" s="123" t="s">
        <v>1862</v>
      </c>
      <c r="F3325" s="124" t="s">
        <v>166</v>
      </c>
      <c r="G3325" s="125">
        <f t="shared" si="540"/>
        <v>2.4064999999999994</v>
      </c>
      <c r="H3325" s="162">
        <f t="shared" si="531"/>
        <v>2.4064999999999994</v>
      </c>
      <c r="I3325" s="163" t="s">
        <v>974</v>
      </c>
      <c r="J3325" s="164">
        <v>2.0499999999999998</v>
      </c>
      <c r="K3325" s="164">
        <f t="shared" si="532"/>
        <v>2.0499999999999998</v>
      </c>
      <c r="L3325" s="165">
        <f t="shared" si="533"/>
        <v>15.374999999999998</v>
      </c>
      <c r="M3325" s="165">
        <f t="shared" si="530"/>
        <v>15.374999999999998</v>
      </c>
      <c r="N3325" s="129" t="s">
        <v>1973</v>
      </c>
      <c r="O3325" s="130">
        <v>0.02</v>
      </c>
      <c r="P3325" s="130">
        <f t="shared" si="538"/>
        <v>0.02</v>
      </c>
      <c r="Q3325" s="139"/>
      <c r="R3325" s="139"/>
      <c r="S3325" s="139"/>
      <c r="T3325" s="139"/>
      <c r="X3325" s="40"/>
    </row>
    <row r="3326" spans="1:24" ht="18" customHeight="1" x14ac:dyDescent="0.25">
      <c r="A3326" s="134">
        <v>195538</v>
      </c>
      <c r="B3326" s="134" t="s">
        <v>165</v>
      </c>
      <c r="C3326" s="134">
        <v>1</v>
      </c>
      <c r="D3326" s="161"/>
      <c r="E3326" s="123" t="s">
        <v>1862</v>
      </c>
      <c r="F3326" s="124" t="s">
        <v>166</v>
      </c>
      <c r="G3326" s="125">
        <f t="shared" si="540"/>
        <v>2.4064999999999994</v>
      </c>
      <c r="H3326" s="162">
        <f t="shared" si="531"/>
        <v>2.4064999999999994</v>
      </c>
      <c r="I3326" s="163" t="s">
        <v>974</v>
      </c>
      <c r="J3326" s="164">
        <v>2.0499999999999998</v>
      </c>
      <c r="K3326" s="164">
        <f t="shared" si="532"/>
        <v>2.0499999999999998</v>
      </c>
      <c r="L3326" s="165">
        <f t="shared" si="533"/>
        <v>15.374999999999998</v>
      </c>
      <c r="M3326" s="165">
        <f t="shared" si="530"/>
        <v>15.374999999999998</v>
      </c>
      <c r="N3326" s="129" t="s">
        <v>1973</v>
      </c>
      <c r="O3326" s="130">
        <v>0.02</v>
      </c>
      <c r="P3326" s="130">
        <f t="shared" si="538"/>
        <v>0.02</v>
      </c>
      <c r="Q3326" s="139"/>
      <c r="R3326" s="139"/>
      <c r="S3326" s="139"/>
      <c r="T3326" s="139"/>
      <c r="X3326" s="40"/>
    </row>
    <row r="3327" spans="1:24" ht="18" customHeight="1" x14ac:dyDescent="0.25">
      <c r="A3327" s="6">
        <v>100</v>
      </c>
      <c r="B3327" s="6" t="s">
        <v>263</v>
      </c>
      <c r="C3327" s="6">
        <v>4</v>
      </c>
      <c r="D3327" s="6"/>
      <c r="E3327" s="30" t="s">
        <v>264</v>
      </c>
      <c r="F3327" s="20" t="s">
        <v>1342</v>
      </c>
      <c r="G3327" s="53">
        <f t="shared" ref="G3327:G3355" si="541">J3327*1.15</f>
        <v>20.7</v>
      </c>
      <c r="H3327" s="55">
        <f t="shared" si="531"/>
        <v>82.8</v>
      </c>
      <c r="I3327" s="15" t="s">
        <v>152</v>
      </c>
      <c r="J3327" s="55">
        <v>18</v>
      </c>
      <c r="K3327" s="55">
        <f t="shared" si="532"/>
        <v>72</v>
      </c>
      <c r="L3327" s="56">
        <f t="shared" si="533"/>
        <v>135</v>
      </c>
      <c r="M3327" s="56">
        <f t="shared" si="530"/>
        <v>540</v>
      </c>
      <c r="N3327" s="105"/>
      <c r="O3327" s="48"/>
      <c r="P3327" s="48">
        <f t="shared" si="538"/>
        <v>0</v>
      </c>
      <c r="R3327" s="102">
        <f t="shared" ref="R3327:R3355" si="542">Q3327*1.025</f>
        <v>0</v>
      </c>
      <c r="S3327" s="120" t="s">
        <v>2190</v>
      </c>
      <c r="X3327" s="40"/>
    </row>
    <row r="3328" spans="1:24" ht="18" customHeight="1" x14ac:dyDescent="0.25">
      <c r="A3328" s="6">
        <v>290</v>
      </c>
      <c r="B3328" s="6" t="s">
        <v>150</v>
      </c>
      <c r="C3328" s="6">
        <v>4</v>
      </c>
      <c r="D3328" s="6"/>
      <c r="E3328" s="30" t="s">
        <v>1458</v>
      </c>
      <c r="F3328" s="20" t="s">
        <v>1022</v>
      </c>
      <c r="G3328" s="53">
        <f t="shared" si="541"/>
        <v>54.05</v>
      </c>
      <c r="H3328" s="55">
        <f t="shared" si="531"/>
        <v>216.2</v>
      </c>
      <c r="I3328" s="15" t="s">
        <v>67</v>
      </c>
      <c r="J3328" s="55">
        <v>47</v>
      </c>
      <c r="K3328" s="55">
        <f t="shared" si="532"/>
        <v>188</v>
      </c>
      <c r="L3328" s="56">
        <f t="shared" si="533"/>
        <v>352.5</v>
      </c>
      <c r="M3328" s="56">
        <f t="shared" si="530"/>
        <v>1410</v>
      </c>
      <c r="N3328" s="38" t="s">
        <v>2028</v>
      </c>
      <c r="O3328" s="48"/>
      <c r="P3328" s="48">
        <f t="shared" si="538"/>
        <v>0</v>
      </c>
      <c r="R3328" s="102">
        <f t="shared" si="542"/>
        <v>0</v>
      </c>
      <c r="S3328" s="120" t="s">
        <v>2840</v>
      </c>
      <c r="U3328" s="139"/>
      <c r="X3328" s="40"/>
    </row>
    <row r="3329" spans="1:26" ht="18" customHeight="1" x14ac:dyDescent="0.25">
      <c r="A3329" s="6">
        <v>173614</v>
      </c>
      <c r="B3329" s="6" t="s">
        <v>150</v>
      </c>
      <c r="C3329" s="6">
        <v>2</v>
      </c>
      <c r="D3329" s="39"/>
      <c r="E3329" s="30" t="s">
        <v>1648</v>
      </c>
      <c r="F3329" s="20" t="s">
        <v>1649</v>
      </c>
      <c r="G3329" s="53">
        <f t="shared" si="541"/>
        <v>54.05</v>
      </c>
      <c r="H3329" s="55">
        <f t="shared" si="531"/>
        <v>108.1</v>
      </c>
      <c r="I3329" s="15" t="s">
        <v>974</v>
      </c>
      <c r="J3329" s="55">
        <v>47</v>
      </c>
      <c r="K3329" s="55">
        <f t="shared" si="532"/>
        <v>94</v>
      </c>
      <c r="L3329" s="56">
        <f t="shared" si="533"/>
        <v>352.5</v>
      </c>
      <c r="M3329" s="56">
        <f t="shared" si="530"/>
        <v>705</v>
      </c>
      <c r="N3329" s="38" t="s">
        <v>2028</v>
      </c>
      <c r="O3329" s="48"/>
      <c r="P3329" s="48">
        <f t="shared" si="538"/>
        <v>0</v>
      </c>
      <c r="R3329" s="102">
        <f t="shared" si="542"/>
        <v>0</v>
      </c>
      <c r="S3329" s="120" t="s">
        <v>2839</v>
      </c>
      <c r="U3329" s="139"/>
      <c r="X3329" s="40"/>
    </row>
    <row r="3330" spans="1:26" ht="18" customHeight="1" x14ac:dyDescent="0.25">
      <c r="A3330" s="6">
        <v>450</v>
      </c>
      <c r="B3330" s="6" t="s">
        <v>340</v>
      </c>
      <c r="C3330" s="6">
        <v>1</v>
      </c>
      <c r="D3330" s="6"/>
      <c r="E3330" s="30" t="s">
        <v>212</v>
      </c>
      <c r="F3330" s="20" t="s">
        <v>213</v>
      </c>
      <c r="G3330" s="53">
        <f t="shared" si="541"/>
        <v>158.69999999999999</v>
      </c>
      <c r="H3330" s="55">
        <f t="shared" si="531"/>
        <v>158.69999999999999</v>
      </c>
      <c r="I3330" s="15" t="s">
        <v>0</v>
      </c>
      <c r="J3330" s="55">
        <v>138</v>
      </c>
      <c r="K3330" s="55">
        <f t="shared" si="532"/>
        <v>138</v>
      </c>
      <c r="L3330" s="56">
        <f t="shared" si="533"/>
        <v>1035</v>
      </c>
      <c r="M3330" s="56">
        <f t="shared" si="530"/>
        <v>1035</v>
      </c>
      <c r="N3330" s="38"/>
      <c r="O3330" s="48"/>
      <c r="P3330" s="48">
        <f t="shared" si="538"/>
        <v>0</v>
      </c>
      <c r="R3330" s="102">
        <f t="shared" si="542"/>
        <v>0</v>
      </c>
      <c r="S3330" s="120" t="s">
        <v>2581</v>
      </c>
      <c r="X3330" s="40"/>
    </row>
    <row r="3331" spans="1:26" ht="18" customHeight="1" x14ac:dyDescent="0.25">
      <c r="A3331" s="6">
        <v>460</v>
      </c>
      <c r="B3331" s="6" t="s">
        <v>340</v>
      </c>
      <c r="C3331" s="6">
        <v>1</v>
      </c>
      <c r="D3331" s="6"/>
      <c r="E3331" s="30" t="s">
        <v>214</v>
      </c>
      <c r="F3331" s="20" t="s">
        <v>213</v>
      </c>
      <c r="G3331" s="53">
        <f t="shared" si="541"/>
        <v>147.19999999999999</v>
      </c>
      <c r="H3331" s="55">
        <f t="shared" si="531"/>
        <v>147.19999999999999</v>
      </c>
      <c r="I3331" s="15" t="s">
        <v>0</v>
      </c>
      <c r="J3331" s="55">
        <v>128</v>
      </c>
      <c r="K3331" s="55">
        <f t="shared" si="532"/>
        <v>128</v>
      </c>
      <c r="L3331" s="56">
        <f t="shared" si="533"/>
        <v>960</v>
      </c>
      <c r="M3331" s="56">
        <f t="shared" si="530"/>
        <v>960</v>
      </c>
      <c r="N3331" s="38"/>
      <c r="O3331" s="48"/>
      <c r="P3331" s="48">
        <f t="shared" si="538"/>
        <v>0</v>
      </c>
      <c r="R3331" s="102">
        <f t="shared" si="542"/>
        <v>0</v>
      </c>
      <c r="S3331" s="120" t="s">
        <v>2582</v>
      </c>
      <c r="U3331" s="217"/>
      <c r="X3331" s="40"/>
    </row>
    <row r="3332" spans="1:26" ht="18" customHeight="1" x14ac:dyDescent="0.25">
      <c r="A3332" s="6">
        <v>370</v>
      </c>
      <c r="B3332" s="6" t="s">
        <v>340</v>
      </c>
      <c r="C3332" s="6">
        <v>1</v>
      </c>
      <c r="D3332" s="6"/>
      <c r="E3332" s="30" t="s">
        <v>527</v>
      </c>
      <c r="F3332" s="124" t="s">
        <v>3859</v>
      </c>
      <c r="G3332" s="53">
        <f t="shared" si="541"/>
        <v>51.749999999999993</v>
      </c>
      <c r="H3332" s="55">
        <f t="shared" si="531"/>
        <v>51.749999999999993</v>
      </c>
      <c r="I3332" s="15" t="s">
        <v>152</v>
      </c>
      <c r="J3332" s="55">
        <v>45</v>
      </c>
      <c r="K3332" s="55">
        <f t="shared" si="532"/>
        <v>45</v>
      </c>
      <c r="L3332" s="56">
        <f t="shared" si="533"/>
        <v>337.5</v>
      </c>
      <c r="M3332" s="56">
        <f t="shared" si="530"/>
        <v>337.5</v>
      </c>
      <c r="N3332" s="38"/>
      <c r="O3332" s="48">
        <v>3.738</v>
      </c>
      <c r="P3332" s="48">
        <f t="shared" si="538"/>
        <v>3.738</v>
      </c>
      <c r="Q3332" s="103"/>
      <c r="R3332" s="102">
        <f t="shared" si="542"/>
        <v>0</v>
      </c>
      <c r="S3332" s="120" t="s">
        <v>2616</v>
      </c>
      <c r="X3332" s="40"/>
    </row>
    <row r="3333" spans="1:26" ht="18" customHeight="1" x14ac:dyDescent="0.25">
      <c r="A3333" s="6">
        <v>440</v>
      </c>
      <c r="B3333" s="6" t="s">
        <v>340</v>
      </c>
      <c r="C3333" s="6">
        <v>1</v>
      </c>
      <c r="D3333" s="6"/>
      <c r="E3333" s="30" t="s">
        <v>530</v>
      </c>
      <c r="F3333" s="20" t="s">
        <v>1578</v>
      </c>
      <c r="G3333" s="53">
        <f t="shared" si="541"/>
        <v>36.397499999999994</v>
      </c>
      <c r="H3333" s="55">
        <f t="shared" si="531"/>
        <v>36.397499999999994</v>
      </c>
      <c r="I3333" s="15" t="s">
        <v>67</v>
      </c>
      <c r="J3333" s="55">
        <v>31.65</v>
      </c>
      <c r="K3333" s="55">
        <f t="shared" si="532"/>
        <v>31.65</v>
      </c>
      <c r="L3333" s="56">
        <f t="shared" si="533"/>
        <v>237.375</v>
      </c>
      <c r="M3333" s="56">
        <f t="shared" si="530"/>
        <v>237.375</v>
      </c>
      <c r="N3333" s="105" t="s">
        <v>2037</v>
      </c>
      <c r="O3333" s="130"/>
      <c r="P3333" s="48">
        <f t="shared" si="538"/>
        <v>0</v>
      </c>
      <c r="R3333" s="102">
        <f t="shared" si="542"/>
        <v>0</v>
      </c>
      <c r="S3333" s="120" t="s">
        <v>2396</v>
      </c>
      <c r="X3333" s="40"/>
    </row>
    <row r="3334" spans="1:26" ht="18" customHeight="1" x14ac:dyDescent="0.25">
      <c r="A3334" s="6">
        <v>450</v>
      </c>
      <c r="B3334" s="6" t="s">
        <v>340</v>
      </c>
      <c r="C3334" s="6">
        <v>1</v>
      </c>
      <c r="D3334" s="6"/>
      <c r="E3334" s="30" t="s">
        <v>531</v>
      </c>
      <c r="F3334" s="20" t="s">
        <v>1560</v>
      </c>
      <c r="G3334" s="53">
        <f t="shared" si="541"/>
        <v>43.125</v>
      </c>
      <c r="H3334" s="55">
        <f t="shared" si="531"/>
        <v>43.125</v>
      </c>
      <c r="I3334" s="15" t="s">
        <v>67</v>
      </c>
      <c r="J3334" s="55">
        <v>37.5</v>
      </c>
      <c r="K3334" s="55">
        <f t="shared" si="532"/>
        <v>37.5</v>
      </c>
      <c r="L3334" s="56">
        <f t="shared" si="533"/>
        <v>281.25</v>
      </c>
      <c r="M3334" s="56">
        <f t="shared" si="530"/>
        <v>281.25</v>
      </c>
      <c r="N3334" s="105" t="s">
        <v>2037</v>
      </c>
      <c r="O3334" s="48"/>
      <c r="P3334" s="48">
        <f t="shared" si="538"/>
        <v>0</v>
      </c>
      <c r="R3334" s="102">
        <f t="shared" si="542"/>
        <v>0</v>
      </c>
      <c r="S3334" s="120" t="s">
        <v>2397</v>
      </c>
      <c r="U3334" s="131"/>
      <c r="X3334" s="40"/>
    </row>
    <row r="3335" spans="1:26" ht="18" customHeight="1" x14ac:dyDescent="0.25">
      <c r="A3335" s="6">
        <v>260</v>
      </c>
      <c r="B3335" s="6" t="s">
        <v>340</v>
      </c>
      <c r="C3335" s="6">
        <v>2</v>
      </c>
      <c r="D3335" s="6"/>
      <c r="E3335" s="30" t="s">
        <v>346</v>
      </c>
      <c r="F3335" s="20" t="s">
        <v>347</v>
      </c>
      <c r="G3335" s="53">
        <f t="shared" si="541"/>
        <v>112.69999999999999</v>
      </c>
      <c r="H3335" s="55">
        <f t="shared" si="531"/>
        <v>225.39999999999998</v>
      </c>
      <c r="I3335" s="15" t="s">
        <v>0</v>
      </c>
      <c r="J3335" s="55">
        <v>98</v>
      </c>
      <c r="K3335" s="55">
        <f t="shared" si="532"/>
        <v>196</v>
      </c>
      <c r="L3335" s="56">
        <f t="shared" si="533"/>
        <v>735</v>
      </c>
      <c r="M3335" s="56">
        <f t="shared" si="530"/>
        <v>1470</v>
      </c>
      <c r="N3335" s="38"/>
      <c r="O3335" s="48"/>
      <c r="P3335" s="48">
        <f t="shared" si="538"/>
        <v>0</v>
      </c>
      <c r="R3335" s="102">
        <f t="shared" si="542"/>
        <v>0</v>
      </c>
      <c r="S3335" s="120" t="s">
        <v>2560</v>
      </c>
      <c r="X3335" s="40"/>
    </row>
    <row r="3336" spans="1:26" ht="18" customHeight="1" x14ac:dyDescent="0.25">
      <c r="A3336" s="6">
        <v>10</v>
      </c>
      <c r="B3336" s="6" t="s">
        <v>340</v>
      </c>
      <c r="C3336" s="6">
        <v>2</v>
      </c>
      <c r="D3336" s="6"/>
      <c r="E3336" s="30" t="s">
        <v>524</v>
      </c>
      <c r="F3336" s="20" t="s">
        <v>1798</v>
      </c>
      <c r="G3336" s="53">
        <f t="shared" si="541"/>
        <v>308.2</v>
      </c>
      <c r="H3336" s="55">
        <f t="shared" si="531"/>
        <v>616.4</v>
      </c>
      <c r="I3336" s="15" t="s">
        <v>0</v>
      </c>
      <c r="J3336" s="55">
        <v>268</v>
      </c>
      <c r="K3336" s="55">
        <f t="shared" si="532"/>
        <v>536</v>
      </c>
      <c r="L3336" s="56">
        <f t="shared" si="533"/>
        <v>2010</v>
      </c>
      <c r="M3336" s="56">
        <f t="shared" si="530"/>
        <v>4020</v>
      </c>
      <c r="N3336" s="277" t="s">
        <v>1917</v>
      </c>
      <c r="O3336" s="106"/>
      <c r="P3336" s="106">
        <f t="shared" si="538"/>
        <v>0</v>
      </c>
      <c r="R3336" s="102">
        <f t="shared" si="542"/>
        <v>0</v>
      </c>
      <c r="S3336" s="120" t="s">
        <v>2360</v>
      </c>
      <c r="X3336" s="40"/>
    </row>
    <row r="3337" spans="1:26" ht="18" customHeight="1" x14ac:dyDescent="0.25">
      <c r="A3337" s="6">
        <v>30</v>
      </c>
      <c r="B3337" s="6" t="s">
        <v>340</v>
      </c>
      <c r="C3337" s="6">
        <v>1</v>
      </c>
      <c r="D3337" s="6"/>
      <c r="E3337" s="30" t="s">
        <v>343</v>
      </c>
      <c r="F3337" s="20" t="s">
        <v>4221</v>
      </c>
      <c r="G3337" s="53">
        <f t="shared" si="541"/>
        <v>482.99999999999994</v>
      </c>
      <c r="H3337" s="55">
        <f t="shared" si="531"/>
        <v>482.99999999999994</v>
      </c>
      <c r="I3337" s="15" t="s">
        <v>0</v>
      </c>
      <c r="J3337" s="55">
        <v>420</v>
      </c>
      <c r="K3337" s="55">
        <f t="shared" si="532"/>
        <v>420</v>
      </c>
      <c r="L3337" s="56">
        <f t="shared" si="533"/>
        <v>3150</v>
      </c>
      <c r="M3337" s="56">
        <f t="shared" si="530"/>
        <v>3150</v>
      </c>
      <c r="N3337" s="38"/>
      <c r="O3337" s="48"/>
      <c r="P3337" s="48">
        <f t="shared" si="538"/>
        <v>0</v>
      </c>
      <c r="R3337" s="102">
        <f t="shared" si="542"/>
        <v>0</v>
      </c>
      <c r="S3337" s="120" t="s">
        <v>2533</v>
      </c>
    </row>
    <row r="3338" spans="1:26" ht="18" customHeight="1" x14ac:dyDescent="0.25">
      <c r="A3338" s="6"/>
      <c r="B3338" s="6" t="s">
        <v>340</v>
      </c>
      <c r="C3338" s="6">
        <v>4</v>
      </c>
      <c r="D3338" s="6"/>
      <c r="E3338" s="30" t="s">
        <v>331</v>
      </c>
      <c r="F3338" s="20" t="s">
        <v>332</v>
      </c>
      <c r="G3338" s="53">
        <f t="shared" si="541"/>
        <v>5.4049999999999994</v>
      </c>
      <c r="H3338" s="55">
        <f t="shared" si="531"/>
        <v>21.619999999999997</v>
      </c>
      <c r="I3338" s="15" t="s">
        <v>67</v>
      </c>
      <c r="J3338" s="55">
        <v>4.7</v>
      </c>
      <c r="K3338" s="55">
        <f t="shared" si="532"/>
        <v>18.8</v>
      </c>
      <c r="L3338" s="56">
        <f t="shared" si="533"/>
        <v>35.25</v>
      </c>
      <c r="M3338" s="56">
        <f t="shared" ref="M3338:M3401" si="543">C3338*L3338</f>
        <v>141</v>
      </c>
      <c r="N3338" s="38"/>
      <c r="O3338" s="48"/>
      <c r="P3338" s="48">
        <f t="shared" si="538"/>
        <v>0</v>
      </c>
      <c r="R3338" s="102">
        <f t="shared" si="542"/>
        <v>0</v>
      </c>
    </row>
    <row r="3339" spans="1:26" s="40" customFormat="1" ht="18" customHeight="1" x14ac:dyDescent="0.25">
      <c r="A3339" s="6">
        <v>80</v>
      </c>
      <c r="B3339" s="6" t="s">
        <v>340</v>
      </c>
      <c r="C3339" s="6">
        <v>4</v>
      </c>
      <c r="D3339" s="6"/>
      <c r="E3339" s="30" t="s">
        <v>354</v>
      </c>
      <c r="F3339" s="20" t="s">
        <v>999</v>
      </c>
      <c r="G3339" s="53">
        <f t="shared" si="541"/>
        <v>2.0699999999999998</v>
      </c>
      <c r="H3339" s="55">
        <f t="shared" si="531"/>
        <v>8.2799999999999994</v>
      </c>
      <c r="I3339" s="15" t="s">
        <v>67</v>
      </c>
      <c r="J3339" s="55">
        <v>1.8</v>
      </c>
      <c r="K3339" s="55">
        <f t="shared" si="532"/>
        <v>7.2</v>
      </c>
      <c r="L3339" s="56">
        <f t="shared" si="533"/>
        <v>13.5</v>
      </c>
      <c r="M3339" s="56">
        <f t="shared" si="543"/>
        <v>54</v>
      </c>
      <c r="N3339" s="38"/>
      <c r="O3339" s="48"/>
      <c r="P3339" s="48">
        <f t="shared" si="538"/>
        <v>0</v>
      </c>
      <c r="Q3339" s="104"/>
      <c r="R3339" s="102">
        <f t="shared" si="542"/>
        <v>0</v>
      </c>
      <c r="S3339" s="120" t="s">
        <v>2822</v>
      </c>
      <c r="T3339" s="37"/>
      <c r="U3339" s="37"/>
    </row>
    <row r="3340" spans="1:26" ht="18" customHeight="1" x14ac:dyDescent="0.25">
      <c r="A3340" s="6">
        <v>270</v>
      </c>
      <c r="B3340" s="6" t="s">
        <v>340</v>
      </c>
      <c r="C3340" s="6">
        <v>2</v>
      </c>
      <c r="D3340" s="6"/>
      <c r="E3340" s="30" t="s">
        <v>348</v>
      </c>
      <c r="F3340" s="20" t="s">
        <v>349</v>
      </c>
      <c r="G3340" s="53">
        <f t="shared" si="541"/>
        <v>89.699999999999989</v>
      </c>
      <c r="H3340" s="55">
        <f t="shared" si="531"/>
        <v>179.39999999999998</v>
      </c>
      <c r="I3340" s="15" t="s">
        <v>0</v>
      </c>
      <c r="J3340" s="55">
        <v>78</v>
      </c>
      <c r="K3340" s="55">
        <f t="shared" si="532"/>
        <v>156</v>
      </c>
      <c r="L3340" s="56">
        <f t="shared" si="533"/>
        <v>585</v>
      </c>
      <c r="M3340" s="56">
        <f t="shared" si="543"/>
        <v>1170</v>
      </c>
      <c r="N3340" s="38"/>
      <c r="O3340" s="48"/>
      <c r="P3340" s="48">
        <f t="shared" si="538"/>
        <v>0</v>
      </c>
      <c r="R3340" s="102">
        <f t="shared" si="542"/>
        <v>0</v>
      </c>
      <c r="S3340" s="120" t="s">
        <v>2561</v>
      </c>
    </row>
    <row r="3341" spans="1:26" ht="18" customHeight="1" x14ac:dyDescent="0.25">
      <c r="A3341" s="6">
        <v>280</v>
      </c>
      <c r="B3341" s="6" t="s">
        <v>340</v>
      </c>
      <c r="C3341" s="6">
        <v>2</v>
      </c>
      <c r="D3341" s="6"/>
      <c r="E3341" s="30" t="s">
        <v>350</v>
      </c>
      <c r="F3341" s="20" t="s">
        <v>351</v>
      </c>
      <c r="G3341" s="53">
        <f t="shared" si="541"/>
        <v>55.199999999999996</v>
      </c>
      <c r="H3341" s="55">
        <f t="shared" si="531"/>
        <v>110.39999999999999</v>
      </c>
      <c r="I3341" s="15" t="s">
        <v>0</v>
      </c>
      <c r="J3341" s="55">
        <v>48</v>
      </c>
      <c r="K3341" s="55">
        <f t="shared" si="532"/>
        <v>96</v>
      </c>
      <c r="L3341" s="56">
        <f t="shared" si="533"/>
        <v>360</v>
      </c>
      <c r="M3341" s="56">
        <f t="shared" si="543"/>
        <v>720</v>
      </c>
      <c r="N3341" s="38"/>
      <c r="O3341" s="48"/>
      <c r="P3341" s="48">
        <f t="shared" si="538"/>
        <v>0</v>
      </c>
      <c r="R3341" s="102">
        <f t="shared" si="542"/>
        <v>0</v>
      </c>
      <c r="S3341" s="120" t="s">
        <v>2562</v>
      </c>
      <c r="W3341" s="40"/>
      <c r="X3341" s="40"/>
    </row>
    <row r="3342" spans="1:26" ht="18" customHeight="1" x14ac:dyDescent="0.25">
      <c r="A3342" s="6">
        <v>290</v>
      </c>
      <c r="B3342" s="6" t="s">
        <v>340</v>
      </c>
      <c r="C3342" s="6">
        <v>2</v>
      </c>
      <c r="D3342" s="6"/>
      <c r="E3342" s="30" t="s">
        <v>352</v>
      </c>
      <c r="F3342" s="20" t="s">
        <v>351</v>
      </c>
      <c r="G3342" s="53">
        <f t="shared" si="541"/>
        <v>25.299999999999997</v>
      </c>
      <c r="H3342" s="55">
        <f t="shared" si="531"/>
        <v>50.599999999999994</v>
      </c>
      <c r="I3342" s="15" t="s">
        <v>0</v>
      </c>
      <c r="J3342" s="55">
        <v>22</v>
      </c>
      <c r="K3342" s="55">
        <f t="shared" si="532"/>
        <v>44</v>
      </c>
      <c r="L3342" s="56">
        <f t="shared" si="533"/>
        <v>165</v>
      </c>
      <c r="M3342" s="56">
        <f t="shared" si="543"/>
        <v>330</v>
      </c>
      <c r="N3342" s="38"/>
      <c r="O3342" s="48"/>
      <c r="P3342" s="48">
        <f t="shared" si="538"/>
        <v>0</v>
      </c>
      <c r="Q3342" s="103"/>
      <c r="R3342" s="102">
        <f t="shared" si="542"/>
        <v>0</v>
      </c>
      <c r="S3342" s="120" t="s">
        <v>2563</v>
      </c>
      <c r="Y3342" s="40"/>
      <c r="Z3342" s="40"/>
    </row>
    <row r="3343" spans="1:26" ht="18" customHeight="1" x14ac:dyDescent="0.25">
      <c r="A3343" s="6"/>
      <c r="B3343" s="6" t="s">
        <v>340</v>
      </c>
      <c r="C3343" s="6">
        <v>4</v>
      </c>
      <c r="D3343" s="6"/>
      <c r="E3343" s="30" t="s">
        <v>1450</v>
      </c>
      <c r="F3343" s="20" t="s">
        <v>329</v>
      </c>
      <c r="G3343" s="53">
        <f t="shared" si="541"/>
        <v>8.1649999999999991</v>
      </c>
      <c r="H3343" s="55">
        <f t="shared" si="531"/>
        <v>32.659999999999997</v>
      </c>
      <c r="I3343" s="15" t="s">
        <v>67</v>
      </c>
      <c r="J3343" s="55">
        <v>7.1</v>
      </c>
      <c r="K3343" s="55">
        <f t="shared" si="532"/>
        <v>28.4</v>
      </c>
      <c r="L3343" s="56">
        <f t="shared" si="533"/>
        <v>53.25</v>
      </c>
      <c r="M3343" s="56">
        <f t="shared" si="543"/>
        <v>213</v>
      </c>
      <c r="N3343" s="38"/>
      <c r="O3343" s="48"/>
      <c r="P3343" s="48">
        <f t="shared" si="538"/>
        <v>0</v>
      </c>
      <c r="R3343" s="102">
        <f t="shared" si="542"/>
        <v>0</v>
      </c>
      <c r="S3343" s="120"/>
    </row>
    <row r="3344" spans="1:26" ht="18" customHeight="1" x14ac:dyDescent="0.25">
      <c r="A3344" s="6"/>
      <c r="B3344" s="6" t="s">
        <v>340</v>
      </c>
      <c r="C3344" s="6">
        <v>2</v>
      </c>
      <c r="D3344" s="6"/>
      <c r="E3344" s="30" t="s">
        <v>1451</v>
      </c>
      <c r="F3344" s="20" t="s">
        <v>330</v>
      </c>
      <c r="G3344" s="53">
        <f t="shared" si="541"/>
        <v>33.752499999999998</v>
      </c>
      <c r="H3344" s="55">
        <f t="shared" si="531"/>
        <v>67.504999999999995</v>
      </c>
      <c r="I3344" s="15" t="s">
        <v>67</v>
      </c>
      <c r="J3344" s="55">
        <v>29.35</v>
      </c>
      <c r="K3344" s="55">
        <f t="shared" si="532"/>
        <v>58.7</v>
      </c>
      <c r="L3344" s="56">
        <f t="shared" si="533"/>
        <v>220.125</v>
      </c>
      <c r="M3344" s="56">
        <f t="shared" si="543"/>
        <v>440.25</v>
      </c>
      <c r="N3344" s="38"/>
      <c r="O3344" s="48"/>
      <c r="P3344" s="48">
        <f t="shared" si="538"/>
        <v>0</v>
      </c>
      <c r="R3344" s="102">
        <f t="shared" si="542"/>
        <v>0</v>
      </c>
    </row>
    <row r="3345" spans="1:26" ht="18" customHeight="1" x14ac:dyDescent="0.25">
      <c r="A3345" s="6"/>
      <c r="B3345" s="6" t="s">
        <v>340</v>
      </c>
      <c r="C3345" s="6">
        <v>2</v>
      </c>
      <c r="D3345" s="6"/>
      <c r="E3345" s="30" t="s">
        <v>338</v>
      </c>
      <c r="F3345" s="20" t="s">
        <v>339</v>
      </c>
      <c r="G3345" s="53">
        <f t="shared" si="541"/>
        <v>129.94999999999999</v>
      </c>
      <c r="H3345" s="55">
        <f t="shared" si="531"/>
        <v>259.89999999999998</v>
      </c>
      <c r="I3345" s="15" t="s">
        <v>152</v>
      </c>
      <c r="J3345" s="55">
        <v>113</v>
      </c>
      <c r="K3345" s="55">
        <f t="shared" si="532"/>
        <v>226</v>
      </c>
      <c r="L3345" s="56">
        <f t="shared" si="533"/>
        <v>847.5</v>
      </c>
      <c r="M3345" s="56">
        <f t="shared" si="543"/>
        <v>1695</v>
      </c>
      <c r="N3345" s="38"/>
      <c r="O3345" s="48"/>
      <c r="P3345" s="48">
        <f t="shared" si="538"/>
        <v>0</v>
      </c>
      <c r="R3345" s="102">
        <f t="shared" si="542"/>
        <v>0</v>
      </c>
      <c r="S3345" s="120" t="s">
        <v>3072</v>
      </c>
    </row>
    <row r="3346" spans="1:26" ht="18" customHeight="1" x14ac:dyDescent="0.25">
      <c r="A3346" s="6"/>
      <c r="B3346" s="6" t="s">
        <v>340</v>
      </c>
      <c r="C3346" s="6">
        <v>2</v>
      </c>
      <c r="D3346" s="6"/>
      <c r="E3346" s="30" t="s">
        <v>336</v>
      </c>
      <c r="F3346" s="20" t="s">
        <v>337</v>
      </c>
      <c r="G3346" s="53">
        <f t="shared" si="541"/>
        <v>141.44999999999999</v>
      </c>
      <c r="H3346" s="55">
        <f t="shared" si="531"/>
        <v>282.89999999999998</v>
      </c>
      <c r="I3346" s="15" t="s">
        <v>152</v>
      </c>
      <c r="J3346" s="55">
        <v>123</v>
      </c>
      <c r="K3346" s="55">
        <f t="shared" si="532"/>
        <v>246</v>
      </c>
      <c r="L3346" s="56">
        <f t="shared" si="533"/>
        <v>922.5</v>
      </c>
      <c r="M3346" s="56">
        <f t="shared" si="543"/>
        <v>1845</v>
      </c>
      <c r="N3346" s="38"/>
      <c r="O3346" s="48"/>
      <c r="P3346" s="48">
        <f t="shared" si="538"/>
        <v>0</v>
      </c>
      <c r="R3346" s="102">
        <f t="shared" si="542"/>
        <v>0</v>
      </c>
      <c r="S3346" s="120" t="s">
        <v>3071</v>
      </c>
      <c r="Y3346" s="40"/>
    </row>
    <row r="3347" spans="1:26" ht="18" customHeight="1" x14ac:dyDescent="0.25">
      <c r="A3347" s="6">
        <v>10</v>
      </c>
      <c r="B3347" s="6" t="s">
        <v>340</v>
      </c>
      <c r="C3347" s="6">
        <v>2</v>
      </c>
      <c r="D3347" s="6"/>
      <c r="E3347" s="30" t="s">
        <v>525</v>
      </c>
      <c r="F3347" s="20" t="s">
        <v>526</v>
      </c>
      <c r="G3347" s="53">
        <f t="shared" si="541"/>
        <v>5.8649999999999993</v>
      </c>
      <c r="H3347" s="55">
        <f t="shared" ref="H3347:H3410" si="544">C3347*G3347</f>
        <v>11.729999999999999</v>
      </c>
      <c r="I3347" s="15" t="s">
        <v>67</v>
      </c>
      <c r="J3347" s="55">
        <v>5.0999999999999996</v>
      </c>
      <c r="K3347" s="55">
        <f t="shared" ref="K3347:K3410" si="545">C3347*J3347</f>
        <v>10.199999999999999</v>
      </c>
      <c r="L3347" s="56">
        <f t="shared" ref="L3347:L3355" si="546">J3347*7.5</f>
        <v>38.25</v>
      </c>
      <c r="M3347" s="56">
        <f t="shared" si="543"/>
        <v>76.5</v>
      </c>
      <c r="N3347" s="38"/>
      <c r="O3347" s="48"/>
      <c r="P3347" s="48">
        <f t="shared" si="538"/>
        <v>0</v>
      </c>
      <c r="R3347" s="102">
        <f t="shared" si="542"/>
        <v>0</v>
      </c>
      <c r="S3347" s="120" t="s">
        <v>3105</v>
      </c>
      <c r="Y3347" s="40"/>
    </row>
    <row r="3348" spans="1:26" ht="18" customHeight="1" x14ac:dyDescent="0.25">
      <c r="A3348" s="6">
        <v>130</v>
      </c>
      <c r="B3348" s="6" t="s">
        <v>340</v>
      </c>
      <c r="C3348" s="6">
        <v>2</v>
      </c>
      <c r="D3348" s="6"/>
      <c r="E3348" s="30" t="s">
        <v>344</v>
      </c>
      <c r="F3348" s="20" t="s">
        <v>4215</v>
      </c>
      <c r="G3348" s="53">
        <f t="shared" si="541"/>
        <v>200.1</v>
      </c>
      <c r="H3348" s="55">
        <f t="shared" si="544"/>
        <v>400.2</v>
      </c>
      <c r="I3348" s="15" t="s">
        <v>152</v>
      </c>
      <c r="J3348" s="55">
        <v>174</v>
      </c>
      <c r="K3348" s="55">
        <f t="shared" si="545"/>
        <v>348</v>
      </c>
      <c r="L3348" s="56">
        <f t="shared" si="546"/>
        <v>1305</v>
      </c>
      <c r="M3348" s="56">
        <f t="shared" si="543"/>
        <v>2610</v>
      </c>
      <c r="N3348" s="38"/>
      <c r="O3348" s="48"/>
      <c r="P3348" s="48">
        <f t="shared" si="538"/>
        <v>0</v>
      </c>
      <c r="R3348" s="102">
        <f t="shared" si="542"/>
        <v>0</v>
      </c>
      <c r="S3348" s="120" t="s">
        <v>2544</v>
      </c>
      <c r="W3348" s="40"/>
      <c r="X3348" s="40"/>
      <c r="Y3348" s="40"/>
      <c r="Z3348" s="40"/>
    </row>
    <row r="3349" spans="1:26" ht="18" customHeight="1" x14ac:dyDescent="0.25">
      <c r="A3349" s="6"/>
      <c r="B3349" s="6" t="s">
        <v>340</v>
      </c>
      <c r="C3349" s="6">
        <v>2</v>
      </c>
      <c r="D3349" s="6"/>
      <c r="E3349" s="30" t="s">
        <v>1460</v>
      </c>
      <c r="F3349" s="20" t="s">
        <v>333</v>
      </c>
      <c r="G3349" s="53">
        <f t="shared" si="541"/>
        <v>71.3</v>
      </c>
      <c r="H3349" s="55">
        <f t="shared" si="544"/>
        <v>142.6</v>
      </c>
      <c r="I3349" s="15" t="s">
        <v>152</v>
      </c>
      <c r="J3349" s="55">
        <v>62</v>
      </c>
      <c r="K3349" s="55">
        <f t="shared" si="545"/>
        <v>124</v>
      </c>
      <c r="L3349" s="56">
        <f t="shared" si="546"/>
        <v>465</v>
      </c>
      <c r="M3349" s="56">
        <f t="shared" si="543"/>
        <v>930</v>
      </c>
      <c r="N3349" s="38"/>
      <c r="O3349" s="48"/>
      <c r="P3349" s="48">
        <f t="shared" si="538"/>
        <v>0</v>
      </c>
      <c r="R3349" s="102">
        <f t="shared" si="542"/>
        <v>0</v>
      </c>
    </row>
    <row r="3350" spans="1:26" ht="18" customHeight="1" x14ac:dyDescent="0.25">
      <c r="A3350" s="6"/>
      <c r="B3350" s="6" t="s">
        <v>340</v>
      </c>
      <c r="C3350" s="6">
        <v>2</v>
      </c>
      <c r="D3350" s="6"/>
      <c r="E3350" s="30" t="s">
        <v>1461</v>
      </c>
      <c r="F3350" s="20" t="s">
        <v>333</v>
      </c>
      <c r="G3350" s="53">
        <f t="shared" si="541"/>
        <v>79.349999999999994</v>
      </c>
      <c r="H3350" s="55">
        <f t="shared" si="544"/>
        <v>158.69999999999999</v>
      </c>
      <c r="I3350" s="15" t="s">
        <v>152</v>
      </c>
      <c r="J3350" s="55">
        <v>69</v>
      </c>
      <c r="K3350" s="55">
        <f t="shared" si="545"/>
        <v>138</v>
      </c>
      <c r="L3350" s="56">
        <f t="shared" si="546"/>
        <v>517.5</v>
      </c>
      <c r="M3350" s="56">
        <f t="shared" si="543"/>
        <v>1035</v>
      </c>
      <c r="N3350" s="38"/>
      <c r="O3350" s="48"/>
      <c r="P3350" s="48">
        <f t="shared" si="538"/>
        <v>0</v>
      </c>
      <c r="R3350" s="102">
        <f t="shared" si="542"/>
        <v>0</v>
      </c>
      <c r="U3350" s="40"/>
      <c r="Y3350" s="40"/>
    </row>
    <row r="3351" spans="1:26" x14ac:dyDescent="0.25">
      <c r="A3351" s="6"/>
      <c r="B3351" s="6" t="s">
        <v>340</v>
      </c>
      <c r="C3351" s="6">
        <v>2</v>
      </c>
      <c r="D3351" s="6"/>
      <c r="E3351" s="30" t="s">
        <v>334</v>
      </c>
      <c r="F3351" s="20" t="s">
        <v>333</v>
      </c>
      <c r="G3351" s="53">
        <f t="shared" si="541"/>
        <v>157.54999999999998</v>
      </c>
      <c r="H3351" s="55">
        <f t="shared" si="544"/>
        <v>315.09999999999997</v>
      </c>
      <c r="I3351" s="15" t="s">
        <v>152</v>
      </c>
      <c r="J3351" s="55">
        <v>137</v>
      </c>
      <c r="K3351" s="55">
        <f t="shared" si="545"/>
        <v>274</v>
      </c>
      <c r="L3351" s="56">
        <f t="shared" si="546"/>
        <v>1027.5</v>
      </c>
      <c r="M3351" s="56">
        <f t="shared" si="543"/>
        <v>2055</v>
      </c>
      <c r="N3351" s="38"/>
      <c r="O3351" s="48"/>
      <c r="P3351" s="48">
        <f t="shared" si="538"/>
        <v>0</v>
      </c>
      <c r="R3351" s="102">
        <f t="shared" si="542"/>
        <v>0</v>
      </c>
      <c r="S3351" s="120" t="s">
        <v>2970</v>
      </c>
      <c r="Z3351" s="40"/>
    </row>
    <row r="3352" spans="1:26" ht="18" customHeight="1" x14ac:dyDescent="0.25">
      <c r="A3352" s="6"/>
      <c r="B3352" s="6" t="s">
        <v>340</v>
      </c>
      <c r="C3352" s="6">
        <v>2</v>
      </c>
      <c r="D3352" s="6"/>
      <c r="E3352" s="30" t="s">
        <v>335</v>
      </c>
      <c r="F3352" s="20" t="s">
        <v>333</v>
      </c>
      <c r="G3352" s="53">
        <f t="shared" si="541"/>
        <v>157.54999999999998</v>
      </c>
      <c r="H3352" s="55">
        <f t="shared" si="544"/>
        <v>315.09999999999997</v>
      </c>
      <c r="I3352" s="15" t="s">
        <v>152</v>
      </c>
      <c r="J3352" s="55">
        <v>137</v>
      </c>
      <c r="K3352" s="55">
        <f t="shared" si="545"/>
        <v>274</v>
      </c>
      <c r="L3352" s="56">
        <f t="shared" si="546"/>
        <v>1027.5</v>
      </c>
      <c r="M3352" s="56">
        <f t="shared" si="543"/>
        <v>2055</v>
      </c>
      <c r="N3352" s="38"/>
      <c r="O3352" s="48"/>
      <c r="P3352" s="48">
        <f t="shared" si="538"/>
        <v>0</v>
      </c>
      <c r="R3352" s="102">
        <f t="shared" si="542"/>
        <v>0</v>
      </c>
      <c r="S3352" s="120" t="s">
        <v>2972</v>
      </c>
      <c r="X3352" s="40"/>
    </row>
    <row r="3353" spans="1:26" ht="18" customHeight="1" x14ac:dyDescent="0.25">
      <c r="A3353" s="6">
        <v>440</v>
      </c>
      <c r="B3353" s="6" t="s">
        <v>340</v>
      </c>
      <c r="C3353" s="6">
        <v>2</v>
      </c>
      <c r="D3353" s="6"/>
      <c r="E3353" s="30" t="s">
        <v>211</v>
      </c>
      <c r="F3353" s="20" t="s">
        <v>3990</v>
      </c>
      <c r="G3353" s="53">
        <f t="shared" si="541"/>
        <v>72.449999999999989</v>
      </c>
      <c r="H3353" s="55">
        <f t="shared" si="544"/>
        <v>144.89999999999998</v>
      </c>
      <c r="I3353" s="15" t="s">
        <v>0</v>
      </c>
      <c r="J3353" s="55">
        <v>63</v>
      </c>
      <c r="K3353" s="55">
        <f t="shared" si="545"/>
        <v>126</v>
      </c>
      <c r="L3353" s="56">
        <f t="shared" si="546"/>
        <v>472.5</v>
      </c>
      <c r="M3353" s="56">
        <f t="shared" si="543"/>
        <v>945</v>
      </c>
      <c r="N3353" s="38"/>
      <c r="O3353" s="130"/>
      <c r="P3353" s="48">
        <f t="shared" si="538"/>
        <v>0</v>
      </c>
      <c r="R3353" s="102">
        <f t="shared" si="542"/>
        <v>0</v>
      </c>
      <c r="S3353" s="120" t="s">
        <v>2580</v>
      </c>
      <c r="U3353" s="139"/>
      <c r="X3353" s="40"/>
    </row>
    <row r="3354" spans="1:26" ht="18" customHeight="1" x14ac:dyDescent="0.25">
      <c r="A3354" s="6">
        <v>300</v>
      </c>
      <c r="B3354" s="6" t="s">
        <v>340</v>
      </c>
      <c r="C3354" s="6">
        <v>2</v>
      </c>
      <c r="D3354" s="6"/>
      <c r="E3354" s="30" t="s">
        <v>353</v>
      </c>
      <c r="F3354" s="20" t="s">
        <v>3853</v>
      </c>
      <c r="G3354" s="53">
        <f t="shared" si="541"/>
        <v>41.4</v>
      </c>
      <c r="H3354" s="55">
        <f t="shared" si="544"/>
        <v>82.8</v>
      </c>
      <c r="I3354" s="15" t="s">
        <v>0</v>
      </c>
      <c r="J3354" s="55">
        <v>36</v>
      </c>
      <c r="K3354" s="55">
        <f t="shared" si="545"/>
        <v>72</v>
      </c>
      <c r="L3354" s="56">
        <f t="shared" si="546"/>
        <v>270</v>
      </c>
      <c r="M3354" s="56">
        <f t="shared" si="543"/>
        <v>540</v>
      </c>
      <c r="N3354" s="38"/>
      <c r="O3354" s="48"/>
      <c r="P3354" s="48">
        <f t="shared" si="538"/>
        <v>0</v>
      </c>
      <c r="R3354" s="102">
        <f t="shared" si="542"/>
        <v>0</v>
      </c>
      <c r="S3354" s="120" t="s">
        <v>2568</v>
      </c>
      <c r="X3354" s="40"/>
    </row>
    <row r="3355" spans="1:26" ht="18" customHeight="1" x14ac:dyDescent="0.25">
      <c r="A3355" s="6">
        <v>150</v>
      </c>
      <c r="B3355" s="6" t="s">
        <v>4693</v>
      </c>
      <c r="C3355" s="6">
        <v>1</v>
      </c>
      <c r="D3355" s="6"/>
      <c r="E3355" s="30" t="s">
        <v>209</v>
      </c>
      <c r="F3355" s="124" t="s">
        <v>465</v>
      </c>
      <c r="G3355" s="53">
        <f t="shared" si="541"/>
        <v>41.4</v>
      </c>
      <c r="H3355" s="55">
        <f t="shared" si="544"/>
        <v>41.4</v>
      </c>
      <c r="I3355" s="15" t="s">
        <v>152</v>
      </c>
      <c r="J3355" s="55">
        <v>36</v>
      </c>
      <c r="K3355" s="55">
        <f t="shared" si="545"/>
        <v>36</v>
      </c>
      <c r="L3355" s="56">
        <f t="shared" si="546"/>
        <v>270</v>
      </c>
      <c r="M3355" s="56">
        <f t="shared" si="543"/>
        <v>270</v>
      </c>
      <c r="N3355" s="105" t="s">
        <v>2028</v>
      </c>
      <c r="O3355" s="130"/>
      <c r="P3355" s="48">
        <f t="shared" si="538"/>
        <v>0</v>
      </c>
      <c r="R3355" s="102">
        <f t="shared" si="542"/>
        <v>0</v>
      </c>
      <c r="S3355" s="120" t="s">
        <v>2236</v>
      </c>
      <c r="X3355" s="40"/>
    </row>
    <row r="3356" spans="1:26" x14ac:dyDescent="0.25">
      <c r="A3356" s="134"/>
      <c r="B3356" s="134"/>
      <c r="C3356" s="134"/>
      <c r="D3356" s="134"/>
      <c r="E3356" s="123"/>
      <c r="F3356" s="124"/>
      <c r="G3356" s="187"/>
      <c r="H3356" s="162"/>
      <c r="I3356" s="166"/>
      <c r="J3356" s="162"/>
      <c r="K3356" s="162"/>
      <c r="L3356" s="167"/>
      <c r="M3356" s="167"/>
      <c r="N3356" s="132"/>
      <c r="O3356" s="139"/>
      <c r="P3356" s="139"/>
      <c r="Q3356" s="188"/>
      <c r="R3356" s="139"/>
      <c r="S3356" s="131"/>
    </row>
  </sheetData>
  <phoneticPr fontId="47" type="noConversion"/>
  <hyperlinks>
    <hyperlink ref="S2325" r:id="rId1"/>
    <hyperlink ref="S2326" r:id="rId2"/>
    <hyperlink ref="S2332" r:id="rId3"/>
    <hyperlink ref="S2333" r:id="rId4"/>
    <hyperlink ref="S2340" r:id="rId5"/>
    <hyperlink ref="S2341" r:id="rId6"/>
    <hyperlink ref="S2342" r:id="rId7"/>
    <hyperlink ref="S2343" r:id="rId8"/>
    <hyperlink ref="S2347" r:id="rId9"/>
    <hyperlink ref="S2352" r:id="rId10"/>
    <hyperlink ref="S2355" r:id="rId11"/>
    <hyperlink ref="S2360" r:id="rId12"/>
    <hyperlink ref="S2361" r:id="rId13"/>
    <hyperlink ref="S2372" r:id="rId14"/>
    <hyperlink ref="S2373" r:id="rId15"/>
    <hyperlink ref="S2375" r:id="rId16"/>
    <hyperlink ref="S2224" r:id="rId17"/>
    <hyperlink ref="S2226" r:id="rId18"/>
    <hyperlink ref="S2227" r:id="rId19"/>
    <hyperlink ref="S2230" r:id="rId20"/>
    <hyperlink ref="S2232" r:id="rId21"/>
    <hyperlink ref="S2233" r:id="rId22"/>
    <hyperlink ref="S2234" r:id="rId23"/>
    <hyperlink ref="S2235" r:id="rId24"/>
    <hyperlink ref="S2237" r:id="rId25"/>
    <hyperlink ref="S2238" r:id="rId26"/>
    <hyperlink ref="S2239" r:id="rId27" tooltip="NACRTI"/>
    <hyperlink ref="S2241" r:id="rId28"/>
    <hyperlink ref="S2242" r:id="rId29"/>
    <hyperlink ref="S2244" r:id="rId30"/>
    <hyperlink ref="S2245" r:id="rId31"/>
    <hyperlink ref="S2246" r:id="rId32"/>
    <hyperlink ref="S2247" r:id="rId33"/>
    <hyperlink ref="S2258" r:id="rId34"/>
    <hyperlink ref="S2319" r:id="rId35"/>
    <hyperlink ref="S2378" r:id="rId36"/>
    <hyperlink ref="S2387" r:id="rId37"/>
    <hyperlink ref="S2388" r:id="rId38"/>
    <hyperlink ref="S2393" r:id="rId39"/>
    <hyperlink ref="S2394" r:id="rId40"/>
    <hyperlink ref="S2411" r:id="rId41"/>
    <hyperlink ref="S2419" r:id="rId42"/>
    <hyperlink ref="S2424" r:id="rId43"/>
    <hyperlink ref="S2426" r:id="rId44"/>
    <hyperlink ref="S2434" r:id="rId45"/>
    <hyperlink ref="S2435" r:id="rId46"/>
    <hyperlink ref="S2436" r:id="rId47"/>
    <hyperlink ref="S2437" r:id="rId48"/>
    <hyperlink ref="S2438" r:id="rId49"/>
    <hyperlink ref="S2439" r:id="rId50"/>
    <hyperlink ref="S2445" r:id="rId51"/>
    <hyperlink ref="S2446" r:id="rId52"/>
    <hyperlink ref="S2452" r:id="rId53"/>
    <hyperlink ref="S2454" r:id="rId54"/>
    <hyperlink ref="S2455" r:id="rId55"/>
    <hyperlink ref="S2456" r:id="rId56"/>
    <hyperlink ref="S2458" r:id="rId57"/>
    <hyperlink ref="S2485" r:id="rId58"/>
    <hyperlink ref="S2582" r:id="rId59"/>
    <hyperlink ref="S2583" r:id="rId60"/>
    <hyperlink ref="S2598" r:id="rId61"/>
    <hyperlink ref="S2599" r:id="rId62"/>
    <hyperlink ref="S2639" r:id="rId63"/>
    <hyperlink ref="S2640" r:id="rId64"/>
    <hyperlink ref="S2642" r:id="rId65"/>
    <hyperlink ref="S2643" r:id="rId66"/>
    <hyperlink ref="S2655" r:id="rId67"/>
    <hyperlink ref="S2699" r:id="rId68"/>
    <hyperlink ref="S2724" r:id="rId69"/>
    <hyperlink ref="S2737" r:id="rId70"/>
    <hyperlink ref="S2754" r:id="rId71"/>
    <hyperlink ref="S2755" r:id="rId72"/>
    <hyperlink ref="S3278" r:id="rId73"/>
    <hyperlink ref="S44:S48" r:id="rId74" display="NACRTI\010.054.1-01...66.tif"/>
    <hyperlink ref="S49:S62" r:id="rId75" display="NACRTI\010.054.1-01...66.tif"/>
    <hyperlink ref="S732" r:id="rId76"/>
    <hyperlink ref="S731" r:id="rId77"/>
    <hyperlink ref="S907" r:id="rId78"/>
    <hyperlink ref="S908" r:id="rId79"/>
    <hyperlink ref="S910" r:id="rId80"/>
    <hyperlink ref="S1573" r:id="rId81"/>
    <hyperlink ref="S1554" r:id="rId82"/>
    <hyperlink ref="S1553" r:id="rId83"/>
    <hyperlink ref="S1256" r:id="rId84"/>
    <hyperlink ref="T1554" r:id="rId85"/>
    <hyperlink ref="T1553" r:id="rId86"/>
    <hyperlink ref="S1257" r:id="rId87"/>
    <hyperlink ref="S1574" r:id="rId88"/>
    <hyperlink ref="S1611" r:id="rId89"/>
    <hyperlink ref="S1739" r:id="rId90"/>
    <hyperlink ref="S1742" r:id="rId91"/>
    <hyperlink ref="S1740" r:id="rId92"/>
    <hyperlink ref="S1714" r:id="rId93"/>
    <hyperlink ref="S1715" r:id="rId94"/>
    <hyperlink ref="S1744" r:id="rId95"/>
    <hyperlink ref="S1738" r:id="rId96"/>
    <hyperlink ref="S1737" r:id="rId97"/>
    <hyperlink ref="S1749" r:id="rId98"/>
    <hyperlink ref="S1748" r:id="rId99"/>
    <hyperlink ref="S1757" r:id="rId100"/>
    <hyperlink ref="S1806" r:id="rId101"/>
    <hyperlink ref="S1807" r:id="rId102"/>
    <hyperlink ref="S1810" r:id="rId103"/>
    <hyperlink ref="S1811" r:id="rId104"/>
    <hyperlink ref="S1988" r:id="rId105"/>
    <hyperlink ref="S1989" r:id="rId106"/>
    <hyperlink ref="S2111" r:id="rId107"/>
    <hyperlink ref="S2109" r:id="rId108"/>
    <hyperlink ref="S2112" r:id="rId109"/>
    <hyperlink ref="S2113" r:id="rId110"/>
    <hyperlink ref="S2117" r:id="rId111"/>
    <hyperlink ref="S2187" r:id="rId112"/>
    <hyperlink ref="S2194" r:id="rId113"/>
    <hyperlink ref="S2195" r:id="rId114"/>
    <hyperlink ref="S2650" r:id="rId115"/>
    <hyperlink ref="S2698" r:id="rId116"/>
    <hyperlink ref="S1502" r:id="rId117"/>
    <hyperlink ref="S1507" r:id="rId118"/>
    <hyperlink ref="S90:S92" r:id="rId119" display="NACRTI\050009462 Bl.004...63802761.TIF"/>
    <hyperlink ref="S1402" r:id="rId120"/>
    <hyperlink ref="S3032" r:id="rId121" display="NACRTI\050009462 Bl.012...63802494.TIF"/>
    <hyperlink ref="S1399" r:id="rId122"/>
    <hyperlink ref="S618" r:id="rId123"/>
    <hyperlink ref="S1238" r:id="rId124"/>
    <hyperlink ref="S1231" r:id="rId125"/>
    <hyperlink ref="S3327" r:id="rId126"/>
    <hyperlink ref="S1213" r:id="rId127"/>
    <hyperlink ref="S1813" r:id="rId128"/>
    <hyperlink ref="S1556" r:id="rId129"/>
    <hyperlink ref="S1557" r:id="rId130"/>
    <hyperlink ref="S1252" r:id="rId131"/>
    <hyperlink ref="S1265" r:id="rId132"/>
    <hyperlink ref="S1259" r:id="rId133"/>
    <hyperlink ref="S1229" r:id="rId134"/>
    <hyperlink ref="S1230" r:id="rId135"/>
    <hyperlink ref="S1266" r:id="rId136"/>
    <hyperlink ref="S1274" r:id="rId137"/>
    <hyperlink ref="S1275" r:id="rId138"/>
    <hyperlink ref="S1276" r:id="rId139"/>
    <hyperlink ref="S1277" r:id="rId140"/>
    <hyperlink ref="S1280" r:id="rId141"/>
    <hyperlink ref="S1278" r:id="rId142"/>
    <hyperlink ref="S1279" r:id="rId143"/>
    <hyperlink ref="S1283" r:id="rId144"/>
    <hyperlink ref="S1295" r:id="rId145"/>
    <hyperlink ref="S1302" r:id="rId146"/>
    <hyperlink ref="S1204" r:id="rId147"/>
    <hyperlink ref="S1205" r:id="rId148"/>
    <hyperlink ref="S1258" r:id="rId149"/>
    <hyperlink ref="S696" r:id="rId150"/>
    <hyperlink ref="S1267" r:id="rId151"/>
    <hyperlink ref="S1560" r:id="rId152"/>
    <hyperlink ref="S1264" r:id="rId153"/>
    <hyperlink ref="S1281" r:id="rId154"/>
    <hyperlink ref="S1263" r:id="rId155"/>
    <hyperlink ref="S1260" r:id="rId156"/>
    <hyperlink ref="S1255" r:id="rId157"/>
    <hyperlink ref="S733" r:id="rId158"/>
    <hyperlink ref="S734" r:id="rId159"/>
    <hyperlink ref="S735" r:id="rId160"/>
    <hyperlink ref="S736" r:id="rId161"/>
    <hyperlink ref="S737" r:id="rId162"/>
    <hyperlink ref="S738" r:id="rId163"/>
    <hyperlink ref="S739" r:id="rId164"/>
    <hyperlink ref="S740" r:id="rId165"/>
    <hyperlink ref="S741" r:id="rId166"/>
    <hyperlink ref="S742" r:id="rId167"/>
    <hyperlink ref="S743" r:id="rId168"/>
    <hyperlink ref="S920" r:id="rId169"/>
    <hyperlink ref="S919" r:id="rId170"/>
    <hyperlink ref="S921" r:id="rId171"/>
    <hyperlink ref="S922" r:id="rId172"/>
    <hyperlink ref="S3355" r:id="rId173"/>
    <hyperlink ref="S954" r:id="rId174"/>
    <hyperlink ref="S1559" r:id="rId175"/>
    <hyperlink ref="S1043" r:id="rId176"/>
    <hyperlink ref="S951" r:id="rId177"/>
    <hyperlink ref="S952" r:id="rId178"/>
    <hyperlink ref="S953" r:id="rId179"/>
    <hyperlink ref="S1034" r:id="rId180"/>
    <hyperlink ref="S1035" r:id="rId181"/>
    <hyperlink ref="S1036" r:id="rId182"/>
    <hyperlink ref="S1037" r:id="rId183"/>
    <hyperlink ref="S1038" r:id="rId184"/>
    <hyperlink ref="S1039" r:id="rId185"/>
    <hyperlink ref="S1040" r:id="rId186"/>
    <hyperlink ref="S1041" r:id="rId187"/>
    <hyperlink ref="S1042" r:id="rId188"/>
    <hyperlink ref="S1743" r:id="rId189"/>
    <hyperlink ref="S1915" r:id="rId190"/>
    <hyperlink ref="S1938" r:id="rId191"/>
    <hyperlink ref="S2170" r:id="rId192"/>
    <hyperlink ref="S2171" r:id="rId193"/>
    <hyperlink ref="S2174" r:id="rId194"/>
    <hyperlink ref="S2175" r:id="rId195"/>
    <hyperlink ref="S2176" r:id="rId196"/>
    <hyperlink ref="S2177" r:id="rId197"/>
    <hyperlink ref="S2465" r:id="rId198"/>
    <hyperlink ref="S1680" r:id="rId199"/>
    <hyperlink ref="S1558" r:id="rId200"/>
    <hyperlink ref="S1951" r:id="rId201"/>
    <hyperlink ref="S1044" r:id="rId202"/>
    <hyperlink ref="S1713" r:id="rId203"/>
    <hyperlink ref="S1725" r:id="rId204"/>
    <hyperlink ref="S1726" r:id="rId205"/>
    <hyperlink ref="S2311" r:id="rId206"/>
    <hyperlink ref="S2312" r:id="rId207"/>
    <hyperlink ref="S1552" r:id="rId208"/>
    <hyperlink ref="S1710" r:id="rId209"/>
    <hyperlink ref="S1333" r:id="rId210"/>
    <hyperlink ref="S1336" r:id="rId211"/>
    <hyperlink ref="S1334" r:id="rId212"/>
    <hyperlink ref="S520" r:id="rId213"/>
    <hyperlink ref="S521" r:id="rId214"/>
    <hyperlink ref="S1750" r:id="rId215"/>
    <hyperlink ref="S1761" r:id="rId216"/>
    <hyperlink ref="S1903" r:id="rId217"/>
    <hyperlink ref="S1953" r:id="rId218"/>
    <hyperlink ref="S1974" r:id="rId219"/>
    <hyperlink ref="S1975" r:id="rId220"/>
    <hyperlink ref="S1976" r:id="rId221"/>
    <hyperlink ref="S1994" r:id="rId222"/>
    <hyperlink ref="S1995" r:id="rId223"/>
    <hyperlink ref="S1993" r:id="rId224"/>
    <hyperlink ref="S2024" r:id="rId225"/>
    <hyperlink ref="S2025" r:id="rId226"/>
    <hyperlink ref="S2034" r:id="rId227"/>
    <hyperlink ref="S2035" r:id="rId228"/>
    <hyperlink ref="S2078" r:id="rId229"/>
    <hyperlink ref="S2080" r:id="rId230"/>
    <hyperlink ref="S2079" r:id="rId231"/>
    <hyperlink ref="S2081" r:id="rId232"/>
    <hyperlink ref="S2067" r:id="rId233"/>
    <hyperlink ref="S2140" r:id="rId234"/>
    <hyperlink ref="S2141" r:id="rId235"/>
    <hyperlink ref="S2564" r:id="rId236"/>
    <hyperlink ref="S2178" r:id="rId237"/>
    <hyperlink ref="S2566" r:id="rId238"/>
    <hyperlink ref="S2179" r:id="rId239"/>
    <hyperlink ref="S2180" r:id="rId240"/>
    <hyperlink ref="S2181" r:id="rId241"/>
    <hyperlink ref="S2201" r:id="rId242"/>
    <hyperlink ref="S2202" r:id="rId243"/>
    <hyperlink ref="S2203" r:id="rId244"/>
    <hyperlink ref="S2204" r:id="rId245"/>
    <hyperlink ref="S2665" r:id="rId246"/>
    <hyperlink ref="S2666" r:id="rId247"/>
    <hyperlink ref="S2145" r:id="rId248"/>
    <hyperlink ref="S2294" r:id="rId249"/>
    <hyperlink ref="S2545" r:id="rId250"/>
    <hyperlink ref="S2546" r:id="rId251"/>
    <hyperlink ref="S2547" r:id="rId252"/>
    <hyperlink ref="S2506" r:id="rId253"/>
    <hyperlink ref="S2671" r:id="rId254"/>
    <hyperlink ref="S2673" r:id="rId255"/>
    <hyperlink ref="S2675" r:id="rId256"/>
    <hyperlink ref="S2677" r:id="rId257"/>
    <hyperlink ref="S746" r:id="rId258"/>
    <hyperlink ref="S1427" r:id="rId259"/>
    <hyperlink ref="S2004" r:id="rId260"/>
    <hyperlink ref="S2005" r:id="rId261"/>
    <hyperlink ref="S2006" r:id="rId262"/>
    <hyperlink ref="S2008" r:id="rId263"/>
    <hyperlink ref="S2009" r:id="rId264"/>
    <hyperlink ref="S2010" r:id="rId265"/>
    <hyperlink ref="S2517" r:id="rId266"/>
    <hyperlink ref="S2516" r:id="rId267"/>
    <hyperlink ref="S2167" r:id="rId268"/>
    <hyperlink ref="S2168" r:id="rId269"/>
    <hyperlink ref="S2122" r:id="rId270"/>
    <hyperlink ref="S2032" r:id="rId271"/>
    <hyperlink ref="S2480" r:id="rId272"/>
    <hyperlink ref="S2033" r:id="rId273"/>
    <hyperlink ref="S2172" r:id="rId274"/>
    <hyperlink ref="S2173" r:id="rId275"/>
    <hyperlink ref="S2123" r:id="rId276"/>
    <hyperlink ref="S2478" r:id="rId277"/>
    <hyperlink ref="S2481" r:id="rId278"/>
    <hyperlink ref="S2164" r:id="rId279"/>
    <hyperlink ref="S2163" r:id="rId280"/>
    <hyperlink ref="S1428" r:id="rId281"/>
    <hyperlink ref="S1998" r:id="rId282"/>
    <hyperlink ref="S2028" r:id="rId283"/>
    <hyperlink ref="S2473" r:id="rId284"/>
    <hyperlink ref="S2514" r:id="rId285"/>
    <hyperlink ref="S1434" r:id="rId286"/>
    <hyperlink ref="S1436" r:id="rId287"/>
    <hyperlink ref="S1432" r:id="rId288"/>
    <hyperlink ref="S1999" r:id="rId289"/>
    <hyperlink ref="S2030" r:id="rId290"/>
    <hyperlink ref="S2476" r:id="rId291"/>
    <hyperlink ref="S2512" r:id="rId292"/>
    <hyperlink ref="S2568" r:id="rId293"/>
    <hyperlink ref="S2567" r:id="rId294"/>
    <hyperlink ref="S2562" r:id="rId295"/>
    <hyperlink ref="S2563" r:id="rId296"/>
    <hyperlink ref="S2560" r:id="rId297"/>
    <hyperlink ref="S2561" r:id="rId298"/>
    <hyperlink ref="S2569" r:id="rId299"/>
    <hyperlink ref="S2570" r:id="rId300"/>
    <hyperlink ref="S2558" r:id="rId301"/>
    <hyperlink ref="S2559" r:id="rId302"/>
    <hyperlink ref="S2557" r:id="rId303"/>
    <hyperlink ref="S2556" r:id="rId304"/>
    <hyperlink ref="S2573" r:id="rId305"/>
    <hyperlink ref="S2574" r:id="rId306"/>
    <hyperlink ref="S2571" r:id="rId307"/>
    <hyperlink ref="S2572" r:id="rId308"/>
    <hyperlink ref="S1674" r:id="rId309"/>
    <hyperlink ref="S1555" r:id="rId310"/>
    <hyperlink ref="S3336" r:id="rId311"/>
    <hyperlink ref="S2248" r:id="rId312"/>
    <hyperlink ref="S2249" r:id="rId313"/>
    <hyperlink ref="S2250" r:id="rId314"/>
    <hyperlink ref="S2251" r:id="rId315"/>
    <hyperlink ref="S2482" r:id="rId316"/>
    <hyperlink ref="S2483" r:id="rId317"/>
    <hyperlink ref="S2489" r:id="rId318"/>
    <hyperlink ref="S2491" r:id="rId319"/>
    <hyperlink ref="S1668" r:id="rId320"/>
    <hyperlink ref="S1551" r:id="rId321"/>
    <hyperlink ref="S699" r:id="rId322"/>
    <hyperlink ref="S2581" r:id="rId323"/>
    <hyperlink ref="S797" r:id="rId324"/>
    <hyperlink ref="S262:S264" r:id="rId325" display="082-0-0-003-027...63800626.TIF"/>
    <hyperlink ref="S1521" r:id="rId326"/>
    <hyperlink ref="S1522" r:id="rId327"/>
    <hyperlink ref="S2597" r:id="rId328"/>
    <hyperlink ref="S1523" r:id="rId329"/>
    <hyperlink ref="S1518" r:id="rId330"/>
    <hyperlink ref="S1520" r:id="rId331"/>
    <hyperlink ref="S1519" r:id="rId332"/>
    <hyperlink ref="S765" r:id="rId333"/>
    <hyperlink ref="S766" r:id="rId334"/>
    <hyperlink ref="S767" r:id="rId335"/>
    <hyperlink ref="S276:S277" r:id="rId336" display="082-0-0-016-102...63800610.TIF"/>
    <hyperlink ref="S279:S280" r:id="rId337" display="082-0-0-016-103...63800143.TIF"/>
    <hyperlink ref="S1699" r:id="rId338"/>
    <hyperlink ref="S1700" r:id="rId339"/>
    <hyperlink ref="S1792" r:id="rId340"/>
    <hyperlink ref="S1346" r:id="rId341"/>
    <hyperlink ref="S1347" r:id="rId342"/>
    <hyperlink ref="S1350" r:id="rId343"/>
    <hyperlink ref="S1351" r:id="rId344"/>
    <hyperlink ref="S1353" r:id="rId345"/>
    <hyperlink ref="S1354" r:id="rId346"/>
    <hyperlink ref="S1343" r:id="rId347"/>
    <hyperlink ref="S1344" r:id="rId348"/>
    <hyperlink ref="S1345" r:id="rId349"/>
    <hyperlink ref="S2083" r:id="rId350"/>
    <hyperlink ref="S553" r:id="rId351"/>
    <hyperlink ref="S554" r:id="rId352"/>
    <hyperlink ref="S555" r:id="rId353"/>
    <hyperlink ref="S1524" r:id="rId354"/>
    <hyperlink ref="S3333" r:id="rId355"/>
    <hyperlink ref="S3334" r:id="rId356"/>
    <hyperlink ref="S303:S305" r:id="rId357" display="082-00095-E...63801827.TIF"/>
    <hyperlink ref="S1756" r:id="rId358"/>
    <hyperlink ref="S1755" r:id="rId359"/>
    <hyperlink ref="S1906" r:id="rId360"/>
    <hyperlink ref="S1946" r:id="rId361"/>
    <hyperlink ref="S1947" r:id="rId362"/>
    <hyperlink ref="S1948" r:id="rId363"/>
    <hyperlink ref="S1937" r:id="rId364"/>
    <hyperlink ref="S1964" r:id="rId365"/>
    <hyperlink ref="S2579" r:id="rId366"/>
    <hyperlink ref="S2580" r:id="rId367"/>
    <hyperlink ref="S1969" r:id="rId368"/>
    <hyperlink ref="S1970" r:id="rId369"/>
    <hyperlink ref="S1978" r:id="rId370"/>
    <hyperlink ref="S1979" r:id="rId371"/>
    <hyperlink ref="S1987" r:id="rId372"/>
    <hyperlink ref="S1986" r:id="rId373"/>
    <hyperlink ref="S1991" r:id="rId374"/>
    <hyperlink ref="S1996" r:id="rId375"/>
    <hyperlink ref="S2013" r:id="rId376"/>
    <hyperlink ref="S2014" r:id="rId377"/>
    <hyperlink ref="S2015" r:id="rId378"/>
    <hyperlink ref="S2016" r:id="rId379"/>
    <hyperlink ref="S2026" r:id="rId380"/>
    <hyperlink ref="S2197" r:id="rId381"/>
    <hyperlink ref="S2198" r:id="rId382"/>
    <hyperlink ref="S2088" r:id="rId383"/>
    <hyperlink ref="S2087" r:id="rId384"/>
    <hyperlink ref="S2089" r:id="rId385"/>
    <hyperlink ref="S2091" r:id="rId386"/>
    <hyperlink ref="S2071" r:id="rId387"/>
    <hyperlink ref="S2072" r:id="rId388"/>
    <hyperlink ref="S2073" r:id="rId389"/>
    <hyperlink ref="S2076" r:id="rId390"/>
    <hyperlink ref="S2077" r:id="rId391"/>
    <hyperlink ref="S2169" r:id="rId392"/>
    <hyperlink ref="S2182" r:id="rId393"/>
    <hyperlink ref="S2183" r:id="rId394"/>
    <hyperlink ref="S2184" r:id="rId395"/>
    <hyperlink ref="S2199" r:id="rId396"/>
    <hyperlink ref="S2208" r:id="rId397"/>
    <hyperlink ref="S2209" r:id="rId398"/>
    <hyperlink ref="S2215" r:id="rId399"/>
    <hyperlink ref="S2213" r:id="rId400"/>
    <hyperlink ref="S2217" r:id="rId401"/>
    <hyperlink ref="S2317" r:id="rId402"/>
    <hyperlink ref="S2504" r:id="rId403"/>
    <hyperlink ref="S2507" r:id="rId404"/>
    <hyperlink ref="S2508" r:id="rId405"/>
    <hyperlink ref="S1818" r:id="rId406"/>
    <hyperlink ref="S1819" r:id="rId407"/>
    <hyperlink ref="S1820" r:id="rId408"/>
    <hyperlink ref="S1821" r:id="rId409"/>
    <hyperlink ref="S1822" r:id="rId410"/>
    <hyperlink ref="S1823" r:id="rId411"/>
    <hyperlink ref="S1824" r:id="rId412"/>
    <hyperlink ref="S1826" r:id="rId413"/>
    <hyperlink ref="S1827" r:id="rId414"/>
    <hyperlink ref="S1024" r:id="rId415"/>
    <hyperlink ref="S538" r:id="rId416"/>
    <hyperlink ref="S363:S364" r:id="rId417" display="082-0-5-104-106 Bl.002...63800140.TIF"/>
    <hyperlink ref="S541" r:id="rId418"/>
    <hyperlink ref="S1679" r:id="rId419"/>
    <hyperlink ref="S1677" r:id="rId420"/>
    <hyperlink ref="S1676" r:id="rId421"/>
    <hyperlink ref="S1772" r:id="rId422"/>
    <hyperlink ref="S1936" r:id="rId423"/>
    <hyperlink ref="S2027" r:id="rId424"/>
    <hyperlink ref="S2253" r:id="rId425"/>
    <hyperlink ref="S2488" r:id="rId426"/>
    <hyperlink ref="S1678" r:id="rId427"/>
    <hyperlink ref="S753" r:id="rId428"/>
    <hyperlink ref="S752" r:id="rId429"/>
    <hyperlink ref="S751" r:id="rId430"/>
    <hyperlink ref="S725" r:id="rId431"/>
    <hyperlink ref="S726" r:id="rId432"/>
    <hyperlink ref="S385:S386" r:id="rId433" display="082-1-1-031-001...63800144.TIF"/>
    <hyperlink ref="S388:S389" r:id="rId434" display="082-1-1-032-001...63800145.TIF"/>
    <hyperlink ref="S770" r:id="rId435"/>
    <hyperlink ref="S391:S392" r:id="rId436" display="082-1-1-039-002...63800613.TIF"/>
    <hyperlink ref="S701" r:id="rId437"/>
    <hyperlink ref="S395:S396" r:id="rId438" display="082-1-1-053-001...63800616 Rev01.TIF"/>
    <hyperlink ref="S728" r:id="rId439"/>
    <hyperlink ref="S729" r:id="rId440"/>
    <hyperlink ref="S730" r:id="rId441"/>
    <hyperlink ref="S1357" r:id="rId442"/>
    <hyperlink ref="S1358" r:id="rId443"/>
    <hyperlink ref="S1359" r:id="rId444"/>
    <hyperlink ref="S1360" r:id="rId445"/>
    <hyperlink ref="S1361" r:id="rId446"/>
    <hyperlink ref="S1362" r:id="rId447"/>
    <hyperlink ref="S1501" r:id="rId448"/>
    <hyperlink ref="S1758" r:id="rId449"/>
    <hyperlink ref="S1798" r:id="rId450"/>
    <hyperlink ref="S1926" r:id="rId451"/>
    <hyperlink ref="S2021" r:id="rId452"/>
    <hyperlink ref="S2036" r:id="rId453"/>
    <hyperlink ref="S2147" r:id="rId454"/>
    <hyperlink ref="S1814" r:id="rId455"/>
    <hyperlink ref="S415:S416" r:id="rId456" display="082-1-1-073-002...63801842 Rev03.TIF"/>
    <hyperlink ref="S1307" r:id="rId457"/>
    <hyperlink ref="S1815" r:id="rId458"/>
    <hyperlink ref="S1462" r:id="rId459"/>
    <hyperlink ref="S1182" r:id="rId460"/>
    <hyperlink ref="S1183" r:id="rId461"/>
    <hyperlink ref="S1184" r:id="rId462"/>
    <hyperlink ref="S1028" r:id="rId463"/>
    <hyperlink ref="S1029" r:id="rId464"/>
    <hyperlink ref="S1459" r:id="rId465"/>
    <hyperlink ref="S1186" r:id="rId466"/>
    <hyperlink ref="S1187" r:id="rId467"/>
    <hyperlink ref="S1188" r:id="rId468"/>
    <hyperlink ref="S1111" r:id="rId469"/>
    <hyperlink ref="S1112" r:id="rId470"/>
    <hyperlink ref="S780" r:id="rId471"/>
    <hyperlink ref="S781" r:id="rId472"/>
    <hyperlink ref="S924" r:id="rId473"/>
    <hyperlink ref="S442:S443" r:id="rId474" display="082-1-2-023-002 Bl.002...63801053.TIF"/>
    <hyperlink ref="S560" r:id="rId475"/>
    <hyperlink ref="S783" r:id="rId476"/>
    <hyperlink ref="S784" r:id="rId477"/>
    <hyperlink ref="S785" r:id="rId478"/>
    <hyperlink ref="S704" r:id="rId479"/>
    <hyperlink ref="S562" r:id="rId480"/>
    <hyperlink ref="S705" r:id="rId481"/>
    <hyperlink ref="S787" r:id="rId482"/>
    <hyperlink ref="S788" r:id="rId483"/>
    <hyperlink ref="S789" r:id="rId484"/>
    <hyperlink ref="S707" r:id="rId485"/>
    <hyperlink ref="S708" r:id="rId486"/>
    <hyperlink ref="S757" r:id="rId487"/>
    <hyperlink ref="S459:S460" r:id="rId488" display="082-1-2-060-003...63800608 Rev03.TIF"/>
    <hyperlink ref="S523" r:id="rId489"/>
    <hyperlink ref="S1939" r:id="rId490"/>
    <hyperlink ref="S2662" r:id="rId491"/>
    <hyperlink ref="S2661" r:id="rId492"/>
    <hyperlink ref="S526" r:id="rId493"/>
    <hyperlink ref="S466:S467" r:id="rId494" display="082-1-2-061-002...63800137.TIF"/>
    <hyperlink ref="S531" r:id="rId495"/>
    <hyperlink ref="S469:S470" r:id="rId496" display="082-1-2-065-001...63800138.TIF"/>
    <hyperlink ref="S534" r:id="rId497"/>
    <hyperlink ref="S472:S473" r:id="rId498" display="082-1-2-066-001...63800139.TIF"/>
    <hyperlink ref="S2664" r:id="rId499"/>
    <hyperlink ref="S2663" r:id="rId500"/>
    <hyperlink ref="S800" r:id="rId501"/>
    <hyperlink ref="S799" r:id="rId502"/>
    <hyperlink ref="S710" r:id="rId503"/>
    <hyperlink ref="S2660" r:id="rId504"/>
    <hyperlink ref="S2659" r:id="rId505"/>
    <hyperlink ref="S805" r:id="rId506"/>
    <hyperlink ref="S482:S483" r:id="rId507" display="082-1-3-004-101...63800629.TIF"/>
    <hyperlink ref="S811" r:id="rId508"/>
    <hyperlink ref="S809" r:id="rId509"/>
    <hyperlink ref="S928" r:id="rId510"/>
    <hyperlink ref="S810" r:id="rId511"/>
    <hyperlink ref="S929" r:id="rId512"/>
    <hyperlink ref="S932" r:id="rId513"/>
    <hyperlink ref="S931" r:id="rId514"/>
    <hyperlink ref="S815" r:id="rId515"/>
    <hyperlink ref="S816" r:id="rId516"/>
    <hyperlink ref="S2576" r:id="rId517"/>
    <hyperlink ref="S2575" r:id="rId518"/>
    <hyperlink ref="S2587" r:id="rId519"/>
    <hyperlink ref="S2586" r:id="rId520"/>
    <hyperlink ref="S933" r:id="rId521"/>
    <hyperlink ref="S934" r:id="rId522"/>
    <hyperlink ref="S2589" r:id="rId523"/>
    <hyperlink ref="S2588" r:id="rId524"/>
    <hyperlink ref="S1850" r:id="rId525"/>
    <hyperlink ref="S817" r:id="rId526"/>
    <hyperlink ref="S818" r:id="rId527"/>
    <hyperlink ref="S1341" r:id="rId528"/>
    <hyperlink ref="S2592" r:id="rId529"/>
    <hyperlink ref="S2591" r:id="rId530"/>
    <hyperlink ref="S1762" r:id="rId531"/>
    <hyperlink ref="S1441" r:id="rId532"/>
    <hyperlink ref="S1712" r:id="rId533"/>
    <hyperlink ref="S3337" r:id="rId534"/>
    <hyperlink ref="S1486" r:id="rId535"/>
    <hyperlink ref="S1709" r:id="rId536"/>
    <hyperlink ref="S1924" r:id="rId537"/>
    <hyperlink ref="S1940" r:id="rId538"/>
    <hyperlink ref="S1941" r:id="rId539"/>
    <hyperlink ref="S1463" r:id="rId540"/>
    <hyperlink ref="S1464" r:id="rId541"/>
    <hyperlink ref="S703" r:id="rId542"/>
    <hyperlink ref="S1751" r:id="rId543"/>
    <hyperlink ref="S1752" r:id="rId544"/>
    <hyperlink ref="S3348" r:id="rId545"/>
    <hyperlink ref="S1929" r:id="rId546"/>
    <hyperlink ref="S2023" r:id="rId547"/>
    <hyperlink ref="S2316" r:id="rId548"/>
    <hyperlink ref="S556" r:id="rId549"/>
    <hyperlink ref="S791" r:id="rId550"/>
    <hyperlink ref="S1471" r:id="rId551"/>
    <hyperlink ref="S1478" r:id="rId552"/>
    <hyperlink ref="S1483" r:id="rId553"/>
    <hyperlink ref="S1484" r:id="rId554"/>
    <hyperlink ref="S1930" r:id="rId555"/>
    <hyperlink ref="S1443" r:id="rId556"/>
    <hyperlink ref="S1457" r:id="rId557"/>
    <hyperlink ref="S1452" r:id="rId558"/>
    <hyperlink ref="S1458" r:id="rId559"/>
    <hyperlink ref="S1666" r:id="rId560"/>
    <hyperlink ref="S3335" r:id="rId561"/>
    <hyperlink ref="S3340" r:id="rId562"/>
    <hyperlink ref="S3341" r:id="rId563"/>
    <hyperlink ref="S3342" r:id="rId564"/>
    <hyperlink ref="S2185" r:id="rId565"/>
    <hyperlink ref="S2186" r:id="rId566"/>
    <hyperlink ref="S1416" r:id="rId567"/>
    <hyperlink ref="S939" r:id="rId568"/>
    <hyperlink ref="S940" r:id="rId569"/>
    <hyperlink ref="S1417" r:id="rId570"/>
    <hyperlink ref="S3354" r:id="rId571"/>
    <hyperlink ref="S712" r:id="rId572"/>
    <hyperlink ref="S1512" r:id="rId573"/>
    <hyperlink ref="S1514" r:id="rId574"/>
    <hyperlink ref="S1087" r:id="rId575"/>
    <hyperlink ref="S1855" r:id="rId576"/>
    <hyperlink ref="S2148" r:id="rId577"/>
    <hyperlink ref="S2254" r:id="rId578"/>
    <hyperlink ref="S2351" r:id="rId579"/>
    <hyperlink ref="S2159" r:id="rId580"/>
    <hyperlink ref="S2160" r:id="rId581"/>
    <hyperlink ref="S2158" r:id="rId582"/>
    <hyperlink ref="S3353" r:id="rId583"/>
    <hyperlink ref="S3330" r:id="rId584"/>
    <hyperlink ref="S3331" r:id="rId585"/>
    <hyperlink ref="S1282" r:id="rId586"/>
    <hyperlink ref="S828" r:id="rId587"/>
    <hyperlink ref="S2149" r:id="rId588"/>
    <hyperlink ref="S2150" r:id="rId589"/>
    <hyperlink ref="S2151" r:id="rId590"/>
    <hyperlink ref="S2152" r:id="rId591"/>
    <hyperlink ref="S1294" r:id="rId592"/>
    <hyperlink ref="S825" r:id="rId593"/>
    <hyperlink ref="S2153" r:id="rId594"/>
    <hyperlink ref="S2161" r:id="rId595"/>
    <hyperlink ref="S1568" r:id="rId596"/>
    <hyperlink ref="S1569" r:id="rId597"/>
    <hyperlink ref="S826" r:id="rId598"/>
    <hyperlink ref="S827" r:id="rId599"/>
    <hyperlink ref="S714" r:id="rId600"/>
    <hyperlink ref="S1706" r:id="rId601"/>
    <hyperlink ref="S1513" r:id="rId602"/>
    <hyperlink ref="S1548" r:id="rId603"/>
    <hyperlink ref="S1550" r:id="rId604"/>
    <hyperlink ref="S829" r:id="rId605"/>
    <hyperlink ref="S830" r:id="rId606"/>
    <hyperlink ref="S1515" r:id="rId607"/>
    <hyperlink ref="S1190" r:id="rId608"/>
    <hyperlink ref="S1191" r:id="rId609"/>
    <hyperlink ref="S1193" r:id="rId610"/>
    <hyperlink ref="S1194" r:id="rId611"/>
    <hyperlink ref="S1856" r:id="rId612"/>
    <hyperlink ref="S1973" r:id="rId613"/>
    <hyperlink ref="S1971" r:id="rId614"/>
    <hyperlink ref="S1972" r:id="rId615"/>
    <hyperlink ref="S1990" r:id="rId616"/>
    <hyperlink ref="S1992" r:id="rId617"/>
    <hyperlink ref="S2075" r:id="rId618"/>
    <hyperlink ref="S2090" r:id="rId619"/>
    <hyperlink ref="S2074" r:id="rId620"/>
    <hyperlink ref="S1717" r:id="rId621"/>
    <hyperlink ref="S3332" r:id="rId622"/>
    <hyperlink ref="S1705" r:id="rId623"/>
    <hyperlink ref="S1707" r:id="rId624"/>
    <hyperlink ref="S1776" r:id="rId625"/>
    <hyperlink ref="S1704" r:id="rId626"/>
    <hyperlink ref="S1760" r:id="rId627"/>
    <hyperlink ref="S1777" r:id="rId628"/>
    <hyperlink ref="S1816" r:id="rId629"/>
    <hyperlink ref="S715" r:id="rId630"/>
    <hyperlink ref="Y1365" r:id="rId631"/>
    <hyperlink ref="S564" r:id="rId632"/>
    <hyperlink ref="S833" r:id="rId633"/>
    <hyperlink ref="S835" r:id="rId634"/>
    <hyperlink ref="S834" r:id="rId635"/>
    <hyperlink ref="S838" r:id="rId636"/>
    <hyperlink ref="S837" r:id="rId637"/>
    <hyperlink ref="S840" r:id="rId638"/>
    <hyperlink ref="S839" r:id="rId639"/>
    <hyperlink ref="S943" r:id="rId640"/>
    <hyperlink ref="S942" r:id="rId641"/>
    <hyperlink ref="S946" r:id="rId642"/>
    <hyperlink ref="S945" r:id="rId643"/>
    <hyperlink ref="S832" r:id="rId644"/>
    <hyperlink ref="S831" r:id="rId645"/>
    <hyperlink ref="S2019" r:id="rId646"/>
    <hyperlink ref="S2020" r:id="rId647"/>
    <hyperlink ref="S2196" r:id="rId648"/>
    <hyperlink ref="S2200" r:id="rId649"/>
    <hyperlink ref="S2527" r:id="rId650"/>
    <hyperlink ref="S842" r:id="rId651"/>
    <hyperlink ref="S841" r:id="rId652"/>
    <hyperlink ref="S844" r:id="rId653"/>
    <hyperlink ref="S846" r:id="rId654"/>
    <hyperlink ref="S843" r:id="rId655"/>
    <hyperlink ref="S845" r:id="rId656"/>
    <hyperlink ref="S849" r:id="rId657"/>
    <hyperlink ref="S848" r:id="rId658"/>
    <hyperlink ref="S850" r:id="rId659"/>
    <hyperlink ref="S851" r:id="rId660"/>
    <hyperlink ref="S853" r:id="rId661"/>
    <hyperlink ref="S852" r:id="rId662"/>
    <hyperlink ref="S2590" r:id="rId663"/>
    <hyperlink ref="S1859" r:id="rId664"/>
    <hyperlink ref="S2585" r:id="rId665"/>
    <hyperlink ref="S2156" r:id="rId666"/>
    <hyperlink ref="S2255" r:id="rId667"/>
    <hyperlink ref="S2256" r:id="rId668"/>
    <hyperlink ref="S2257" r:id="rId669"/>
    <hyperlink ref="S2716" r:id="rId670"/>
    <hyperlink ref="S2614" r:id="rId671"/>
    <hyperlink ref="S2615" r:id="rId672"/>
    <hyperlink ref="S948" r:id="rId673"/>
    <hyperlink ref="S947" r:id="rId674"/>
    <hyperlink ref="S949" r:id="rId675"/>
    <hyperlink ref="S2613" r:id="rId676"/>
    <hyperlink ref="S854" r:id="rId677"/>
    <hyperlink ref="S874" r:id="rId678"/>
    <hyperlink ref="S875" r:id="rId679"/>
    <hyperlink ref="S855" r:id="rId680"/>
    <hyperlink ref="S856" r:id="rId681"/>
    <hyperlink ref="S2617" r:id="rId682"/>
    <hyperlink ref="S2616" r:id="rId683"/>
    <hyperlink ref="S859" r:id="rId684"/>
    <hyperlink ref="S858" r:id="rId685"/>
    <hyperlink ref="S863" r:id="rId686"/>
    <hyperlink ref="S862" r:id="rId687"/>
    <hyperlink ref="S861" r:id="rId688"/>
    <hyperlink ref="S860" r:id="rId689"/>
    <hyperlink ref="S865" r:id="rId690"/>
    <hyperlink ref="S864" r:id="rId691"/>
    <hyperlink ref="S867" r:id="rId692"/>
    <hyperlink ref="S866" r:id="rId693"/>
    <hyperlink ref="S2619" r:id="rId694"/>
    <hyperlink ref="S2618" r:id="rId695"/>
    <hyperlink ref="S2621" r:id="rId696"/>
    <hyperlink ref="S2620" r:id="rId697"/>
    <hyperlink ref="S869" r:id="rId698"/>
    <hyperlink ref="S868" r:id="rId699"/>
    <hyperlink ref="S871" r:id="rId700"/>
    <hyperlink ref="S870" r:id="rId701"/>
    <hyperlink ref="S873" r:id="rId702"/>
    <hyperlink ref="S872" r:id="rId703"/>
    <hyperlink ref="S2188" r:id="rId704"/>
    <hyperlink ref="S2189" r:id="rId705"/>
    <hyperlink ref="S2190" r:id="rId706"/>
    <hyperlink ref="S2191" r:id="rId707"/>
    <hyperlink ref="S2192" r:id="rId708"/>
    <hyperlink ref="S2218" r:id="rId709"/>
    <hyperlink ref="S2219" r:id="rId710"/>
    <hyperlink ref="S2610" r:id="rId711"/>
    <hyperlink ref="S2463" r:id="rId712"/>
    <hyperlink ref="S2464" r:id="rId713"/>
    <hyperlink ref="S2466" r:id="rId714"/>
    <hyperlink ref="S2503" r:id="rId715"/>
    <hyperlink ref="S2509" r:id="rId716"/>
    <hyperlink ref="S2510" r:id="rId717"/>
    <hyperlink ref="S2687" r:id="rId718"/>
    <hyperlink ref="S917" r:id="rId719"/>
    <hyperlink ref="S688:S689" r:id="rId720" display="089-0-1Y-101 Bl.002...63800919.TIF"/>
    <hyperlink ref="S1196" r:id="rId721"/>
    <hyperlink ref="S691:S693" r:id="rId722" display="089-0-1Y-101 Bl.003...63801848.TIF"/>
    <hyperlink ref="S1200" r:id="rId723"/>
    <hyperlink ref="S695:S696" r:id="rId724" display="089-0-1Y-101 Bl.004...63801849.TIF"/>
    <hyperlink ref="S2612" r:id="rId725"/>
    <hyperlink ref="S2611" r:id="rId726"/>
    <hyperlink ref="S822" r:id="rId727"/>
    <hyperlink ref="S700:S703" r:id="rId728" display="089-1x-0-005-009...63800641 Rev01.TIF"/>
    <hyperlink ref="S1825" r:id="rId729"/>
    <hyperlink ref="S2622" r:id="rId730"/>
    <hyperlink ref="S2623" r:id="rId731"/>
    <hyperlink ref="S1530" r:id="rId732"/>
    <hyperlink ref="S1531" r:id="rId733"/>
    <hyperlink ref="S2624" r:id="rId734"/>
    <hyperlink ref="S2625" r:id="rId735"/>
    <hyperlink ref="S2627" r:id="rId736"/>
    <hyperlink ref="S2626" r:id="rId737"/>
    <hyperlink ref="S2628" r:id="rId738"/>
    <hyperlink ref="S2629" r:id="rId739"/>
    <hyperlink ref="S2484" r:id="rId740"/>
    <hyperlink ref="S1356" r:id="rId741"/>
    <hyperlink ref="S1586" r:id="rId742"/>
    <hyperlink ref="S1801" r:id="rId743"/>
    <hyperlink ref="S1802" r:id="rId744"/>
    <hyperlink ref="S1967" r:id="rId745"/>
    <hyperlink ref="S1968" r:id="rId746"/>
    <hyperlink ref="S2045" r:id="rId747"/>
    <hyperlink ref="S2061" r:id="rId748"/>
    <hyperlink ref="S2092" r:id="rId749"/>
    <hyperlink ref="S2094" r:id="rId750"/>
    <hyperlink ref="S2093" r:id="rId751"/>
    <hyperlink ref="S2095" r:id="rId752"/>
    <hyperlink ref="S2231" r:id="rId753"/>
    <hyperlink ref="S2511" r:id="rId754"/>
    <hyperlink ref="S2528" r:id="rId755"/>
    <hyperlink ref="S2529" r:id="rId756"/>
    <hyperlink ref="S2530" r:id="rId757"/>
    <hyperlink ref="S2548" r:id="rId758"/>
    <hyperlink ref="S2630" r:id="rId759"/>
    <hyperlink ref="S2631" r:id="rId760"/>
    <hyperlink ref="S2632" r:id="rId761"/>
    <hyperlink ref="S2633" r:id="rId762"/>
    <hyperlink ref="S2634" r:id="rId763"/>
    <hyperlink ref="S2635" r:id="rId764"/>
    <hyperlink ref="S2636" r:id="rId765"/>
    <hyperlink ref="S2637" r:id="rId766"/>
    <hyperlink ref="S2638" r:id="rId767"/>
    <hyperlink ref="S2681" r:id="rId768"/>
    <hyperlink ref="S2683" r:id="rId769"/>
    <hyperlink ref="S2685" r:id="rId770"/>
    <hyperlink ref="S2717" r:id="rId771"/>
    <hyperlink ref="S2718" r:id="rId772"/>
    <hyperlink ref="S2719" r:id="rId773"/>
    <hyperlink ref="S2720" r:id="rId774"/>
    <hyperlink ref="S2721" r:id="rId775"/>
    <hyperlink ref="S2722" r:id="rId776"/>
    <hyperlink ref="S2723" r:id="rId777"/>
    <hyperlink ref="S1687" r:id="rId778"/>
    <hyperlink ref="S1688" r:id="rId779"/>
    <hyperlink ref="S1689" r:id="rId780"/>
    <hyperlink ref="S1685" r:id="rId781"/>
    <hyperlink ref="S1686" r:id="rId782"/>
    <hyperlink ref="S1684" r:id="rId783"/>
    <hyperlink ref="S1683" r:id="rId784"/>
    <hyperlink ref="S1681" r:id="rId785"/>
    <hyperlink ref="S1682" r:id="rId786"/>
    <hyperlink ref="S1780" r:id="rId787"/>
    <hyperlink ref="S1779" r:id="rId788"/>
    <hyperlink ref="S1775" r:id="rId789"/>
    <hyperlink ref="S1773" r:id="rId790"/>
    <hyperlink ref="S1781" r:id="rId791"/>
    <hyperlink ref="S1774" r:id="rId792"/>
    <hyperlink ref="S1965" r:id="rId793"/>
    <hyperlink ref="S1966" r:id="rId794"/>
    <hyperlink ref="S1932" r:id="rId795"/>
    <hyperlink ref="S1934" r:id="rId796"/>
    <hyperlink ref="S1933" r:id="rId797"/>
    <hyperlink ref="S1935" r:id="rId798"/>
    <hyperlink ref="S2001" r:id="rId799"/>
    <hyperlink ref="S2003" r:id="rId800"/>
    <hyperlink ref="S2002" r:id="rId801"/>
    <hyperlink ref="S2157" r:id="rId802"/>
    <hyperlink ref="S2228" r:id="rId803"/>
    <hyperlink ref="S2229" r:id="rId804"/>
    <hyperlink ref="S2496" r:id="rId805"/>
    <hyperlink ref="S2500" r:id="rId806"/>
    <hyperlink ref="S2499" r:id="rId807"/>
    <hyperlink ref="S2497" r:id="rId808"/>
    <hyperlink ref="S1517" r:id="rId809"/>
    <hyperlink ref="S2099" r:id="rId810"/>
    <hyperlink ref="S2097" r:id="rId811"/>
    <hyperlink ref="S2096" r:id="rId812"/>
    <hyperlink ref="S2098" r:id="rId813"/>
    <hyperlink ref="S2104" r:id="rId814"/>
    <hyperlink ref="S790:S791" r:id="rId815" display="093-00014-E...63805583.TIF"/>
    <hyperlink ref="S1543" r:id="rId816"/>
    <hyperlink ref="S1544" r:id="rId817"/>
    <hyperlink ref="S1545" r:id="rId818"/>
    <hyperlink ref="S1546" r:id="rId819"/>
    <hyperlink ref="S2043" r:id="rId820"/>
    <hyperlink ref="S2044" r:id="rId821"/>
    <hyperlink ref="S876" r:id="rId822"/>
    <hyperlink ref="S1217" r:id="rId823"/>
    <hyperlink ref="S915" r:id="rId824"/>
    <hyperlink ref="S911" r:id="rId825"/>
    <hyperlink ref="S1218" r:id="rId826"/>
    <hyperlink ref="S3339" r:id="rId827"/>
    <hyperlink ref="S1223" r:id="rId828"/>
    <hyperlink ref="S1222" r:id="rId829"/>
    <hyperlink ref="S1226" r:id="rId830"/>
    <hyperlink ref="S1225" r:id="rId831"/>
    <hyperlink ref="S1228" r:id="rId832"/>
    <hyperlink ref="S1227" r:id="rId833"/>
    <hyperlink ref="S1221" r:id="rId834"/>
    <hyperlink ref="S1220" r:id="rId835"/>
    <hyperlink ref="S1527" r:id="rId836"/>
    <hyperlink ref="S1526" r:id="rId837"/>
    <hyperlink ref="S1535" r:id="rId838"/>
    <hyperlink ref="S1525" r:id="rId839"/>
    <hyperlink ref="S816:S819" r:id="rId840" display="202-077-3-70-00-004...63802840.TIF"/>
    <hyperlink ref="S2609" r:id="rId841"/>
    <hyperlink ref="S1269" r:id="rId842"/>
    <hyperlink ref="S1272" r:id="rId843"/>
    <hyperlink ref="S1273" r:id="rId844"/>
    <hyperlink ref="S825:S826" r:id="rId845" display="233-090-1-36-01-012a...63802095 Rev02.TIF"/>
    <hyperlink ref="S1771" r:id="rId846"/>
    <hyperlink ref="S1949" r:id="rId847"/>
    <hyperlink ref="S1216" r:id="rId848"/>
    <hyperlink ref="S831:S832" r:id="rId849" display="233-090-1-36-01-014...63801916.TIF"/>
    <hyperlink ref="S1207" r:id="rId850"/>
    <hyperlink ref="S1206" r:id="rId851"/>
    <hyperlink ref="S1539" r:id="rId852"/>
    <hyperlink ref="S836:S839" r:id="rId853" display="233-100-3-70-00-003...63802841 Rev01.TIF"/>
    <hyperlink ref="S1210" r:id="rId854"/>
    <hyperlink ref="S841:S842" r:id="rId855" display="233-160-1-02-05-054...63801913.TIF"/>
    <hyperlink ref="S3329" r:id="rId856"/>
    <hyperlink ref="S3328" r:id="rId857"/>
    <hyperlink ref="S1154" r:id="rId858"/>
    <hyperlink ref="S989" r:id="rId859"/>
    <hyperlink ref="S849:S851" r:id="rId860" display="400-00011-E...63801182 Rev01.TIF"/>
    <hyperlink ref="S1050" r:id="rId861"/>
    <hyperlink ref="S1051" r:id="rId862"/>
    <hyperlink ref="S1045" r:id="rId863"/>
    <hyperlink ref="S1046" r:id="rId864"/>
    <hyperlink ref="S1055" r:id="rId865"/>
    <hyperlink ref="S1153" r:id="rId866"/>
    <hyperlink ref="S2608" r:id="rId867"/>
    <hyperlink ref="S1245" r:id="rId868"/>
    <hyperlink ref="S1246" r:id="rId869"/>
    <hyperlink ref="S1247" r:id="rId870"/>
    <hyperlink ref="S1248" r:id="rId871"/>
    <hyperlink ref="S565" r:id="rId872"/>
    <hyperlink ref="S566" r:id="rId873"/>
    <hyperlink ref="S567" r:id="rId874"/>
    <hyperlink ref="S568" r:id="rId875"/>
    <hyperlink ref="S569" r:id="rId876"/>
    <hyperlink ref="S570" r:id="rId877"/>
    <hyperlink ref="S571" r:id="rId878"/>
    <hyperlink ref="S572" r:id="rId879"/>
    <hyperlink ref="S573" r:id="rId880"/>
    <hyperlink ref="S574" r:id="rId881"/>
    <hyperlink ref="S1239" r:id="rId882"/>
    <hyperlink ref="S1240" r:id="rId883"/>
    <hyperlink ref="S1576" r:id="rId884"/>
    <hyperlink ref="S1575" r:id="rId885"/>
    <hyperlink ref="S1577" r:id="rId886"/>
    <hyperlink ref="S1088" r:id="rId887"/>
    <hyperlink ref="S1089" r:id="rId888"/>
    <hyperlink ref="S1091" r:id="rId889"/>
    <hyperlink ref="S1092" r:id="rId890"/>
    <hyperlink ref="S1117" r:id="rId891"/>
    <hyperlink ref="S1118" r:id="rId892"/>
    <hyperlink ref="S1119" r:id="rId893"/>
    <hyperlink ref="S1121" r:id="rId894"/>
    <hyperlink ref="S1122" r:id="rId895"/>
    <hyperlink ref="S1123" r:id="rId896"/>
    <hyperlink ref="S1125" r:id="rId897"/>
    <hyperlink ref="S1235" r:id="rId898"/>
    <hyperlink ref="S1236" r:id="rId899"/>
    <hyperlink ref="S1233" r:id="rId900"/>
    <hyperlink ref="S1232" r:id="rId901"/>
    <hyperlink ref="S1168" r:id="rId902"/>
    <hyperlink ref="S1169" r:id="rId903"/>
    <hyperlink ref="S1170" r:id="rId904"/>
    <hyperlink ref="S1243" r:id="rId905"/>
    <hyperlink ref="S1242" r:id="rId906"/>
    <hyperlink ref="S1296" r:id="rId907"/>
    <hyperlink ref="S1297" r:id="rId908"/>
    <hyperlink ref="S1299" r:id="rId909"/>
    <hyperlink ref="S1384" r:id="rId910"/>
    <hyperlink ref="S1383" r:id="rId911"/>
    <hyperlink ref="S1385" r:id="rId912"/>
    <hyperlink ref="S1372" r:id="rId913"/>
    <hyperlink ref="S1386" r:id="rId914"/>
    <hyperlink ref="S1466" r:id="rId915"/>
    <hyperlink ref="S1467" r:id="rId916"/>
    <hyperlink ref="S1468" r:id="rId917"/>
    <hyperlink ref="S1469" r:id="rId918"/>
    <hyperlink ref="S1547" r:id="rId919"/>
    <hyperlink ref="S1578" r:id="rId920"/>
    <hyperlink ref="S1579" r:id="rId921"/>
    <hyperlink ref="S1580" r:id="rId922"/>
    <hyperlink ref="S1617" r:id="rId923"/>
    <hyperlink ref="S1618" r:id="rId924"/>
    <hyperlink ref="S1734" r:id="rId925"/>
    <hyperlink ref="S1735" r:id="rId926"/>
    <hyperlink ref="S1857" r:id="rId927"/>
    <hyperlink ref="S1858" r:id="rId928"/>
    <hyperlink ref="S1921" r:id="rId929"/>
    <hyperlink ref="S2038" r:id="rId930"/>
    <hyperlink ref="S2046" r:id="rId931"/>
    <hyperlink ref="S2047" r:id="rId932"/>
    <hyperlink ref="S2048" r:id="rId933"/>
    <hyperlink ref="S2052" r:id="rId934"/>
    <hyperlink ref="S2053" r:id="rId935"/>
    <hyperlink ref="S2069" r:id="rId936"/>
    <hyperlink ref="S2070" r:id="rId937"/>
    <hyperlink ref="S2121" r:id="rId938"/>
    <hyperlink ref="S2125" r:id="rId939"/>
    <hyperlink ref="S2126" r:id="rId940"/>
    <hyperlink ref="S2127" r:id="rId941"/>
    <hyperlink ref="S2133" r:id="rId942"/>
    <hyperlink ref="S2134" r:id="rId943"/>
    <hyperlink ref="S2135" r:id="rId944"/>
    <hyperlink ref="S2137" r:id="rId945"/>
    <hyperlink ref="S2310" r:id="rId946"/>
    <hyperlink ref="S2308" r:id="rId947"/>
    <hyperlink ref="S2362" r:id="rId948"/>
    <hyperlink ref="S2363" r:id="rId949"/>
    <hyperlink ref="S2309" r:id="rId950"/>
    <hyperlink ref="S2534" r:id="rId951"/>
    <hyperlink ref="S2535" r:id="rId952"/>
    <hyperlink ref="S2554" r:id="rId953"/>
    <hyperlink ref="S575" r:id="rId954"/>
    <hyperlink ref="S576" r:id="rId955"/>
    <hyperlink ref="S963" r:id="rId956"/>
    <hyperlink ref="S964" r:id="rId957"/>
    <hyperlink ref="S965" r:id="rId958"/>
    <hyperlink ref="S959" r:id="rId959"/>
    <hyperlink ref="S960" r:id="rId960"/>
    <hyperlink ref="S578" r:id="rId961"/>
    <hyperlink ref="S579" r:id="rId962"/>
    <hyperlink ref="S697" r:id="rId963"/>
    <hyperlink ref="S983" r:id="rId964"/>
    <hyperlink ref="S984" r:id="rId965"/>
    <hyperlink ref="S986" r:id="rId966"/>
    <hyperlink ref="S977" r:id="rId967"/>
    <hyperlink ref="S978" r:id="rId968"/>
    <hyperlink ref="S980" r:id="rId969"/>
    <hyperlink ref="S1152" r:id="rId970"/>
    <hyperlink ref="S1253" r:id="rId971"/>
    <hyperlink ref="S1254" r:id="rId972"/>
    <hyperlink ref="S974" r:id="rId973"/>
    <hyperlink ref="S975" r:id="rId974"/>
    <hyperlink ref="S1162" r:id="rId975"/>
    <hyperlink ref="S1163" r:id="rId976"/>
    <hyperlink ref="S1165" r:id="rId977"/>
    <hyperlink ref="S1388" r:id="rId978"/>
    <hyperlink ref="S1389" r:id="rId979"/>
    <hyperlink ref="S1387" r:id="rId980"/>
    <hyperlink ref="S1470" r:id="rId981"/>
    <hyperlink ref="S1583" r:id="rId982"/>
    <hyperlink ref="S1584" r:id="rId983"/>
    <hyperlink ref="S1634" r:id="rId984"/>
    <hyperlink ref="S1633" r:id="rId985"/>
    <hyperlink ref="S1632" r:id="rId986"/>
    <hyperlink ref="S1736" r:id="rId987"/>
    <hyperlink ref="S1745" r:id="rId988"/>
    <hyperlink ref="S1746" r:id="rId989"/>
    <hyperlink ref="S1747" r:id="rId990"/>
    <hyperlink ref="S1904" r:id="rId991"/>
    <hyperlink ref="S2049" r:id="rId992"/>
    <hyperlink ref="S2124" r:id="rId993"/>
    <hyperlink ref="S2291" r:id="rId994"/>
    <hyperlink ref="S2289" r:id="rId995"/>
    <hyperlink ref="S2290" r:id="rId996"/>
    <hyperlink ref="S2295" r:id="rId997"/>
    <hyperlink ref="S2296" r:id="rId998"/>
    <hyperlink ref="S2537" r:id="rId999"/>
    <hyperlink ref="S2538" r:id="rId1000"/>
    <hyperlink ref="S2801" r:id="rId1001"/>
    <hyperlink ref="S1059" r:id="rId1002"/>
    <hyperlink ref="S1060" r:id="rId1003"/>
    <hyperlink ref="S1908" r:id="rId1004"/>
    <hyperlink ref="S1061" r:id="rId1005"/>
    <hyperlink ref="S1910" r:id="rId1006"/>
    <hyperlink ref="S1909" r:id="rId1007"/>
    <hyperlink ref="S1912" r:id="rId1008"/>
    <hyperlink ref="S1066" r:id="rId1009"/>
    <hyperlink ref="S3351" r:id="rId1010"/>
    <hyperlink ref="S1067" r:id="rId1011"/>
    <hyperlink ref="S3352" r:id="rId1012"/>
    <hyperlink ref="S1058" r:id="rId1013"/>
    <hyperlink ref="S581" r:id="rId1014"/>
    <hyperlink ref="S582" r:id="rId1015"/>
    <hyperlink ref="S583" r:id="rId1016"/>
    <hyperlink ref="S584" r:id="rId1017"/>
    <hyperlink ref="S585" r:id="rId1018"/>
    <hyperlink ref="S586" r:id="rId1019"/>
    <hyperlink ref="S587" r:id="rId1020"/>
    <hyperlink ref="S588" r:id="rId1021"/>
    <hyperlink ref="S1330" r:id="rId1022"/>
    <hyperlink ref="S1331" r:id="rId1023"/>
    <hyperlink ref="S1332" r:id="rId1024"/>
    <hyperlink ref="S1327" r:id="rId1025"/>
    <hyperlink ref="S1329" r:id="rId1026"/>
    <hyperlink ref="S1328" r:id="rId1027"/>
    <hyperlink ref="S1324" r:id="rId1028"/>
    <hyperlink ref="S1325" r:id="rId1029"/>
    <hyperlink ref="S1326" r:id="rId1030"/>
    <hyperlink ref="S1589" r:id="rId1031"/>
    <hyperlink ref="S1590" r:id="rId1032"/>
    <hyperlink ref="S1126" r:id="rId1033"/>
    <hyperlink ref="S1127" r:id="rId1034"/>
    <hyperlink ref="S1128" r:id="rId1035"/>
    <hyperlink ref="S1130" r:id="rId1036"/>
    <hyperlink ref="S1426" r:id="rId1037"/>
    <hyperlink ref="S1485" r:id="rId1038"/>
    <hyperlink ref="S1730" r:id="rId1039"/>
    <hyperlink ref="S1731" r:id="rId1040"/>
    <hyperlink ref="S1729" r:id="rId1041"/>
    <hyperlink ref="S2054" r:id="rId1042"/>
    <hyperlink ref="S2128" r:id="rId1043"/>
    <hyperlink ref="S2365" r:id="rId1044"/>
    <hyperlink ref="S2540" r:id="rId1045"/>
    <hyperlink ref="S1052:S1053" r:id="rId1046" display="406-00095-E...63806631.TIF"/>
    <hyperlink ref="S2714" r:id="rId1047"/>
    <hyperlink ref="S1068" r:id="rId1048"/>
    <hyperlink ref="S1069" r:id="rId1049"/>
    <hyperlink ref="S1070" r:id="rId1050"/>
    <hyperlink ref="S1071" r:id="rId1051"/>
    <hyperlink ref="S1072" r:id="rId1052"/>
    <hyperlink ref="S589" r:id="rId1053"/>
    <hyperlink ref="S1800" r:id="rId1054"/>
    <hyperlink ref="S592" r:id="rId1055"/>
    <hyperlink ref="S593" r:id="rId1056"/>
    <hyperlink ref="S590" r:id="rId1057"/>
    <hyperlink ref="S591" r:id="rId1058"/>
    <hyperlink ref="S1314" r:id="rId1059"/>
    <hyperlink ref="S1408" r:id="rId1060"/>
    <hyperlink ref="S1594" r:id="rId1061"/>
    <hyperlink ref="S1593" r:id="rId1062"/>
    <hyperlink ref="S1595" r:id="rId1063"/>
    <hyperlink ref="S1596" r:id="rId1064"/>
    <hyperlink ref="S1597" r:id="rId1065"/>
    <hyperlink ref="S594" r:id="rId1066"/>
    <hyperlink ref="S1620" r:id="rId1067"/>
    <hyperlink ref="S1981" r:id="rId1068"/>
    <hyperlink ref="S1982" r:id="rId1069"/>
    <hyperlink ref="S1983" r:id="rId1070"/>
    <hyperlink ref="S2017" r:id="rId1071"/>
    <hyperlink ref="S2018" r:id="rId1072"/>
    <hyperlink ref="S2116" r:id="rId1073"/>
    <hyperlink ref="S2222" r:id="rId1074"/>
    <hyperlink ref="S2651" r:id="rId1075"/>
    <hyperlink ref="S2652" r:id="rId1076"/>
    <hyperlink ref="S2653" r:id="rId1077"/>
    <hyperlink ref="S1004" r:id="rId1078"/>
    <hyperlink ref="S1005" r:id="rId1079"/>
    <hyperlink ref="S1006" r:id="rId1080"/>
    <hyperlink ref="S1007" r:id="rId1081"/>
    <hyperlink ref="S1090:S1092" r:id="rId1082" display="418-00003-E...63801196 Rev03.TIF"/>
    <hyperlink ref="S595" r:id="rId1083"/>
    <hyperlink ref="S596" r:id="rId1084"/>
    <hyperlink ref="S2313" r:id="rId1085"/>
    <hyperlink ref="S1017" r:id="rId1086"/>
    <hyperlink ref="S1018" r:id="rId1087"/>
    <hyperlink ref="S1019" r:id="rId1088"/>
    <hyperlink ref="S1020" r:id="rId1089"/>
    <hyperlink ref="S1322" r:id="rId1090"/>
    <hyperlink ref="S1320" r:id="rId1091"/>
    <hyperlink ref="S1321" r:id="rId1092"/>
    <hyperlink ref="S605" r:id="rId1093"/>
    <hyperlink ref="S606" r:id="rId1094"/>
    <hyperlink ref="S1319" r:id="rId1095"/>
    <hyperlink ref="S1149" r:id="rId1096"/>
    <hyperlink ref="S1150" r:id="rId1097"/>
    <hyperlink ref="S879" r:id="rId1098"/>
    <hyperlink ref="S880" r:id="rId1099"/>
    <hyperlink ref="S882" r:id="rId1100"/>
    <hyperlink ref="S883" r:id="rId1101"/>
    <hyperlink ref="S884" r:id="rId1102"/>
    <hyperlink ref="S885" r:id="rId1103"/>
    <hyperlink ref="S607" r:id="rId1104"/>
    <hyperlink ref="S608" r:id="rId1105"/>
    <hyperlink ref="S1075" r:id="rId1106"/>
    <hyperlink ref="S1077" r:id="rId1107"/>
    <hyperlink ref="S1076" r:id="rId1108"/>
    <hyperlink ref="S1079" r:id="rId1109"/>
    <hyperlink ref="S599" r:id="rId1110"/>
    <hyperlink ref="S603" r:id="rId1111"/>
    <hyperlink ref="S1308" r:id="rId1112"/>
    <hyperlink ref="S1309" r:id="rId1113"/>
    <hyperlink ref="S1310" r:id="rId1114"/>
    <hyperlink ref="S1582" r:id="rId1115"/>
    <hyperlink ref="S1581" r:id="rId1116"/>
    <hyperlink ref="S1391" r:id="rId1117"/>
    <hyperlink ref="S1392" r:id="rId1118"/>
    <hyperlink ref="S1422" r:id="rId1119"/>
    <hyperlink ref="S1732" r:id="rId1120"/>
    <hyperlink ref="S1733" r:id="rId1121"/>
    <hyperlink ref="S2055" r:id="rId1122"/>
    <hyperlink ref="S2130" r:id="rId1123"/>
    <hyperlink ref="S2260" r:id="rId1124"/>
    <hyperlink ref="S2261" r:id="rId1125"/>
    <hyperlink ref="S2379" r:id="rId1126"/>
    <hyperlink ref="S2541" r:id="rId1127"/>
    <hyperlink ref="S2646" r:id="rId1128"/>
    <hyperlink ref="S3346" r:id="rId1129"/>
    <hyperlink ref="S3345" r:id="rId1130"/>
    <hyperlink ref="S610" r:id="rId1131"/>
    <hyperlink ref="S611" r:id="rId1132"/>
    <hyperlink ref="S716" r:id="rId1133"/>
    <hyperlink ref="S615" r:id="rId1134"/>
    <hyperlink ref="S888" r:id="rId1135"/>
    <hyperlink ref="S617" r:id="rId1136"/>
    <hyperlink ref="S1304" r:id="rId1137"/>
    <hyperlink ref="S1305" r:id="rId1138"/>
    <hyperlink ref="S1306" r:id="rId1139"/>
    <hyperlink ref="S1303" r:id="rId1140"/>
    <hyperlink ref="S625" r:id="rId1141"/>
    <hyperlink ref="S620" r:id="rId1142"/>
    <hyperlink ref="S621" r:id="rId1143"/>
    <hyperlink ref="S622" r:id="rId1144"/>
    <hyperlink ref="S623" r:id="rId1145"/>
    <hyperlink ref="S1421" r:id="rId1146"/>
    <hyperlink ref="S1489" r:id="rId1147"/>
    <hyperlink ref="S1599" r:id="rId1148"/>
    <hyperlink ref="S1600" r:id="rId1149"/>
    <hyperlink ref="S1601" r:id="rId1150"/>
    <hyperlink ref="S1603" r:id="rId1151"/>
    <hyperlink ref="S2064" r:id="rId1152"/>
    <hyperlink ref="S2063" r:id="rId1153"/>
    <hyperlink ref="S2131" r:id="rId1154"/>
    <hyperlink ref="S2142" r:id="rId1155"/>
    <hyperlink ref="S2143" r:id="rId1156"/>
    <hyperlink ref="S2259" r:id="rId1157"/>
    <hyperlink ref="S2392" r:id="rId1158"/>
    <hyperlink ref="S2542" r:id="rId1159"/>
    <hyperlink ref="S2647" r:id="rId1160"/>
    <hyperlink ref="S2708" r:id="rId1161"/>
    <hyperlink ref="S2709" r:id="rId1162"/>
    <hyperlink ref="S2790" r:id="rId1163"/>
    <hyperlink ref="S3347" r:id="rId1164"/>
    <hyperlink ref="S1102" r:id="rId1165"/>
    <hyperlink ref="S1101" r:id="rId1166"/>
    <hyperlink ref="S1094" r:id="rId1167"/>
    <hyperlink ref="S1097" r:id="rId1168"/>
    <hyperlink ref="S1108" r:id="rId1169"/>
    <hyperlink ref="S1109" r:id="rId1170"/>
    <hyperlink ref="S1103" r:id="rId1171"/>
    <hyperlink ref="S1105" r:id="rId1172"/>
    <hyperlink ref="S1178" r:id="rId1173"/>
    <hyperlink ref="S1172" r:id="rId1174"/>
    <hyperlink ref="S1176" r:id="rId1175"/>
    <hyperlink ref="S1173" r:id="rId1176"/>
    <hyperlink ref="S1177" r:id="rId1177"/>
    <hyperlink ref="S1174" r:id="rId1178"/>
    <hyperlink ref="S1619" r:id="rId1179"/>
    <hyperlink ref="S1621" r:id="rId1180"/>
    <hyperlink ref="S1622" r:id="rId1181"/>
    <hyperlink ref="S1860" r:id="rId1182"/>
    <hyperlink ref="S1861" r:id="rId1183"/>
    <hyperlink ref="S1862" r:id="rId1184"/>
    <hyperlink ref="S2012" r:id="rId1185"/>
    <hyperlink ref="S1863" r:id="rId1186"/>
    <hyperlink ref="S2039" r:id="rId1187"/>
    <hyperlink ref="S2040" r:id="rId1188"/>
    <hyperlink ref="S2041" r:id="rId1189"/>
    <hyperlink ref="S2262" r:id="rId1190"/>
    <hyperlink ref="S2264" r:id="rId1191"/>
    <hyperlink ref="S1767" r:id="rId1192"/>
    <hyperlink ref="S2051" r:id="rId1193"/>
    <hyperlink ref="S2050" r:id="rId1194"/>
    <hyperlink ref="S2144" r:id="rId1195"/>
    <hyperlink ref="S2165" r:id="rId1196"/>
    <hyperlink ref="S2240" r:id="rId1197"/>
    <hyperlink ref="S2471" r:id="rId1198"/>
    <hyperlink ref="S2479" r:id="rId1199"/>
    <hyperlink ref="S2523" r:id="rId1200"/>
    <hyperlink ref="S2531" r:id="rId1201"/>
    <hyperlink ref="S1624" r:id="rId1202"/>
    <hyperlink ref="S628" r:id="rId1203"/>
    <hyperlink ref="S626" r:id="rId1204"/>
    <hyperlink ref="S627" r:id="rId1205"/>
    <hyperlink ref="S698" r:id="rId1206"/>
    <hyperlink ref="S1110" r:id="rId1207"/>
    <hyperlink ref="S1893" r:id="rId1208"/>
    <hyperlink ref="S2066" r:id="rId1209"/>
    <hyperlink ref="S2119" r:id="rId1210"/>
    <hyperlink ref="S2120" r:id="rId1211"/>
    <hyperlink ref="S2368" r:id="rId1212"/>
    <hyperlink ref="S2369" r:id="rId1213"/>
    <hyperlink ref="S2555" r:id="rId1214"/>
    <hyperlink ref="S889" r:id="rId1215"/>
    <hyperlink ref="S890" r:id="rId1216"/>
    <hyperlink ref="S891" r:id="rId1217"/>
    <hyperlink ref="S894" r:id="rId1218"/>
    <hyperlink ref="S895" r:id="rId1219"/>
    <hyperlink ref="S896" r:id="rId1220"/>
    <hyperlink ref="S899" r:id="rId1221"/>
    <hyperlink ref="S900" r:id="rId1222"/>
    <hyperlink ref="S901" r:id="rId1223"/>
    <hyperlink ref="S1136" r:id="rId1224"/>
    <hyperlink ref="S1137" r:id="rId1225"/>
    <hyperlink ref="S1138" r:id="rId1226"/>
    <hyperlink ref="S1140" r:id="rId1227"/>
    <hyperlink ref="S1625" r:id="rId1228"/>
    <hyperlink ref="S1626" r:id="rId1229"/>
    <hyperlink ref="S1627" r:id="rId1230"/>
    <hyperlink ref="S1630" r:id="rId1231"/>
    <hyperlink ref="S1591" r:id="rId1232"/>
    <hyperlink ref="S1133" r:id="rId1233"/>
    <hyperlink ref="S1134" r:id="rId1234"/>
    <hyperlink ref="S1424" r:id="rId1235"/>
    <hyperlink ref="S1423" r:id="rId1236"/>
    <hyperlink ref="S1425" r:id="rId1237"/>
    <hyperlink ref="S1894" r:id="rId1238"/>
    <hyperlink ref="S1895" r:id="rId1239"/>
    <hyperlink ref="S1896" r:id="rId1240"/>
    <hyperlink ref="S1899" r:id="rId1241"/>
    <hyperlink ref="S2276" r:id="rId1242"/>
    <hyperlink ref="S2273" r:id="rId1243"/>
    <hyperlink ref="S2274" r:id="rId1244"/>
    <hyperlink ref="S2278" r:id="rId1245"/>
    <hyperlink ref="S2649" r:id="rId1246"/>
    <hyperlink ref="S904" r:id="rId1247"/>
    <hyperlink ref="S905" r:id="rId1248"/>
    <hyperlink ref="S1315" r:id="rId1249"/>
    <hyperlink ref="S1592" r:id="rId1250"/>
    <hyperlink ref="S1413" r:id="rId1251"/>
    <hyperlink ref="S1414" r:id="rId1252"/>
    <hyperlink ref="S1492" r:id="rId1253"/>
    <hyperlink ref="S1415" r:id="rId1254"/>
    <hyperlink ref="S2286" r:id="rId1255"/>
    <hyperlink ref="S2284" r:id="rId1256"/>
    <hyperlink ref="S2285" r:id="rId1257"/>
    <hyperlink ref="S2282" r:id="rId1258"/>
    <hyperlink ref="S2280" r:id="rId1259"/>
    <hyperlink ref="S2287" r:id="rId1260"/>
    <hyperlink ref="S2648" r:id="rId1261"/>
    <hyperlink ref="S2705" r:id="rId1262"/>
    <hyperlink ref="S2706" r:id="rId1263"/>
    <hyperlink ref="S1363" r:id="rId1264"/>
    <hyperlink ref="S1365" r:id="rId1265"/>
    <hyperlink ref="S1364" r:id="rId1266"/>
    <hyperlink ref="S1613" r:id="rId1267"/>
    <hyperlink ref="S1615" r:id="rId1268"/>
    <hyperlink ref="S1690" r:id="rId1269"/>
    <hyperlink ref="S1691" r:id="rId1270"/>
    <hyperlink ref="S1692" r:id="rId1271"/>
    <hyperlink ref="S1315:S1316" r:id="rId1272" display="448-00065-E...63803551 Rev01.TIF"/>
    <hyperlink ref="S629" r:id="rId1273"/>
    <hyperlink ref="S630" r:id="rId1274"/>
    <hyperlink ref="S1612" r:id="rId1275"/>
    <hyperlink ref="S1393" r:id="rId1276"/>
    <hyperlink ref="S1431" r:id="rId1277"/>
    <hyperlink ref="S1430" r:id="rId1278"/>
    <hyperlink ref="S1635" r:id="rId1279"/>
    <hyperlink ref="S1636" r:id="rId1280"/>
    <hyperlink ref="S1637" r:id="rId1281"/>
    <hyperlink ref="S2056" r:id="rId1282"/>
    <hyperlink ref="S2292" r:id="rId1283"/>
    <hyperlink ref="S2518" r:id="rId1284"/>
    <hyperlink ref="S2543" r:id="rId1285"/>
    <hyperlink ref="S2654" r:id="rId1286"/>
    <hyperlink ref="S1698" r:id="rId1287"/>
    <hyperlink ref="S2065" r:id="rId1288"/>
    <hyperlink ref="S2376" r:id="rId1289"/>
    <hyperlink ref="S1001" r:id="rId1290"/>
    <hyperlink ref="S997" r:id="rId1291"/>
    <hyperlink ref="S998" r:id="rId1292"/>
    <hyperlink ref="S999" r:id="rId1293"/>
    <hyperlink ref="S636" r:id="rId1294"/>
    <hyperlink ref="S637" r:id="rId1295"/>
    <hyperlink ref="S638" r:id="rId1296"/>
    <hyperlink ref="S639" r:id="rId1297"/>
    <hyperlink ref="S1665" r:id="rId1298"/>
    <hyperlink ref="S1146" r:id="rId1299"/>
    <hyperlink ref="S1147" r:id="rId1300"/>
    <hyperlink ref="S1354:S1355" r:id="rId1301" display="480-00018-E...63801759 Rev01.TIF"/>
    <hyperlink ref="S1143" r:id="rId1302"/>
    <hyperlink ref="S1144" r:id="rId1303"/>
    <hyperlink ref="S1145" r:id="rId1304"/>
    <hyperlink ref="S1866" r:id="rId1305"/>
    <hyperlink ref="S1867" r:id="rId1306"/>
    <hyperlink ref="S1868" r:id="rId1307"/>
    <hyperlink ref="S1362:S1363" r:id="rId1308" display="480-00020-E...63804513 Rev01.TIF"/>
    <hyperlink ref="S1875" r:id="rId1309"/>
    <hyperlink ref="S1876" r:id="rId1310"/>
    <hyperlink ref="S1877" r:id="rId1311"/>
    <hyperlink ref="S1367:S1368" r:id="rId1312" display="480-00021-E...63804514 Rev01.TIF"/>
    <hyperlink ref="S1884" r:id="rId1313"/>
    <hyperlink ref="S1885" r:id="rId1314"/>
    <hyperlink ref="S1886" r:id="rId1315"/>
    <hyperlink ref="S1372:S1373" r:id="rId1316" display="480-00022-E...63804515 Rev01.TIF"/>
    <hyperlink ref="S1718" r:id="rId1317"/>
    <hyperlink ref="S2154" r:id="rId1318"/>
    <hyperlink ref="S2155" r:id="rId1319"/>
    <hyperlink ref="S1719" r:id="rId1320"/>
    <hyperlink ref="S1721" r:id="rId1321"/>
    <hyperlink ref="S1720" r:id="rId1322"/>
    <hyperlink ref="S1723" r:id="rId1323"/>
    <hyperlink ref="S1724" r:id="rId1324"/>
    <hyperlink ref="S2068" r:id="rId1325"/>
    <hyperlink ref="S2129" r:id="rId1326"/>
    <hyperlink ref="S2221" r:id="rId1327"/>
    <hyperlink ref="S2220" r:id="rId1328"/>
    <hyperlink ref="S2266" r:id="rId1329"/>
    <hyperlink ref="S2267" r:id="rId1330"/>
    <hyperlink ref="S2271" r:id="rId1331"/>
    <hyperlink ref="S2269" r:id="rId1332"/>
    <hyperlink ref="S640" r:id="rId1333"/>
    <hyperlink ref="S641" r:id="rId1334"/>
    <hyperlink ref="S643" r:id="rId1335"/>
    <hyperlink ref="S648" r:id="rId1336"/>
    <hyperlink ref="S650" r:id="rId1337"/>
    <hyperlink ref="S652" r:id="rId1338"/>
    <hyperlink ref="S724" r:id="rId1339"/>
    <hyperlink ref="S654" r:id="rId1340"/>
    <hyperlink ref="S655" r:id="rId1341"/>
    <hyperlink ref="S656" r:id="rId1342"/>
    <hyperlink ref="S658" r:id="rId1343"/>
    <hyperlink ref="S659" r:id="rId1344"/>
    <hyperlink ref="S661" r:id="rId1345"/>
    <hyperlink ref="S663" r:id="rId1346"/>
    <hyperlink ref="S665" r:id="rId1347"/>
    <hyperlink ref="S666" r:id="rId1348"/>
    <hyperlink ref="S668" r:id="rId1349"/>
    <hyperlink ref="S669" r:id="rId1350"/>
    <hyperlink ref="S674" r:id="rId1351"/>
    <hyperlink ref="S675" r:id="rId1352"/>
    <hyperlink ref="S682" r:id="rId1353"/>
    <hyperlink ref="S683" r:id="rId1354"/>
    <hyperlink ref="S685" r:id="rId1355"/>
    <hyperlink ref="S686" r:id="rId1356"/>
    <hyperlink ref="S679" r:id="rId1357"/>
    <hyperlink ref="S680" r:id="rId1358"/>
    <hyperlink ref="S677" r:id="rId1359"/>
    <hyperlink ref="S1378" r:id="rId1360"/>
    <hyperlink ref="S1379" r:id="rId1361"/>
    <hyperlink ref="S689" r:id="rId1362"/>
    <hyperlink ref="S1337" r:id="rId1363"/>
    <hyperlink ref="S1338" r:id="rId1364"/>
    <hyperlink ref="S691" r:id="rId1365"/>
    <hyperlink ref="S671" r:id="rId1366"/>
    <hyperlink ref="S672" r:id="rId1367"/>
    <hyperlink ref="S1652" r:id="rId1368"/>
    <hyperlink ref="S1653" r:id="rId1369"/>
    <hyperlink ref="S1654" r:id="rId1370"/>
    <hyperlink ref="S1647" r:id="rId1371"/>
    <hyperlink ref="S1648" r:id="rId1372"/>
    <hyperlink ref="S1658" r:id="rId1373"/>
    <hyperlink ref="S1659" r:id="rId1374"/>
    <hyperlink ref="S1081" r:id="rId1375"/>
    <hyperlink ref="S1083" r:id="rId1376"/>
    <hyperlink ref="S1082" r:id="rId1377"/>
    <hyperlink ref="S1084" r:id="rId1378"/>
    <hyperlink ref="S692" r:id="rId1379"/>
    <hyperlink ref="S693" r:id="rId1380"/>
    <hyperlink ref="S1639" r:id="rId1381"/>
    <hyperlink ref="S1640" r:id="rId1382"/>
    <hyperlink ref="S1644" r:id="rId1383"/>
    <hyperlink ref="S1080" r:id="rId1384"/>
    <hyperlink ref="S2549" r:id="rId1385"/>
    <hyperlink ref="S688" r:id="rId1386"/>
    <hyperlink ref="S718" r:id="rId1387"/>
    <hyperlink ref="S723" r:id="rId1388"/>
    <hyperlink ref="S719" r:id="rId1389"/>
    <hyperlink ref="S720" r:id="rId1390"/>
    <hyperlink ref="S645" r:id="rId1391"/>
    <hyperlink ref="S646" r:id="rId1392"/>
    <hyperlink ref="S1606" r:id="rId1393"/>
    <hyperlink ref="S1607" r:id="rId1394"/>
    <hyperlink ref="S1608" r:id="rId1395"/>
    <hyperlink ref="S1609" r:id="rId1396"/>
    <hyperlink ref="S1403" r:id="rId1397"/>
    <hyperlink ref="S1284" r:id="rId1398"/>
    <hyperlink ref="S1285" r:id="rId1399"/>
    <hyperlink ref="S1287" r:id="rId1400"/>
    <hyperlink ref="S1477:S1478" r:id="rId1401" display="499-00111-E...63802169.TIF"/>
    <hyperlink ref="S1291" r:id="rId1402"/>
    <hyperlink ref="S1292" r:id="rId1403"/>
    <hyperlink ref="S1373" r:id="rId1404"/>
    <hyperlink ref="S1375" r:id="rId1405"/>
    <hyperlink ref="S1377" r:id="rId1406"/>
    <hyperlink ref="S1376" r:id="rId1407"/>
    <hyperlink ref="S1382" r:id="rId1408"/>
    <hyperlink ref="S1367" r:id="rId1409"/>
    <hyperlink ref="S1368" r:id="rId1410"/>
    <hyperlink ref="S1369" r:id="rId1411"/>
    <hyperlink ref="S1407" r:id="rId1412"/>
    <hyperlink ref="S1406" r:id="rId1413"/>
    <hyperlink ref="S1404" r:id="rId1414"/>
    <hyperlink ref="S1405" r:id="rId1415"/>
    <hyperlink ref="S1496" r:id="rId1416"/>
    <hyperlink ref="S1497" r:id="rId1417"/>
    <hyperlink ref="S1498" r:id="rId1418"/>
    <hyperlink ref="S1499" r:id="rId1419"/>
    <hyperlink ref="S1571" r:id="rId1420"/>
    <hyperlink ref="S1572" r:id="rId1421"/>
    <hyperlink ref="S1587" r:id="rId1422"/>
    <hyperlink ref="S1588" r:id="rId1423"/>
    <hyperlink ref="S1610" r:id="rId1424"/>
    <hyperlink ref="S1661" r:id="rId1425"/>
    <hyperlink ref="S1708" r:id="rId1426"/>
    <hyperlink ref="S1672" r:id="rId1427"/>
    <hyperlink ref="S1673" r:id="rId1428"/>
    <hyperlink ref="S1837" r:id="rId1429"/>
    <hyperlink ref="S1838" r:id="rId1430"/>
    <hyperlink ref="S1833" r:id="rId1431"/>
    <hyperlink ref="S1509:S1510" r:id="rId1432" display="499-00181-E...63804374.TIF"/>
    <hyperlink ref="S1844" r:id="rId1433"/>
    <hyperlink ref="S1843" r:id="rId1434"/>
    <hyperlink ref="S1847" r:id="rId1435"/>
    <hyperlink ref="S1848" r:id="rId1436"/>
    <hyperlink ref="S1853" r:id="rId1437"/>
    <hyperlink ref="S1845" r:id="rId1438"/>
    <hyperlink ref="S1846" r:id="rId1439"/>
    <hyperlink ref="S1854" r:id="rId1440"/>
    <hyperlink ref="S1916" r:id="rId1441"/>
    <hyperlink ref="S1917" r:id="rId1442"/>
    <hyperlink ref="S1918" r:id="rId1443"/>
    <hyperlink ref="S1919" r:id="rId1444"/>
    <hyperlink ref="S1952" r:id="rId1445"/>
    <hyperlink ref="S1960" r:id="rId1446"/>
    <hyperlink ref="S1961" r:id="rId1447"/>
    <hyperlink ref="S1963" r:id="rId1448"/>
    <hyperlink ref="S1954" r:id="rId1449"/>
    <hyperlink ref="S1955" r:id="rId1450"/>
    <hyperlink ref="S1957" r:id="rId1451"/>
    <hyperlink ref="S1958" r:id="rId1452"/>
    <hyperlink ref="S2057" r:id="rId1453"/>
    <hyperlink ref="S2058" r:id="rId1454"/>
    <hyperlink ref="S2059" r:id="rId1455"/>
    <hyperlink ref="S2060" r:id="rId1456"/>
    <hyperlink ref="S2118" r:id="rId1457"/>
    <hyperlink ref="S2301" r:id="rId1458"/>
    <hyperlink ref="S2307" r:id="rId1459"/>
    <hyperlink ref="S2306" r:id="rId1460"/>
    <hyperlink ref="S2297" r:id="rId1461"/>
    <hyperlink ref="S2298" r:id="rId1462"/>
    <hyperlink ref="S2303" r:id="rId1463"/>
    <hyperlink ref="S2299" r:id="rId1464"/>
    <hyperlink ref="S2300" r:id="rId1465"/>
    <hyperlink ref="S2305" r:id="rId1466"/>
    <hyperlink ref="S2407" r:id="rId1467"/>
    <hyperlink ref="S2408" r:id="rId1468"/>
    <hyperlink ref="S2409" r:id="rId1469"/>
    <hyperlink ref="S2410" r:id="rId1470"/>
    <hyperlink ref="S2519" r:id="rId1471"/>
    <hyperlink ref="S2520" r:id="rId1472"/>
    <hyperlink ref="S2521" r:id="rId1473"/>
    <hyperlink ref="S2522" r:id="rId1474"/>
    <hyperlink ref="S2550" r:id="rId1475"/>
    <hyperlink ref="S2552" r:id="rId1476"/>
    <hyperlink ref="S2553" r:id="rId1477"/>
    <hyperlink ref="S2551" r:id="rId1478"/>
    <hyperlink ref="S2657" r:id="rId1479"/>
    <hyperlink ref="S2658" r:id="rId1480"/>
    <hyperlink ref="S2688" r:id="rId1481"/>
    <hyperlink ref="S2689" r:id="rId1482"/>
    <hyperlink ref="S2691" r:id="rId1483"/>
    <hyperlink ref="S2692" r:id="rId1484"/>
    <hyperlink ref="S2694" r:id="rId1485"/>
    <hyperlink ref="S2695" r:id="rId1486"/>
    <hyperlink ref="S2792" r:id="rId1487"/>
    <hyperlink ref="S2225" r:id="rId1488"/>
    <hyperlink ref="T2225" r:id="rId1489"/>
    <hyperlink ref="S2243" r:id="rId1490"/>
    <hyperlink ref="T2243" r:id="rId1491"/>
    <hyperlink ref="S2320" r:id="rId1492"/>
    <hyperlink ref="S2321" r:id="rId1493"/>
    <hyperlink ref="S2322" r:id="rId1494"/>
    <hyperlink ref="S2323" r:id="rId1495"/>
    <hyperlink ref="S2327" r:id="rId1496"/>
    <hyperlink ref="S2328" r:id="rId1497"/>
    <hyperlink ref="S2329" r:id="rId1498"/>
    <hyperlink ref="S2334" r:id="rId1499"/>
    <hyperlink ref="S2337" r:id="rId1500"/>
    <hyperlink ref="S2344" r:id="rId1501"/>
    <hyperlink ref="S2348" r:id="rId1502"/>
    <hyperlink ref="S2349" r:id="rId1503"/>
    <hyperlink ref="S2356" r:id="rId1504"/>
    <hyperlink ref="S2377" r:id="rId1505"/>
    <hyperlink ref="S2380" r:id="rId1506"/>
    <hyperlink ref="S2381" r:id="rId1507"/>
    <hyperlink ref="S2389" r:id="rId1508"/>
    <hyperlink ref="S2395" r:id="rId1509"/>
    <hyperlink ref="S2412" r:id="rId1510"/>
    <hyperlink ref="S2413" r:id="rId1511"/>
    <hyperlink ref="S2418" r:id="rId1512"/>
    <hyperlink ref="S2420" r:id="rId1513"/>
    <hyperlink ref="S2425" r:id="rId1514"/>
    <hyperlink ref="S2427" r:id="rId1515"/>
    <hyperlink ref="S2459" r:id="rId1516"/>
    <hyperlink ref="S2467" r:id="rId1517"/>
    <hyperlink ref="S2468" r:id="rId1518"/>
    <hyperlink ref="S2486" r:id="rId1519"/>
    <hyperlink ref="S2596" r:id="rId1520"/>
    <hyperlink ref="S2593" r:id="rId1521"/>
    <hyperlink ref="S2606" r:id="rId1522"/>
    <hyperlink ref="S2600" r:id="rId1523"/>
    <hyperlink ref="S1394" r:id="rId1524"/>
    <hyperlink ref="S1395" r:id="rId1525"/>
    <hyperlink ref="S2132" r:id="rId1526"/>
    <hyperlink ref="S1664" r:id="rId1527"/>
    <hyperlink ref="S1663" r:id="rId1528"/>
    <hyperlink ref="S1662" r:id="rId1529"/>
    <hyperlink ref="S2359" r:id="rId1530"/>
    <hyperlink ref="S2357" r:id="rId1531"/>
    <hyperlink ref="S2358" r:id="rId1532"/>
    <hyperlink ref="S2607" r:id="rId1533"/>
    <hyperlink ref="S1797" r:id="rId1534"/>
    <hyperlink ref="S1796" r:id="rId1535"/>
    <hyperlink ref="S1831" r:id="rId1536"/>
    <hyperlink ref="S1782" r:id="rId1537"/>
    <hyperlink ref="S1770" r:id="rId1538"/>
    <hyperlink ref="S1788" r:id="rId1539"/>
    <hyperlink ref="S1789" r:id="rId1540"/>
    <hyperlink ref="S1790" r:id="rId1541"/>
    <hyperlink ref="S1783" r:id="rId1542"/>
    <hyperlink ref="S1784" r:id="rId1543"/>
    <hyperlink ref="S1787" r:id="rId1544"/>
    <hyperlink ref="S1785" r:id="rId1545"/>
    <hyperlink ref="S1786" r:id="rId1546"/>
    <hyperlink ref="S1805" r:id="rId1547"/>
    <hyperlink ref="S1841" r:id="rId1548"/>
    <hyperlink ref="S1842" r:id="rId1549"/>
    <hyperlink ref="S1828" r:id="rId1550"/>
    <hyperlink ref="S1829" r:id="rId1551"/>
    <hyperlink ref="S1830" r:id="rId1552"/>
    <hyperlink ref="S1832" r:id="rId1553"/>
    <hyperlink ref="S2236" r:id="rId1554"/>
    <hyperlink ref="S2453" r:id="rId1555"/>
    <hyperlink ref="S2782" r:id="rId1556"/>
    <hyperlink ref="S2784" r:id="rId1557"/>
    <hyperlink ref="S2805" r:id="rId1558"/>
    <hyperlink ref="S2807" r:id="rId1559"/>
    <hyperlink ref="S2810" r:id="rId1560"/>
    <hyperlink ref="S2820" r:id="rId1561"/>
    <hyperlink ref="S2847" r:id="rId1562"/>
    <hyperlink ref="S2848" r:id="rId1563"/>
    <hyperlink ref="S2851" r:id="rId1564"/>
    <hyperlink ref="S2854" r:id="rId1565"/>
    <hyperlink ref="S2857" r:id="rId1566"/>
    <hyperlink ref="S2861" r:id="rId1567"/>
    <hyperlink ref="S2864" r:id="rId1568"/>
    <hyperlink ref="S2867" r:id="rId1569"/>
    <hyperlink ref="S2870" r:id="rId1570"/>
    <hyperlink ref="S2904" r:id="rId1571"/>
    <hyperlink ref="S2905" r:id="rId1572"/>
    <hyperlink ref="S2906" r:id="rId1573"/>
    <hyperlink ref="S2909" r:id="rId1574"/>
    <hyperlink ref="S1003" r:id="rId1575"/>
    <hyperlink ref="S1002" r:id="rId1576"/>
    <hyperlink ref="S996" r:id="rId1577"/>
    <hyperlink ref="S2697" r:id="rId1578"/>
    <hyperlink ref="S3277" r:id="rId1579"/>
    <hyperlink ref="S3275" r:id="rId1580"/>
    <hyperlink ref="S1980" r:id="rId1581"/>
    <hyperlink ref="S2898" r:id="rId1582"/>
    <hyperlink ref="T2898" r:id="rId1583"/>
    <hyperlink ref="S2843" r:id="rId1584"/>
    <hyperlink ref="S2842" r:id="rId1585"/>
    <hyperlink ref="S1950" r:id="rId1586"/>
    <hyperlink ref="S2907" r:id="rId1587"/>
    <hyperlink ref="S1479" r:id="rId1588"/>
    <hyperlink ref="S962" r:id="rId1589" display="NACRTI\010.054.1-01...66.tif"/>
    <hyperlink ref="S1132" r:id="rId1590" display="082-1-1-032-001...63800145.TIF"/>
    <hyperlink ref="S1605" r:id="rId1591" display="NACRTI\010.054.1-01...66.tif"/>
    <hyperlink ref="S1142" r:id="rId1592" display="NACRTI\010.054.1-01...66.tif"/>
    <hyperlink ref="S1086" r:id="rId1593" display="NACRTI\050009462 Bl.003...63802760.TIF"/>
    <hyperlink ref="S695" r:id="rId1594" display="NACRTI\050009462 Bl.004...63802761.TIF"/>
    <hyperlink ref="S982" r:id="rId1595" display="NACRTI\050009462 Bl.013...63802493.TIF"/>
    <hyperlink ref="S1728" r:id="rId1596"/>
    <hyperlink ref="S727" r:id="rId1597"/>
    <hyperlink ref="S524" r:id="rId1598"/>
    <hyperlink ref="S702" r:id="rId1599"/>
    <hyperlink ref="S706" r:id="rId1600"/>
    <hyperlink ref="S709" r:id="rId1601"/>
    <hyperlink ref="S711" r:id="rId1602"/>
    <hyperlink ref="S1716" r:id="rId1603"/>
    <hyperlink ref="S2679" r:id="rId1604"/>
    <hyperlink ref="S2532" r:id="rId1605"/>
    <hyperlink ref="S602" r:id="rId1606"/>
    <hyperlink ref="S604" r:id="rId1607"/>
    <hyperlink ref="S609" r:id="rId1608"/>
    <hyperlink ref="S612" r:id="rId1609"/>
    <hyperlink ref="S619" r:id="rId1610"/>
    <hyperlink ref="S624" r:id="rId1611"/>
    <hyperlink ref="S631" r:id="rId1612"/>
    <hyperlink ref="S642" r:id="rId1613"/>
    <hyperlink ref="S644" r:id="rId1614"/>
    <hyperlink ref="S647" r:id="rId1615"/>
    <hyperlink ref="S649" r:id="rId1616"/>
    <hyperlink ref="S651" r:id="rId1617"/>
    <hyperlink ref="S653" r:id="rId1618"/>
    <hyperlink ref="S657" r:id="rId1619"/>
    <hyperlink ref="S660" r:id="rId1620"/>
    <hyperlink ref="S662" r:id="rId1621"/>
    <hyperlink ref="S664" r:id="rId1622"/>
    <hyperlink ref="S667" r:id="rId1623"/>
    <hyperlink ref="S670" r:id="rId1624"/>
    <hyperlink ref="S673" r:id="rId1625"/>
    <hyperlink ref="S676" r:id="rId1626"/>
    <hyperlink ref="S678" r:id="rId1627"/>
    <hyperlink ref="S681" r:id="rId1628"/>
    <hyperlink ref="S687" r:id="rId1629"/>
    <hyperlink ref="S690" r:id="rId1630"/>
    <hyperlink ref="S1151" r:id="rId1631"/>
    <hyperlink ref="S1148" r:id="rId1632"/>
    <hyperlink ref="S522" r:id="rId1633"/>
    <hyperlink ref="T715" r:id="rId1634"/>
    <hyperlink ref="U1553" r:id="rId1635"/>
    <hyperlink ref="U1554" r:id="rId1636"/>
    <hyperlink ref="S2277" r:id="rId1637"/>
    <hyperlink ref="S116" r:id="rId1638" display="NACRTI\010.054.1-01...66.tif"/>
    <hyperlink ref="S114" r:id="rId1639" display="NACRTI\010.054.1-01...66.tif"/>
    <hyperlink ref="S2789" r:id="rId1640"/>
    <hyperlink ref="S1769" r:id="rId1641"/>
    <hyperlink ref="S1791" r:id="rId1642"/>
    <hyperlink ref="S2493" r:id="rId1643"/>
    <hyperlink ref="S2700" r:id="rId1644"/>
    <hyperlink ref="S3220" r:id="rId1645"/>
    <hyperlink ref="S2787" r:id="rId1646"/>
    <hyperlink ref="S217" r:id="rId1647"/>
    <hyperlink ref="S151" r:id="rId1648"/>
    <hyperlink ref="S3253" r:id="rId1649" tooltip="638"/>
    <hyperlink ref="T3253" r:id="rId1650"/>
    <hyperlink ref="S233" r:id="rId1651"/>
    <hyperlink ref="S115" r:id="rId1652" display="NACRTI\010.054.1-01...66.tif"/>
    <hyperlink ref="S55" r:id="rId1653" display="NACRTI\010.054.1-01...66.tif"/>
    <hyperlink ref="S56" r:id="rId1654" display="NACRTI\010.054.1-01...66.tif"/>
    <hyperlink ref="S281" r:id="rId1655" display="NACRTI\010.054.1-01...66.tif"/>
    <hyperlink ref="S66" r:id="rId1656" display="NACRTI\010.054.1-01...66.tif"/>
    <hyperlink ref="S30" r:id="rId1657" display="NACRTI\010.054.1-01...66.tif"/>
  </hyperlinks>
  <pageMargins left="0.11811023622047245" right="0.11811023622047245" top="0.74803149606299213" bottom="0.74803149606299213" header="0.31496062992125984" footer="0.31496062992125984"/>
  <pageSetup scale="37" fitToHeight="0" orientation="landscape" r:id="rId1658"/>
  <drawing r:id="rId1659"/>
  <legacyDrawing r:id="rId16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55"/>
  <sheetViews>
    <sheetView workbookViewId="0">
      <selection activeCell="A43" sqref="A43:IV43"/>
    </sheetView>
  </sheetViews>
  <sheetFormatPr defaultRowHeight="15" x14ac:dyDescent="0.25"/>
  <cols>
    <col min="1" max="1" width="12.7109375" customWidth="1"/>
    <col min="2" max="2" width="15.7109375" customWidth="1"/>
    <col min="3" max="3" width="7.140625" customWidth="1"/>
    <col min="4" max="4" width="7.140625" style="40" hidden="1" customWidth="1"/>
    <col min="5" max="5" width="35.42578125" customWidth="1"/>
    <col min="6" max="6" width="54.28515625" customWidth="1"/>
    <col min="7" max="13" width="15.7109375" customWidth="1"/>
    <col min="14" max="14" width="6.85546875" customWidth="1"/>
    <col min="15" max="15" width="9.5703125" customWidth="1"/>
    <col min="16" max="16" width="12.42578125" customWidth="1"/>
    <col min="17" max="19" width="12.28515625" customWidth="1"/>
  </cols>
  <sheetData>
    <row r="4" spans="1:27" s="139" customFormat="1" ht="12.75" customHeight="1" x14ac:dyDescent="0.25">
      <c r="A4" s="197">
        <v>237513</v>
      </c>
      <c r="B4" s="121">
        <v>63810363</v>
      </c>
      <c r="C4" s="121">
        <v>1</v>
      </c>
      <c r="D4" s="121"/>
      <c r="E4" s="123" t="s">
        <v>3901</v>
      </c>
      <c r="F4" s="124" t="s">
        <v>4267</v>
      </c>
      <c r="G4" s="189">
        <f>J4*1.2</f>
        <v>816</v>
      </c>
      <c r="H4" s="135">
        <f t="shared" ref="H4:H9" si="0">C4*G4</f>
        <v>816</v>
      </c>
      <c r="I4" s="166" t="s">
        <v>152</v>
      </c>
      <c r="J4" s="162">
        <v>680</v>
      </c>
      <c r="K4" s="160">
        <f t="shared" ref="K4:K9" si="1">C4*J4</f>
        <v>680</v>
      </c>
      <c r="L4" s="159">
        <f t="shared" ref="L4:L9" si="2">J4*7.5</f>
        <v>5100</v>
      </c>
      <c r="M4" s="159">
        <f t="shared" ref="M4:M9" si="3">C4*L4</f>
        <v>5100</v>
      </c>
      <c r="N4" s="122" t="s">
        <v>1917</v>
      </c>
      <c r="O4" s="130">
        <v>102</v>
      </c>
      <c r="P4" s="130">
        <f t="shared" ref="P4:P9" si="4">O4*C4</f>
        <v>102</v>
      </c>
      <c r="Q4" s="188"/>
      <c r="S4" s="131"/>
      <c r="T4" s="131"/>
      <c r="U4" s="131"/>
      <c r="V4" s="131"/>
      <c r="W4" s="37"/>
      <c r="X4" s="37"/>
      <c r="Y4" s="37"/>
      <c r="Z4" s="37"/>
      <c r="AA4" s="131"/>
    </row>
    <row r="5" spans="1:27" s="139" customFormat="1" x14ac:dyDescent="0.25">
      <c r="A5" s="511">
        <v>306657</v>
      </c>
      <c r="B5" s="121">
        <v>63810363</v>
      </c>
      <c r="C5" s="121">
        <v>2</v>
      </c>
      <c r="D5" s="121"/>
      <c r="E5" s="123" t="s">
        <v>3901</v>
      </c>
      <c r="F5" s="124" t="s">
        <v>4267</v>
      </c>
      <c r="G5" s="488">
        <f>J5*1.18</f>
        <v>861.4</v>
      </c>
      <c r="H5" s="135">
        <f t="shared" si="0"/>
        <v>1722.8</v>
      </c>
      <c r="I5" s="166" t="s">
        <v>152</v>
      </c>
      <c r="J5" s="481">
        <v>730</v>
      </c>
      <c r="K5" s="160">
        <f t="shared" si="1"/>
        <v>1460</v>
      </c>
      <c r="L5" s="159">
        <f t="shared" si="2"/>
        <v>5475</v>
      </c>
      <c r="M5" s="159">
        <f t="shared" si="3"/>
        <v>10950</v>
      </c>
      <c r="N5" s="122" t="s">
        <v>1917</v>
      </c>
      <c r="O5" s="130">
        <v>102</v>
      </c>
      <c r="P5" s="130">
        <f t="shared" si="4"/>
        <v>204</v>
      </c>
      <c r="Q5" s="104">
        <v>730</v>
      </c>
      <c r="R5" s="37"/>
      <c r="S5" s="517" t="s">
        <v>4691</v>
      </c>
      <c r="T5" s="37"/>
      <c r="U5" s="37"/>
      <c r="V5" s="40"/>
      <c r="X5" s="37"/>
      <c r="Y5" s="37"/>
      <c r="AA5" s="37"/>
    </row>
    <row r="6" spans="1:27" s="139" customFormat="1" x14ac:dyDescent="0.25">
      <c r="A6" s="134">
        <v>230109</v>
      </c>
      <c r="B6" s="121">
        <v>63810364</v>
      </c>
      <c r="C6" s="121">
        <v>2</v>
      </c>
      <c r="D6" s="121"/>
      <c r="E6" s="123" t="s">
        <v>3901</v>
      </c>
      <c r="F6" s="124" t="s">
        <v>3902</v>
      </c>
      <c r="G6" s="189">
        <f>J6*1.2</f>
        <v>840</v>
      </c>
      <c r="H6" s="135">
        <f t="shared" si="0"/>
        <v>1680</v>
      </c>
      <c r="I6" s="166" t="s">
        <v>152</v>
      </c>
      <c r="J6" s="220">
        <v>700</v>
      </c>
      <c r="K6" s="160">
        <f t="shared" si="1"/>
        <v>1400</v>
      </c>
      <c r="L6" s="159">
        <f t="shared" si="2"/>
        <v>5250</v>
      </c>
      <c r="M6" s="159">
        <f t="shared" si="3"/>
        <v>10500</v>
      </c>
      <c r="N6" s="122" t="s">
        <v>1917</v>
      </c>
      <c r="O6" s="130">
        <v>114</v>
      </c>
      <c r="P6" s="130">
        <f t="shared" si="4"/>
        <v>228</v>
      </c>
      <c r="Q6" s="104"/>
      <c r="R6" s="40"/>
      <c r="S6" s="37"/>
      <c r="T6" s="37"/>
      <c r="U6" s="37"/>
      <c r="V6" s="37"/>
      <c r="W6" s="37"/>
      <c r="X6" s="37"/>
      <c r="Y6" s="37"/>
      <c r="Z6" s="131"/>
      <c r="AA6" s="37"/>
    </row>
    <row r="7" spans="1:27" s="139" customFormat="1" x14ac:dyDescent="0.25">
      <c r="A7" s="197">
        <v>300963</v>
      </c>
      <c r="B7" s="121">
        <v>63810364</v>
      </c>
      <c r="C7" s="121">
        <v>2</v>
      </c>
      <c r="D7" s="121"/>
      <c r="E7" s="123" t="s">
        <v>3901</v>
      </c>
      <c r="F7" s="124" t="s">
        <v>3902</v>
      </c>
      <c r="G7" s="488">
        <f>J7*1.15862</f>
        <v>839.99950000000001</v>
      </c>
      <c r="H7" s="135">
        <f t="shared" si="0"/>
        <v>1679.999</v>
      </c>
      <c r="I7" s="166" t="s">
        <v>152</v>
      </c>
      <c r="J7" s="481">
        <v>725</v>
      </c>
      <c r="K7" s="160">
        <f t="shared" si="1"/>
        <v>1450</v>
      </c>
      <c r="L7" s="159">
        <f t="shared" si="2"/>
        <v>5437.5</v>
      </c>
      <c r="M7" s="159">
        <f t="shared" si="3"/>
        <v>10875</v>
      </c>
      <c r="N7" s="122" t="s">
        <v>1917</v>
      </c>
      <c r="O7" s="130">
        <v>114</v>
      </c>
      <c r="P7" s="130">
        <f t="shared" si="4"/>
        <v>228</v>
      </c>
      <c r="Q7" s="131"/>
      <c r="S7" s="512" t="s">
        <v>4578</v>
      </c>
      <c r="T7" s="40"/>
      <c r="U7" s="40"/>
      <c r="V7" s="37"/>
      <c r="W7" s="131"/>
      <c r="X7" s="37"/>
      <c r="Y7" s="37"/>
      <c r="Z7" s="37"/>
      <c r="AA7" s="37"/>
    </row>
    <row r="8" spans="1:27" s="131" customFormat="1" x14ac:dyDescent="0.25">
      <c r="A8" s="197">
        <v>241490</v>
      </c>
      <c r="B8" s="140">
        <v>63810366</v>
      </c>
      <c r="C8" s="141">
        <v>2</v>
      </c>
      <c r="D8" s="141"/>
      <c r="E8" s="257" t="s">
        <v>3901</v>
      </c>
      <c r="F8" s="124" t="s">
        <v>4266</v>
      </c>
      <c r="G8" s="189">
        <f>J8*1.2</f>
        <v>984</v>
      </c>
      <c r="H8" s="254">
        <f t="shared" si="0"/>
        <v>1968</v>
      </c>
      <c r="I8" s="358" t="s">
        <v>152</v>
      </c>
      <c r="J8" s="412">
        <v>820</v>
      </c>
      <c r="K8" s="162">
        <f t="shared" si="1"/>
        <v>1640</v>
      </c>
      <c r="L8" s="170">
        <f t="shared" si="2"/>
        <v>6150</v>
      </c>
      <c r="M8" s="357">
        <f t="shared" si="3"/>
        <v>12300</v>
      </c>
      <c r="N8" s="122" t="s">
        <v>1917</v>
      </c>
      <c r="O8" s="130">
        <v>162</v>
      </c>
      <c r="P8" s="130">
        <f t="shared" si="4"/>
        <v>324</v>
      </c>
      <c r="Q8" s="188"/>
      <c r="R8" s="139"/>
      <c r="W8" s="139"/>
      <c r="X8" s="139"/>
      <c r="Y8" s="139"/>
      <c r="Z8" s="37"/>
      <c r="AA8" s="139"/>
    </row>
    <row r="9" spans="1:27" s="139" customFormat="1" x14ac:dyDescent="0.25">
      <c r="A9" s="136" t="s">
        <v>4253</v>
      </c>
      <c r="B9" s="140">
        <v>63810366</v>
      </c>
      <c r="C9" s="141">
        <v>1</v>
      </c>
      <c r="D9" s="141"/>
      <c r="E9" s="257" t="s">
        <v>3901</v>
      </c>
      <c r="F9" s="124" t="s">
        <v>4266</v>
      </c>
      <c r="G9" s="189">
        <f>J9*1.2</f>
        <v>1092</v>
      </c>
      <c r="H9" s="254">
        <f t="shared" si="0"/>
        <v>1092</v>
      </c>
      <c r="I9" s="166" t="s">
        <v>152</v>
      </c>
      <c r="J9" s="436">
        <v>910</v>
      </c>
      <c r="K9" s="162">
        <f t="shared" si="1"/>
        <v>910</v>
      </c>
      <c r="L9" s="170">
        <f t="shared" si="2"/>
        <v>6825</v>
      </c>
      <c r="M9" s="357">
        <f t="shared" si="3"/>
        <v>6825</v>
      </c>
      <c r="N9" s="122" t="s">
        <v>1917</v>
      </c>
      <c r="O9" s="130">
        <v>162</v>
      </c>
      <c r="P9" s="130">
        <f t="shared" si="4"/>
        <v>162</v>
      </c>
      <c r="Q9" s="188"/>
      <c r="S9" s="131"/>
      <c r="T9" s="131"/>
      <c r="U9" s="131"/>
      <c r="V9" s="37"/>
      <c r="W9" s="37"/>
      <c r="X9" s="230"/>
      <c r="Y9" s="230"/>
      <c r="Z9" s="37"/>
      <c r="AA9" s="37"/>
    </row>
    <row r="10" spans="1:27" s="139" customFormat="1" x14ac:dyDescent="0.25">
      <c r="A10" s="136"/>
      <c r="B10" s="140"/>
      <c r="C10" s="141"/>
      <c r="D10" s="141"/>
      <c r="E10" s="257"/>
      <c r="F10" s="124"/>
      <c r="G10" s="189"/>
      <c r="H10" s="254"/>
      <c r="I10" s="166"/>
      <c r="J10" s="436"/>
      <c r="K10" s="162"/>
      <c r="L10" s="170"/>
      <c r="M10" s="357"/>
      <c r="N10" s="122"/>
      <c r="O10" s="130"/>
      <c r="P10" s="130"/>
      <c r="Q10" s="188"/>
      <c r="S10" s="131"/>
      <c r="T10" s="131"/>
      <c r="U10" s="131"/>
      <c r="V10" s="37"/>
      <c r="W10" s="37"/>
      <c r="X10" s="230"/>
      <c r="Y10" s="230"/>
      <c r="Z10" s="37"/>
      <c r="AA10" s="37"/>
    </row>
    <row r="11" spans="1:27" s="131" customFormat="1" x14ac:dyDescent="0.25">
      <c r="A11" s="197">
        <v>237513</v>
      </c>
      <c r="B11" s="134">
        <v>60737242</v>
      </c>
      <c r="C11" s="134">
        <v>1</v>
      </c>
      <c r="D11" s="122"/>
      <c r="E11" s="123" t="s">
        <v>3919</v>
      </c>
      <c r="F11" s="124" t="s">
        <v>4105</v>
      </c>
      <c r="G11" s="168">
        <f t="shared" ref="G11:G16" si="5">J11*1.2</f>
        <v>180</v>
      </c>
      <c r="H11" s="125">
        <f t="shared" ref="H11:H22" si="6">C11*G11</f>
        <v>180</v>
      </c>
      <c r="I11" s="134" t="s">
        <v>152</v>
      </c>
      <c r="J11" s="220">
        <v>150</v>
      </c>
      <c r="K11" s="162">
        <f t="shared" ref="K11:K22" si="7">C11*J11</f>
        <v>150</v>
      </c>
      <c r="L11" s="167">
        <f t="shared" ref="L11:L22" si="8">J11*7.5</f>
        <v>1125</v>
      </c>
      <c r="M11" s="167">
        <f t="shared" ref="M11:M22" si="9">C11*L11</f>
        <v>1125</v>
      </c>
      <c r="N11" s="278" t="s">
        <v>1917</v>
      </c>
      <c r="O11" s="130">
        <v>50.1</v>
      </c>
      <c r="P11" s="130">
        <f t="shared" ref="P11:P22" si="10">O11*C11</f>
        <v>50.1</v>
      </c>
      <c r="Q11" s="188"/>
      <c r="R11" s="139"/>
      <c r="V11" s="139"/>
      <c r="W11" s="37"/>
      <c r="X11" s="37"/>
      <c r="Y11" s="37"/>
      <c r="Z11" s="37"/>
      <c r="AA11" s="139"/>
    </row>
    <row r="12" spans="1:27" s="131" customFormat="1" x14ac:dyDescent="0.25">
      <c r="A12" s="197">
        <v>249591</v>
      </c>
      <c r="B12" s="134">
        <v>60737242</v>
      </c>
      <c r="C12" s="134">
        <v>1</v>
      </c>
      <c r="D12" s="122"/>
      <c r="E12" s="123" t="s">
        <v>3919</v>
      </c>
      <c r="F12" s="124" t="s">
        <v>4105</v>
      </c>
      <c r="G12" s="168">
        <f t="shared" si="5"/>
        <v>222</v>
      </c>
      <c r="H12" s="125">
        <f t="shared" si="6"/>
        <v>222</v>
      </c>
      <c r="I12" s="134" t="s">
        <v>152</v>
      </c>
      <c r="J12" s="281">
        <v>185</v>
      </c>
      <c r="K12" s="162">
        <f t="shared" si="7"/>
        <v>185</v>
      </c>
      <c r="L12" s="167">
        <f t="shared" si="8"/>
        <v>1387.5</v>
      </c>
      <c r="M12" s="167">
        <f t="shared" si="9"/>
        <v>1387.5</v>
      </c>
      <c r="N12" s="122" t="s">
        <v>1917</v>
      </c>
      <c r="O12" s="130">
        <v>50.1</v>
      </c>
      <c r="P12" s="130">
        <f t="shared" si="10"/>
        <v>50.1</v>
      </c>
      <c r="Q12" s="188"/>
      <c r="R12" s="139"/>
      <c r="V12" s="37"/>
      <c r="W12" s="37"/>
      <c r="X12" s="37"/>
      <c r="Y12" s="37"/>
      <c r="Z12" s="139"/>
      <c r="AA12" s="37"/>
    </row>
    <row r="13" spans="1:27" s="131" customFormat="1" x14ac:dyDescent="0.25">
      <c r="A13" s="433">
        <v>266379</v>
      </c>
      <c r="B13" s="134">
        <v>60737242</v>
      </c>
      <c r="C13" s="134">
        <v>1</v>
      </c>
      <c r="D13" s="122"/>
      <c r="E13" s="123" t="s">
        <v>3919</v>
      </c>
      <c r="F13" s="124" t="s">
        <v>4105</v>
      </c>
      <c r="G13" s="168">
        <f t="shared" si="5"/>
        <v>222</v>
      </c>
      <c r="H13" s="125">
        <f t="shared" si="6"/>
        <v>222</v>
      </c>
      <c r="I13" s="134" t="s">
        <v>152</v>
      </c>
      <c r="J13" s="213">
        <v>185</v>
      </c>
      <c r="K13" s="162">
        <f t="shared" si="7"/>
        <v>185</v>
      </c>
      <c r="L13" s="167">
        <f t="shared" si="8"/>
        <v>1387.5</v>
      </c>
      <c r="M13" s="167">
        <f t="shared" si="9"/>
        <v>1387.5</v>
      </c>
      <c r="N13" s="278" t="s">
        <v>1917</v>
      </c>
      <c r="O13" s="130">
        <v>50.1</v>
      </c>
      <c r="P13" s="130">
        <f t="shared" si="10"/>
        <v>50.1</v>
      </c>
      <c r="Q13" s="188"/>
      <c r="R13" s="139"/>
      <c r="V13" s="37"/>
      <c r="W13" s="37"/>
      <c r="X13" s="37"/>
      <c r="Y13" s="37"/>
      <c r="Z13" s="37"/>
      <c r="AA13" s="37"/>
    </row>
    <row r="14" spans="1:27" s="131" customFormat="1" x14ac:dyDescent="0.25">
      <c r="A14" s="511">
        <v>306657</v>
      </c>
      <c r="B14" s="134">
        <v>60737242</v>
      </c>
      <c r="C14" s="134">
        <v>2</v>
      </c>
      <c r="D14" s="122">
        <v>1396832</v>
      </c>
      <c r="E14" s="123" t="s">
        <v>3919</v>
      </c>
      <c r="F14" s="124" t="s">
        <v>4105</v>
      </c>
      <c r="G14" s="482">
        <f t="shared" si="5"/>
        <v>240</v>
      </c>
      <c r="H14" s="125">
        <f t="shared" si="6"/>
        <v>480</v>
      </c>
      <c r="I14" s="134" t="s">
        <v>152</v>
      </c>
      <c r="J14" s="481">
        <v>200</v>
      </c>
      <c r="K14" s="162">
        <f t="shared" si="7"/>
        <v>400</v>
      </c>
      <c r="L14" s="167">
        <f t="shared" si="8"/>
        <v>1500</v>
      </c>
      <c r="M14" s="167">
        <f t="shared" si="9"/>
        <v>3000</v>
      </c>
      <c r="N14" s="278" t="s">
        <v>1917</v>
      </c>
      <c r="O14" s="130">
        <v>50.1</v>
      </c>
      <c r="P14" s="130">
        <f t="shared" si="10"/>
        <v>100.2</v>
      </c>
      <c r="Q14" s="104">
        <v>200</v>
      </c>
      <c r="R14" s="37"/>
      <c r="S14" s="517" t="s">
        <v>4691</v>
      </c>
      <c r="T14" s="40"/>
      <c r="U14" s="37"/>
      <c r="V14" s="37"/>
      <c r="W14" s="37"/>
      <c r="X14" s="37"/>
      <c r="Y14" s="37"/>
      <c r="Z14" s="37"/>
      <c r="AA14" s="139"/>
    </row>
    <row r="15" spans="1:27" s="131" customFormat="1" x14ac:dyDescent="0.25">
      <c r="A15" s="134">
        <v>230109</v>
      </c>
      <c r="B15" s="121">
        <v>60737243</v>
      </c>
      <c r="C15" s="121">
        <v>2</v>
      </c>
      <c r="D15" s="122"/>
      <c r="E15" s="123" t="s">
        <v>3919</v>
      </c>
      <c r="F15" s="124" t="s">
        <v>3903</v>
      </c>
      <c r="G15" s="189">
        <f t="shared" si="5"/>
        <v>206.4</v>
      </c>
      <c r="H15" s="135">
        <f t="shared" si="6"/>
        <v>412.8</v>
      </c>
      <c r="I15" s="166" t="s">
        <v>152</v>
      </c>
      <c r="J15" s="220">
        <v>172</v>
      </c>
      <c r="K15" s="162">
        <f t="shared" si="7"/>
        <v>344</v>
      </c>
      <c r="L15" s="159">
        <f t="shared" si="8"/>
        <v>1290</v>
      </c>
      <c r="M15" s="167">
        <f t="shared" si="9"/>
        <v>2580</v>
      </c>
      <c r="N15" s="278" t="s">
        <v>1917</v>
      </c>
      <c r="O15" s="130">
        <v>46.5</v>
      </c>
      <c r="P15" s="130">
        <f t="shared" si="10"/>
        <v>93</v>
      </c>
      <c r="Q15" s="104"/>
      <c r="R15" s="40"/>
      <c r="S15" s="37"/>
      <c r="T15" s="37"/>
      <c r="U15" s="37"/>
      <c r="W15" s="40"/>
      <c r="X15" s="37"/>
      <c r="Y15" s="37"/>
      <c r="Z15" s="37"/>
      <c r="AA15" s="37"/>
    </row>
    <row r="16" spans="1:27" s="131" customFormat="1" x14ac:dyDescent="0.25">
      <c r="A16" s="154" t="s">
        <v>4253</v>
      </c>
      <c r="B16" s="121">
        <v>60737243</v>
      </c>
      <c r="C16" s="121">
        <v>2</v>
      </c>
      <c r="D16" s="122"/>
      <c r="E16" s="123" t="s">
        <v>3919</v>
      </c>
      <c r="F16" s="124" t="s">
        <v>3903</v>
      </c>
      <c r="G16" s="488">
        <f t="shared" si="5"/>
        <v>234</v>
      </c>
      <c r="H16" s="135">
        <f t="shared" si="6"/>
        <v>468</v>
      </c>
      <c r="I16" s="166" t="s">
        <v>152</v>
      </c>
      <c r="J16" s="496">
        <v>195</v>
      </c>
      <c r="K16" s="162">
        <f t="shared" si="7"/>
        <v>390</v>
      </c>
      <c r="L16" s="159">
        <f t="shared" si="8"/>
        <v>1462.5</v>
      </c>
      <c r="M16" s="167">
        <f t="shared" si="9"/>
        <v>2925</v>
      </c>
      <c r="N16" s="278" t="s">
        <v>1917</v>
      </c>
      <c r="O16" s="130">
        <v>46.5</v>
      </c>
      <c r="P16" s="130">
        <f t="shared" si="10"/>
        <v>93</v>
      </c>
      <c r="Q16" s="104"/>
      <c r="R16" s="40"/>
      <c r="S16" s="37"/>
      <c r="T16" s="37"/>
      <c r="U16" s="37"/>
      <c r="W16" s="37"/>
      <c r="X16" s="37"/>
      <c r="Y16" s="37"/>
      <c r="Z16" s="139"/>
      <c r="AA16" s="37"/>
    </row>
    <row r="17" spans="1:27" s="131" customFormat="1" x14ac:dyDescent="0.25">
      <c r="A17" s="134">
        <v>300963</v>
      </c>
      <c r="B17" s="121">
        <v>60737243</v>
      </c>
      <c r="C17" s="121">
        <v>2</v>
      </c>
      <c r="D17" s="122">
        <v>1390339</v>
      </c>
      <c r="E17" s="123" t="s">
        <v>3919</v>
      </c>
      <c r="F17" s="124" t="s">
        <v>3903</v>
      </c>
      <c r="G17" s="187">
        <f>J17*1.141463</f>
        <v>233.99991499999999</v>
      </c>
      <c r="H17" s="135">
        <f t="shared" si="6"/>
        <v>467.99982999999997</v>
      </c>
      <c r="I17" s="166" t="s">
        <v>152</v>
      </c>
      <c r="J17" s="496">
        <v>205</v>
      </c>
      <c r="K17" s="162">
        <f t="shared" si="7"/>
        <v>410</v>
      </c>
      <c r="L17" s="159">
        <f t="shared" si="8"/>
        <v>1537.5</v>
      </c>
      <c r="M17" s="167">
        <f t="shared" si="9"/>
        <v>3075</v>
      </c>
      <c r="N17" s="278" t="s">
        <v>1917</v>
      </c>
      <c r="O17" s="130">
        <v>46.5</v>
      </c>
      <c r="P17" s="130">
        <f t="shared" si="10"/>
        <v>93</v>
      </c>
      <c r="Q17" s="37"/>
      <c r="R17" s="480"/>
      <c r="S17" s="531" t="s">
        <v>4698</v>
      </c>
      <c r="T17" s="480"/>
      <c r="U17" s="480"/>
      <c r="V17" s="37"/>
      <c r="W17" s="37"/>
      <c r="X17" s="37"/>
      <c r="Y17" s="37"/>
      <c r="Z17" s="37"/>
      <c r="AA17" s="37"/>
    </row>
    <row r="18" spans="1:27" s="131" customFormat="1" x14ac:dyDescent="0.25">
      <c r="A18" s="197">
        <v>232712</v>
      </c>
      <c r="B18" s="134">
        <v>60737244</v>
      </c>
      <c r="C18" s="134">
        <v>2</v>
      </c>
      <c r="D18" s="122"/>
      <c r="E18" s="123" t="s">
        <v>3919</v>
      </c>
      <c r="F18" s="124" t="s">
        <v>3920</v>
      </c>
      <c r="G18" s="168">
        <f>J18*1.2</f>
        <v>235.2</v>
      </c>
      <c r="H18" s="125">
        <f t="shared" si="6"/>
        <v>470.4</v>
      </c>
      <c r="I18" s="166" t="s">
        <v>152</v>
      </c>
      <c r="J18" s="162">
        <v>196</v>
      </c>
      <c r="K18" s="162">
        <f t="shared" si="7"/>
        <v>392</v>
      </c>
      <c r="L18" s="167">
        <f t="shared" si="8"/>
        <v>1470</v>
      </c>
      <c r="M18" s="167">
        <f t="shared" si="9"/>
        <v>2940</v>
      </c>
      <c r="N18" s="278" t="s">
        <v>1917</v>
      </c>
      <c r="O18" s="130">
        <v>50.1</v>
      </c>
      <c r="P18" s="130">
        <f t="shared" si="10"/>
        <v>100.2</v>
      </c>
      <c r="Q18" s="188"/>
      <c r="R18" s="139"/>
      <c r="T18" s="139"/>
      <c r="V18" s="139"/>
      <c r="W18" s="37"/>
      <c r="X18" s="37"/>
      <c r="Y18" s="37"/>
      <c r="Z18" s="139"/>
      <c r="AA18" s="37"/>
    </row>
    <row r="19" spans="1:27" s="131" customFormat="1" ht="14.25" customHeight="1" x14ac:dyDescent="0.25">
      <c r="A19" s="197">
        <v>232712</v>
      </c>
      <c r="B19" s="134">
        <v>60737244</v>
      </c>
      <c r="C19" s="134">
        <v>1</v>
      </c>
      <c r="D19" s="122"/>
      <c r="E19" s="123" t="s">
        <v>3919</v>
      </c>
      <c r="F19" s="124" t="s">
        <v>3920</v>
      </c>
      <c r="G19" s="168">
        <f>J19*1.2</f>
        <v>235.2</v>
      </c>
      <c r="H19" s="125">
        <f t="shared" si="6"/>
        <v>235.2</v>
      </c>
      <c r="I19" s="134" t="s">
        <v>152</v>
      </c>
      <c r="J19" s="162">
        <v>196</v>
      </c>
      <c r="K19" s="162">
        <f t="shared" si="7"/>
        <v>196</v>
      </c>
      <c r="L19" s="167">
        <f t="shared" si="8"/>
        <v>1470</v>
      </c>
      <c r="M19" s="167">
        <f t="shared" si="9"/>
        <v>1470</v>
      </c>
      <c r="N19" s="278" t="s">
        <v>1917</v>
      </c>
      <c r="O19" s="130">
        <v>50.1</v>
      </c>
      <c r="P19" s="130">
        <f t="shared" si="10"/>
        <v>50.1</v>
      </c>
      <c r="Q19" s="188"/>
      <c r="R19" s="139"/>
      <c r="V19" s="37"/>
      <c r="W19" s="37"/>
      <c r="X19" s="37"/>
      <c r="Y19" s="37"/>
      <c r="Z19" s="37"/>
      <c r="AA19" s="37"/>
    </row>
    <row r="20" spans="1:27" s="131" customFormat="1" x14ac:dyDescent="0.25">
      <c r="A20" s="433" t="s">
        <v>4253</v>
      </c>
      <c r="B20" s="134">
        <v>60737244</v>
      </c>
      <c r="C20" s="134">
        <v>1</v>
      </c>
      <c r="D20" s="122"/>
      <c r="E20" s="123" t="s">
        <v>3919</v>
      </c>
      <c r="F20" s="124" t="s">
        <v>3920</v>
      </c>
      <c r="G20" s="482">
        <f>J20*1.2</f>
        <v>252</v>
      </c>
      <c r="H20" s="125">
        <f t="shared" si="6"/>
        <v>252</v>
      </c>
      <c r="I20" s="134" t="s">
        <v>152</v>
      </c>
      <c r="J20" s="496">
        <v>210</v>
      </c>
      <c r="K20" s="162">
        <f t="shared" si="7"/>
        <v>210</v>
      </c>
      <c r="L20" s="167">
        <f t="shared" si="8"/>
        <v>1575</v>
      </c>
      <c r="M20" s="167">
        <f t="shared" si="9"/>
        <v>1575</v>
      </c>
      <c r="N20" s="278" t="s">
        <v>1917</v>
      </c>
      <c r="O20" s="130">
        <v>50.1</v>
      </c>
      <c r="P20" s="130">
        <f t="shared" si="10"/>
        <v>50.1</v>
      </c>
      <c r="Q20" s="188"/>
      <c r="R20" s="139"/>
      <c r="V20" s="40"/>
      <c r="W20" s="37"/>
      <c r="X20" s="37"/>
      <c r="Y20" s="37"/>
      <c r="AA20" s="37"/>
    </row>
    <row r="21" spans="1:27" s="139" customFormat="1" x14ac:dyDescent="0.25">
      <c r="A21" s="197">
        <v>246386</v>
      </c>
      <c r="B21" s="134">
        <v>60737246</v>
      </c>
      <c r="C21" s="134">
        <v>2</v>
      </c>
      <c r="D21" s="122"/>
      <c r="E21" s="123" t="s">
        <v>3919</v>
      </c>
      <c r="F21" s="124" t="s">
        <v>4209</v>
      </c>
      <c r="G21" s="168">
        <f>J21*1.2</f>
        <v>300</v>
      </c>
      <c r="H21" s="162">
        <f t="shared" si="6"/>
        <v>600</v>
      </c>
      <c r="I21" s="166" t="s">
        <v>152</v>
      </c>
      <c r="J21" s="281">
        <v>250</v>
      </c>
      <c r="K21" s="162">
        <f t="shared" si="7"/>
        <v>500</v>
      </c>
      <c r="L21" s="167">
        <f t="shared" si="8"/>
        <v>1875</v>
      </c>
      <c r="M21" s="167">
        <f t="shared" si="9"/>
        <v>3750</v>
      </c>
      <c r="N21" s="277" t="s">
        <v>1917</v>
      </c>
      <c r="O21" s="130">
        <v>52.1</v>
      </c>
      <c r="P21" s="130">
        <f t="shared" si="10"/>
        <v>104.2</v>
      </c>
      <c r="R21" s="131"/>
      <c r="S21" s="131"/>
      <c r="T21" s="131"/>
      <c r="U21" s="202"/>
      <c r="X21" s="37"/>
      <c r="Y21" s="37"/>
      <c r="Z21" s="131"/>
      <c r="AA21" s="37"/>
    </row>
    <row r="22" spans="1:27" s="139" customFormat="1" x14ac:dyDescent="0.25">
      <c r="A22" s="197">
        <v>241490</v>
      </c>
      <c r="B22" s="134">
        <v>60737247</v>
      </c>
      <c r="C22" s="134">
        <v>2</v>
      </c>
      <c r="D22" s="122"/>
      <c r="E22" s="257" t="s">
        <v>3919</v>
      </c>
      <c r="F22" s="124" t="s">
        <v>4123</v>
      </c>
      <c r="G22" s="189">
        <f>J22*1.2</f>
        <v>336</v>
      </c>
      <c r="H22" s="125">
        <f t="shared" si="6"/>
        <v>672</v>
      </c>
      <c r="I22" s="358" t="s">
        <v>152</v>
      </c>
      <c r="J22" s="350">
        <v>280</v>
      </c>
      <c r="K22" s="162">
        <f t="shared" si="7"/>
        <v>560</v>
      </c>
      <c r="L22" s="167">
        <f t="shared" si="8"/>
        <v>2100</v>
      </c>
      <c r="M22" s="167">
        <f t="shared" si="9"/>
        <v>4200</v>
      </c>
      <c r="N22" s="122" t="s">
        <v>1917</v>
      </c>
      <c r="O22" s="130">
        <v>56.5</v>
      </c>
      <c r="P22" s="130">
        <f t="shared" si="10"/>
        <v>113</v>
      </c>
      <c r="Q22" s="188"/>
      <c r="S22" s="131"/>
      <c r="T22" s="131"/>
      <c r="V22" s="400"/>
      <c r="W22" s="202"/>
      <c r="X22" s="37"/>
      <c r="Y22" s="37"/>
      <c r="Z22" s="37"/>
      <c r="AA22" s="37"/>
    </row>
    <row r="23" spans="1:27" s="139" customFormat="1" x14ac:dyDescent="0.25">
      <c r="A23" s="197"/>
      <c r="B23" s="134"/>
      <c r="C23" s="134"/>
      <c r="D23" s="122"/>
      <c r="E23" s="257"/>
      <c r="F23" s="124"/>
      <c r="G23" s="189"/>
      <c r="H23" s="125"/>
      <c r="I23" s="358"/>
      <c r="J23" s="350"/>
      <c r="K23" s="162"/>
      <c r="L23" s="167"/>
      <c r="M23" s="167"/>
      <c r="N23" s="122"/>
      <c r="O23" s="130"/>
      <c r="P23" s="130"/>
      <c r="Q23" s="188"/>
      <c r="S23" s="131"/>
      <c r="T23" s="131"/>
      <c r="V23" s="400"/>
      <c r="W23" s="202"/>
      <c r="X23" s="37"/>
      <c r="Y23" s="37"/>
      <c r="Z23" s="37"/>
      <c r="AA23" s="37"/>
    </row>
    <row r="24" spans="1:27" s="37" customFormat="1" x14ac:dyDescent="0.25">
      <c r="A24" s="197">
        <v>237513</v>
      </c>
      <c r="B24" s="121">
        <v>63810367</v>
      </c>
      <c r="C24" s="178">
        <v>1</v>
      </c>
      <c r="D24" s="122"/>
      <c r="E24" s="123">
        <v>4000612946</v>
      </c>
      <c r="F24" s="124" t="s">
        <v>4112</v>
      </c>
      <c r="G24" s="189">
        <f>J24*1.2</f>
        <v>446.4</v>
      </c>
      <c r="H24" s="135">
        <f t="shared" ref="H24:H39" si="11">C24*G24</f>
        <v>446.4</v>
      </c>
      <c r="I24" s="166" t="s">
        <v>152</v>
      </c>
      <c r="J24" s="162">
        <v>372</v>
      </c>
      <c r="K24" s="160">
        <f t="shared" ref="K24:K39" si="12">C24*J24</f>
        <v>372</v>
      </c>
      <c r="L24" s="159">
        <f t="shared" ref="L24:L39" si="13">J24*7.5</f>
        <v>2790</v>
      </c>
      <c r="M24" s="159">
        <f t="shared" ref="M24:M39" si="14">C24*L24</f>
        <v>2790</v>
      </c>
      <c r="N24" s="122" t="s">
        <v>1917</v>
      </c>
      <c r="O24" s="130">
        <v>90.405000000000001</v>
      </c>
      <c r="P24" s="130">
        <f t="shared" ref="P24:P39" si="15">O24*C24</f>
        <v>90.405000000000001</v>
      </c>
      <c r="Q24" s="188"/>
      <c r="R24" s="131"/>
      <c r="S24" s="139"/>
      <c r="T24" s="139"/>
      <c r="U24" s="336"/>
      <c r="V24" s="139"/>
      <c r="X24" s="217"/>
      <c r="Y24" s="217"/>
      <c r="AA24" s="131"/>
    </row>
    <row r="25" spans="1:27" s="37" customFormat="1" x14ac:dyDescent="0.25">
      <c r="A25" s="136" t="s">
        <v>4253</v>
      </c>
      <c r="B25" s="121">
        <v>63810367</v>
      </c>
      <c r="C25" s="178">
        <v>1</v>
      </c>
      <c r="D25" s="122"/>
      <c r="E25" s="123">
        <v>4000612946</v>
      </c>
      <c r="F25" s="124" t="s">
        <v>4112</v>
      </c>
      <c r="G25" s="189">
        <f>J25*1.2</f>
        <v>456</v>
      </c>
      <c r="H25" s="135">
        <f t="shared" si="11"/>
        <v>456</v>
      </c>
      <c r="I25" s="166" t="s">
        <v>152</v>
      </c>
      <c r="J25" s="125">
        <v>380</v>
      </c>
      <c r="K25" s="160">
        <f t="shared" si="12"/>
        <v>380</v>
      </c>
      <c r="L25" s="159">
        <f t="shared" si="13"/>
        <v>2850</v>
      </c>
      <c r="M25" s="159">
        <f t="shared" si="14"/>
        <v>2850</v>
      </c>
      <c r="N25" s="122" t="s">
        <v>1917</v>
      </c>
      <c r="O25" s="130">
        <v>90.405000000000001</v>
      </c>
      <c r="P25" s="130">
        <f t="shared" si="15"/>
        <v>90.405000000000001</v>
      </c>
      <c r="Q25" s="188"/>
      <c r="R25" s="131"/>
      <c r="S25" s="139"/>
      <c r="T25" s="139"/>
      <c r="U25" s="336"/>
      <c r="V25" s="131"/>
      <c r="W25" s="139"/>
      <c r="X25" s="139"/>
      <c r="Y25" s="139"/>
      <c r="Z25" s="139"/>
      <c r="AA25" s="131"/>
    </row>
    <row r="26" spans="1:27" s="37" customFormat="1" ht="14.25" customHeight="1" x14ac:dyDescent="0.25">
      <c r="A26" s="511">
        <v>306657</v>
      </c>
      <c r="B26" s="121">
        <v>63810367</v>
      </c>
      <c r="C26" s="178">
        <v>2</v>
      </c>
      <c r="D26" s="122">
        <v>1396828</v>
      </c>
      <c r="E26" s="123">
        <v>4000612946</v>
      </c>
      <c r="F26" s="124" t="s">
        <v>4112</v>
      </c>
      <c r="G26" s="488">
        <f>J26*1.18</f>
        <v>531</v>
      </c>
      <c r="H26" s="135">
        <f t="shared" si="11"/>
        <v>1062</v>
      </c>
      <c r="I26" s="166" t="s">
        <v>152</v>
      </c>
      <c r="J26" s="519">
        <v>450</v>
      </c>
      <c r="K26" s="160">
        <f t="shared" si="12"/>
        <v>900</v>
      </c>
      <c r="L26" s="159">
        <f t="shared" si="13"/>
        <v>3375</v>
      </c>
      <c r="M26" s="159">
        <f t="shared" si="14"/>
        <v>6750</v>
      </c>
      <c r="N26" s="122" t="s">
        <v>1917</v>
      </c>
      <c r="O26" s="130">
        <v>90.405000000000001</v>
      </c>
      <c r="P26" s="130">
        <f t="shared" si="15"/>
        <v>180.81</v>
      </c>
      <c r="Q26" s="104">
        <v>450</v>
      </c>
      <c r="S26" s="517" t="s">
        <v>4691</v>
      </c>
      <c r="T26" s="40"/>
      <c r="U26" s="40"/>
      <c r="V26" s="139"/>
    </row>
    <row r="27" spans="1:27" s="37" customFormat="1" x14ac:dyDescent="0.25">
      <c r="A27" s="134">
        <v>230109</v>
      </c>
      <c r="B27" s="121">
        <v>63810368</v>
      </c>
      <c r="C27" s="178">
        <v>2</v>
      </c>
      <c r="D27" s="122"/>
      <c r="E27" s="123">
        <v>4000612946</v>
      </c>
      <c r="F27" s="124" t="s">
        <v>3943</v>
      </c>
      <c r="G27" s="189">
        <f>J27*1.2</f>
        <v>456</v>
      </c>
      <c r="H27" s="135">
        <f t="shared" si="11"/>
        <v>912</v>
      </c>
      <c r="I27" s="166" t="s">
        <v>152</v>
      </c>
      <c r="J27" s="162">
        <v>380</v>
      </c>
      <c r="K27" s="160">
        <f t="shared" si="12"/>
        <v>760</v>
      </c>
      <c r="L27" s="159">
        <f t="shared" si="13"/>
        <v>2850</v>
      </c>
      <c r="M27" s="159">
        <f t="shared" si="14"/>
        <v>5700</v>
      </c>
      <c r="N27" s="122" t="s">
        <v>1917</v>
      </c>
      <c r="O27" s="130">
        <v>90.405000000000001</v>
      </c>
      <c r="P27" s="130">
        <f t="shared" si="15"/>
        <v>180.81</v>
      </c>
      <c r="Q27" s="104"/>
      <c r="R27" s="40"/>
    </row>
    <row r="28" spans="1:27" s="37" customFormat="1" x14ac:dyDescent="0.25">
      <c r="A28" s="134">
        <v>255769</v>
      </c>
      <c r="B28" s="121">
        <v>63810368</v>
      </c>
      <c r="C28" s="178">
        <v>1</v>
      </c>
      <c r="D28" s="122"/>
      <c r="E28" s="123">
        <v>4000612946</v>
      </c>
      <c r="F28" s="124" t="s">
        <v>3943</v>
      </c>
      <c r="G28" s="168">
        <f>J28*1.2</f>
        <v>480</v>
      </c>
      <c r="H28" s="135">
        <f t="shared" si="11"/>
        <v>480</v>
      </c>
      <c r="I28" s="166" t="s">
        <v>152</v>
      </c>
      <c r="J28" s="162">
        <v>400</v>
      </c>
      <c r="K28" s="160">
        <f t="shared" si="12"/>
        <v>400</v>
      </c>
      <c r="L28" s="159">
        <f t="shared" si="13"/>
        <v>3000</v>
      </c>
      <c r="M28" s="159">
        <f t="shared" si="14"/>
        <v>3000</v>
      </c>
      <c r="N28" s="122" t="s">
        <v>1917</v>
      </c>
      <c r="O28" s="130">
        <v>90.405000000000001</v>
      </c>
      <c r="P28" s="130">
        <f t="shared" si="15"/>
        <v>90.405000000000001</v>
      </c>
      <c r="Q28" s="139"/>
      <c r="R28" s="139"/>
      <c r="S28" s="139"/>
      <c r="T28" s="139"/>
      <c r="U28" s="139"/>
      <c r="X28" s="131"/>
      <c r="Y28" s="131"/>
    </row>
    <row r="29" spans="1:27" s="37" customFormat="1" x14ac:dyDescent="0.25">
      <c r="A29" s="197">
        <v>300963</v>
      </c>
      <c r="B29" s="121">
        <v>63810368</v>
      </c>
      <c r="C29" s="178">
        <v>2</v>
      </c>
      <c r="D29" s="122">
        <v>1390335</v>
      </c>
      <c r="E29" s="123">
        <v>4000612946</v>
      </c>
      <c r="F29" s="124" t="s">
        <v>3943</v>
      </c>
      <c r="G29" s="488">
        <f>J29*1.04347</f>
        <v>479.99619999999993</v>
      </c>
      <c r="H29" s="135">
        <f t="shared" si="11"/>
        <v>959.99239999999986</v>
      </c>
      <c r="I29" s="166" t="s">
        <v>152</v>
      </c>
      <c r="J29" s="482">
        <v>460</v>
      </c>
      <c r="K29" s="160">
        <f t="shared" si="12"/>
        <v>920</v>
      </c>
      <c r="L29" s="159">
        <f t="shared" si="13"/>
        <v>3450</v>
      </c>
      <c r="M29" s="159">
        <f t="shared" si="14"/>
        <v>6900</v>
      </c>
      <c r="N29" s="122" t="s">
        <v>1917</v>
      </c>
      <c r="O29" s="130">
        <v>90.405000000000001</v>
      </c>
      <c r="P29" s="130">
        <f t="shared" si="15"/>
        <v>180.81</v>
      </c>
      <c r="Q29" s="131"/>
      <c r="R29" s="139"/>
      <c r="S29" s="512" t="s">
        <v>4578</v>
      </c>
      <c r="W29" s="139"/>
    </row>
    <row r="30" spans="1:27" s="37" customFormat="1" x14ac:dyDescent="0.25">
      <c r="A30" s="136" t="s">
        <v>4253</v>
      </c>
      <c r="B30" s="121">
        <v>63810368</v>
      </c>
      <c r="C30" s="178">
        <v>1</v>
      </c>
      <c r="D30" s="122"/>
      <c r="E30" s="123">
        <v>4000612946</v>
      </c>
      <c r="F30" s="124" t="s">
        <v>3943</v>
      </c>
      <c r="G30" s="189">
        <f>J30*1.2</f>
        <v>480</v>
      </c>
      <c r="H30" s="135">
        <f t="shared" si="11"/>
        <v>480</v>
      </c>
      <c r="I30" s="166" t="s">
        <v>152</v>
      </c>
      <c r="J30" s="125">
        <v>400</v>
      </c>
      <c r="K30" s="160">
        <f t="shared" si="12"/>
        <v>400</v>
      </c>
      <c r="L30" s="159">
        <f t="shared" si="13"/>
        <v>3000</v>
      </c>
      <c r="M30" s="159">
        <f t="shared" si="14"/>
        <v>3000</v>
      </c>
      <c r="N30" s="122" t="s">
        <v>1917</v>
      </c>
      <c r="O30" s="130">
        <v>90.405000000000001</v>
      </c>
      <c r="P30" s="130">
        <f t="shared" si="15"/>
        <v>90.405000000000001</v>
      </c>
      <c r="Q30" s="104"/>
      <c r="R30" s="40"/>
      <c r="S30" s="513"/>
      <c r="W30" s="131"/>
      <c r="X30" s="139"/>
      <c r="Y30" s="139"/>
    </row>
    <row r="31" spans="1:27" s="37" customFormat="1" x14ac:dyDescent="0.25">
      <c r="A31" s="197">
        <v>232712</v>
      </c>
      <c r="B31" s="134">
        <v>63809579</v>
      </c>
      <c r="C31" s="134">
        <v>2</v>
      </c>
      <c r="D31" s="122"/>
      <c r="E31" s="123">
        <v>4000612946</v>
      </c>
      <c r="F31" s="124" t="s">
        <v>3944</v>
      </c>
      <c r="G31" s="168">
        <f>J31*1.2</f>
        <v>468</v>
      </c>
      <c r="H31" s="125">
        <f t="shared" si="11"/>
        <v>936</v>
      </c>
      <c r="I31" s="166" t="s">
        <v>152</v>
      </c>
      <c r="J31" s="162">
        <v>390</v>
      </c>
      <c r="K31" s="162">
        <f t="shared" si="12"/>
        <v>780</v>
      </c>
      <c r="L31" s="167">
        <f t="shared" si="13"/>
        <v>2925</v>
      </c>
      <c r="M31" s="167">
        <f t="shared" si="14"/>
        <v>5850</v>
      </c>
      <c r="N31" s="277" t="s">
        <v>1917</v>
      </c>
      <c r="O31" s="130">
        <v>97.1</v>
      </c>
      <c r="P31" s="130">
        <f t="shared" si="15"/>
        <v>194.2</v>
      </c>
      <c r="Q31" s="139"/>
      <c r="R31" s="139"/>
      <c r="S31" s="131"/>
      <c r="T31" s="131"/>
      <c r="U31" s="139"/>
      <c r="V31" s="139"/>
      <c r="X31" s="230"/>
      <c r="Y31" s="230"/>
    </row>
    <row r="32" spans="1:27" s="37" customFormat="1" x14ac:dyDescent="0.25">
      <c r="A32" s="197">
        <v>200693</v>
      </c>
      <c r="B32" s="134">
        <v>63809579</v>
      </c>
      <c r="C32" s="134">
        <v>2</v>
      </c>
      <c r="D32" s="161"/>
      <c r="E32" s="123">
        <v>4000612946</v>
      </c>
      <c r="F32" s="124" t="s">
        <v>3945</v>
      </c>
      <c r="G32" s="168">
        <f>J32*1.2</f>
        <v>468</v>
      </c>
      <c r="H32" s="162">
        <f t="shared" si="11"/>
        <v>936</v>
      </c>
      <c r="I32" s="166" t="s">
        <v>152</v>
      </c>
      <c r="J32" s="162">
        <v>390</v>
      </c>
      <c r="K32" s="162">
        <f t="shared" si="12"/>
        <v>780</v>
      </c>
      <c r="L32" s="167">
        <f t="shared" si="13"/>
        <v>2925</v>
      </c>
      <c r="M32" s="167">
        <f t="shared" si="14"/>
        <v>5850</v>
      </c>
      <c r="N32" s="171" t="s">
        <v>1917</v>
      </c>
      <c r="O32" s="130">
        <v>99.5</v>
      </c>
      <c r="P32" s="282">
        <f t="shared" si="15"/>
        <v>199</v>
      </c>
      <c r="Q32" s="188"/>
      <c r="R32" s="139"/>
      <c r="S32" s="139"/>
      <c r="T32" s="139"/>
      <c r="X32" s="139"/>
      <c r="Y32" s="139"/>
    </row>
    <row r="33" spans="1:27" s="37" customFormat="1" x14ac:dyDescent="0.25">
      <c r="A33" s="134">
        <v>297566</v>
      </c>
      <c r="B33" s="134">
        <v>63809579</v>
      </c>
      <c r="C33" s="134">
        <v>1</v>
      </c>
      <c r="D33" s="122">
        <v>1386418</v>
      </c>
      <c r="E33" s="123">
        <v>4000612946</v>
      </c>
      <c r="F33" s="124" t="s">
        <v>3945</v>
      </c>
      <c r="G33" s="482">
        <f>J33*1.1</f>
        <v>528</v>
      </c>
      <c r="H33" s="125">
        <f t="shared" si="11"/>
        <v>528</v>
      </c>
      <c r="I33" s="166" t="s">
        <v>152</v>
      </c>
      <c r="J33" s="496">
        <v>480</v>
      </c>
      <c r="K33" s="162">
        <f t="shared" si="12"/>
        <v>480</v>
      </c>
      <c r="L33" s="167">
        <f t="shared" si="13"/>
        <v>3600</v>
      </c>
      <c r="M33" s="167">
        <f t="shared" si="14"/>
        <v>3600</v>
      </c>
      <c r="N33" s="171" t="s">
        <v>1917</v>
      </c>
      <c r="O33" s="130">
        <v>99.5</v>
      </c>
      <c r="P33" s="282">
        <f t="shared" si="15"/>
        <v>99.5</v>
      </c>
      <c r="Q33" s="139"/>
      <c r="R33" s="336"/>
      <c r="S33" s="498" t="s">
        <v>4578</v>
      </c>
      <c r="T33" s="337"/>
      <c r="U33" s="337"/>
      <c r="X33" s="131"/>
      <c r="Y33" s="131"/>
    </row>
    <row r="34" spans="1:27" s="37" customFormat="1" x14ac:dyDescent="0.25">
      <c r="A34" s="197">
        <v>241490</v>
      </c>
      <c r="B34" s="134">
        <v>63810370</v>
      </c>
      <c r="C34" s="134">
        <v>2</v>
      </c>
      <c r="D34" s="122"/>
      <c r="E34" s="257">
        <v>4000612946</v>
      </c>
      <c r="F34" s="124" t="s">
        <v>4192</v>
      </c>
      <c r="G34" s="168">
        <f t="shared" ref="G34:G39" si="16">J34*1.2</f>
        <v>540</v>
      </c>
      <c r="H34" s="125">
        <f t="shared" si="11"/>
        <v>1080</v>
      </c>
      <c r="I34" s="358" t="s">
        <v>152</v>
      </c>
      <c r="J34" s="350">
        <v>450</v>
      </c>
      <c r="K34" s="162">
        <f t="shared" si="12"/>
        <v>900</v>
      </c>
      <c r="L34" s="167">
        <f t="shared" si="13"/>
        <v>3375</v>
      </c>
      <c r="M34" s="167">
        <f t="shared" si="14"/>
        <v>6750</v>
      </c>
      <c r="N34" s="122" t="s">
        <v>1917</v>
      </c>
      <c r="O34" s="130">
        <v>125</v>
      </c>
      <c r="P34" s="130">
        <f t="shared" si="15"/>
        <v>250</v>
      </c>
      <c r="Q34" s="188"/>
      <c r="R34" s="139"/>
      <c r="S34" s="131"/>
      <c r="T34" s="131"/>
      <c r="U34" s="131"/>
      <c r="V34" s="139"/>
      <c r="W34" s="40"/>
      <c r="X34" s="131"/>
      <c r="Y34" s="131"/>
      <c r="Z34" s="40"/>
    </row>
    <row r="35" spans="1:27" s="37" customFormat="1" x14ac:dyDescent="0.25">
      <c r="A35" s="136" t="s">
        <v>4253</v>
      </c>
      <c r="B35" s="134">
        <v>63810370</v>
      </c>
      <c r="C35" s="134">
        <v>1</v>
      </c>
      <c r="D35" s="122"/>
      <c r="E35" s="257">
        <v>4000612946</v>
      </c>
      <c r="F35" s="124" t="s">
        <v>4192</v>
      </c>
      <c r="G35" s="168">
        <f t="shared" si="16"/>
        <v>600</v>
      </c>
      <c r="H35" s="125">
        <f t="shared" si="11"/>
        <v>600</v>
      </c>
      <c r="I35" s="166" t="s">
        <v>152</v>
      </c>
      <c r="J35" s="435">
        <v>500</v>
      </c>
      <c r="K35" s="162">
        <f t="shared" si="12"/>
        <v>500</v>
      </c>
      <c r="L35" s="167">
        <f t="shared" si="13"/>
        <v>3750</v>
      </c>
      <c r="M35" s="167">
        <f t="shared" si="14"/>
        <v>3750</v>
      </c>
      <c r="N35" s="122" t="s">
        <v>1917</v>
      </c>
      <c r="O35" s="130">
        <v>125</v>
      </c>
      <c r="P35" s="130">
        <f t="shared" si="15"/>
        <v>125</v>
      </c>
      <c r="Q35" s="188"/>
      <c r="R35" s="139"/>
      <c r="S35" s="131"/>
      <c r="T35" s="131"/>
      <c r="U35" s="131"/>
      <c r="V35" s="202"/>
      <c r="W35" s="217"/>
    </row>
    <row r="36" spans="1:27" s="37" customFormat="1" x14ac:dyDescent="0.25">
      <c r="A36" s="197">
        <v>271717</v>
      </c>
      <c r="B36" s="134">
        <v>63810342</v>
      </c>
      <c r="C36" s="134">
        <v>2</v>
      </c>
      <c r="D36" s="122"/>
      <c r="E36" s="257">
        <v>4000612946</v>
      </c>
      <c r="F36" s="124" t="s">
        <v>4365</v>
      </c>
      <c r="G36" s="125">
        <f t="shared" si="16"/>
        <v>540</v>
      </c>
      <c r="H36" s="125">
        <f t="shared" si="11"/>
        <v>1080</v>
      </c>
      <c r="I36" s="166" t="s">
        <v>152</v>
      </c>
      <c r="J36" s="162">
        <v>450</v>
      </c>
      <c r="K36" s="162">
        <f t="shared" si="12"/>
        <v>900</v>
      </c>
      <c r="L36" s="167">
        <f t="shared" si="13"/>
        <v>3375</v>
      </c>
      <c r="M36" s="167">
        <f t="shared" si="14"/>
        <v>6750</v>
      </c>
      <c r="N36" s="122" t="s">
        <v>1917</v>
      </c>
      <c r="O36" s="130">
        <v>107</v>
      </c>
      <c r="P36" s="130">
        <f t="shared" si="15"/>
        <v>214</v>
      </c>
      <c r="Q36" s="139"/>
      <c r="R36" s="131"/>
      <c r="S36" s="131"/>
      <c r="T36" s="139"/>
      <c r="U36" s="131"/>
      <c r="V36" s="139"/>
      <c r="W36" s="139"/>
      <c r="Z36" s="139"/>
    </row>
    <row r="37" spans="1:27" s="37" customFormat="1" x14ac:dyDescent="0.25">
      <c r="A37" s="197">
        <v>271717</v>
      </c>
      <c r="B37" s="134">
        <v>63810342</v>
      </c>
      <c r="C37" s="134">
        <v>2</v>
      </c>
      <c r="D37" s="122">
        <v>1351449</v>
      </c>
      <c r="E37" s="257">
        <v>4000612946</v>
      </c>
      <c r="F37" s="124" t="s">
        <v>4439</v>
      </c>
      <c r="G37" s="125">
        <f t="shared" si="16"/>
        <v>540</v>
      </c>
      <c r="H37" s="125">
        <f t="shared" si="11"/>
        <v>1080</v>
      </c>
      <c r="I37" s="166" t="s">
        <v>152</v>
      </c>
      <c r="J37" s="162">
        <v>450</v>
      </c>
      <c r="K37" s="162">
        <f t="shared" si="12"/>
        <v>900</v>
      </c>
      <c r="L37" s="167">
        <f t="shared" si="13"/>
        <v>3375</v>
      </c>
      <c r="M37" s="167">
        <f t="shared" si="14"/>
        <v>6750</v>
      </c>
      <c r="N37" s="122" t="s">
        <v>1917</v>
      </c>
      <c r="O37" s="130">
        <v>107</v>
      </c>
      <c r="P37" s="130">
        <f t="shared" si="15"/>
        <v>214</v>
      </c>
      <c r="Q37" s="139"/>
      <c r="R37" s="131"/>
      <c r="S37" s="131"/>
      <c r="T37" s="40"/>
    </row>
    <row r="38" spans="1:27" s="37" customFormat="1" x14ac:dyDescent="0.25">
      <c r="A38" s="197">
        <v>246386</v>
      </c>
      <c r="B38" s="134">
        <v>63810369</v>
      </c>
      <c r="C38" s="121">
        <v>2</v>
      </c>
      <c r="D38" s="122"/>
      <c r="E38" s="270">
        <v>4000612946</v>
      </c>
      <c r="F38" s="124" t="s">
        <v>4208</v>
      </c>
      <c r="G38" s="168">
        <f t="shared" si="16"/>
        <v>510</v>
      </c>
      <c r="H38" s="162">
        <f t="shared" si="11"/>
        <v>1020</v>
      </c>
      <c r="I38" s="166" t="s">
        <v>152</v>
      </c>
      <c r="J38" s="281">
        <v>425</v>
      </c>
      <c r="K38" s="162">
        <f t="shared" si="12"/>
        <v>850</v>
      </c>
      <c r="L38" s="167">
        <f t="shared" si="13"/>
        <v>3187.5</v>
      </c>
      <c r="M38" s="167">
        <f t="shared" si="14"/>
        <v>6375</v>
      </c>
      <c r="N38" s="122" t="s">
        <v>1917</v>
      </c>
      <c r="O38" s="130">
        <v>115</v>
      </c>
      <c r="P38" s="130">
        <f t="shared" si="15"/>
        <v>230</v>
      </c>
      <c r="Q38" s="188"/>
      <c r="R38" s="202"/>
      <c r="S38" s="202"/>
      <c r="T38" s="131"/>
      <c r="U38" s="131"/>
      <c r="V38" s="139"/>
      <c r="W38" s="139"/>
      <c r="X38" s="139"/>
      <c r="Y38" s="139"/>
    </row>
    <row r="39" spans="1:27" s="37" customFormat="1" x14ac:dyDescent="0.25">
      <c r="A39" s="136" t="s">
        <v>4253</v>
      </c>
      <c r="B39" s="134">
        <v>63810369</v>
      </c>
      <c r="C39" s="121">
        <v>1</v>
      </c>
      <c r="D39" s="122"/>
      <c r="E39" s="270">
        <v>4000612946</v>
      </c>
      <c r="F39" s="124" t="s">
        <v>4208</v>
      </c>
      <c r="G39" s="168">
        <f t="shared" si="16"/>
        <v>576</v>
      </c>
      <c r="H39" s="162">
        <f t="shared" si="11"/>
        <v>576</v>
      </c>
      <c r="I39" s="166" t="s">
        <v>152</v>
      </c>
      <c r="J39" s="125">
        <v>480</v>
      </c>
      <c r="K39" s="162">
        <f t="shared" si="12"/>
        <v>480</v>
      </c>
      <c r="L39" s="167">
        <f t="shared" si="13"/>
        <v>3600</v>
      </c>
      <c r="M39" s="167">
        <f t="shared" si="14"/>
        <v>3600</v>
      </c>
      <c r="N39" s="122" t="s">
        <v>1917</v>
      </c>
      <c r="O39" s="130">
        <v>115</v>
      </c>
      <c r="P39" s="130">
        <f t="shared" si="15"/>
        <v>115</v>
      </c>
      <c r="Q39" s="188"/>
      <c r="R39" s="202"/>
      <c r="S39" s="202"/>
      <c r="T39" s="131"/>
      <c r="U39" s="131"/>
      <c r="V39" s="139"/>
      <c r="W39" s="131"/>
      <c r="X39" s="40"/>
      <c r="Y39" s="40"/>
    </row>
    <row r="40" spans="1:27" s="37" customFormat="1" x14ac:dyDescent="0.25">
      <c r="A40" s="136"/>
      <c r="B40" s="134"/>
      <c r="C40" s="121"/>
      <c r="D40" s="122"/>
      <c r="E40" s="270"/>
      <c r="F40" s="124"/>
      <c r="G40" s="168"/>
      <c r="H40" s="162"/>
      <c r="I40" s="166"/>
      <c r="J40" s="125"/>
      <c r="K40" s="162"/>
      <c r="L40" s="167"/>
      <c r="M40" s="167"/>
      <c r="N40" s="122"/>
      <c r="O40" s="130"/>
      <c r="P40" s="130"/>
      <c r="Q40" s="188"/>
      <c r="R40" s="202"/>
      <c r="S40" s="202"/>
      <c r="T40" s="131"/>
      <c r="U40" s="131"/>
      <c r="V40" s="139"/>
      <c r="W40" s="131"/>
      <c r="X40" s="40"/>
      <c r="Y40" s="40"/>
    </row>
    <row r="41" spans="1:27" s="37" customFormat="1" ht="14.25" customHeight="1" x14ac:dyDescent="0.25">
      <c r="A41" s="197">
        <v>237513</v>
      </c>
      <c r="B41" s="134">
        <v>63810371</v>
      </c>
      <c r="C41" s="134">
        <v>1</v>
      </c>
      <c r="D41" s="122"/>
      <c r="E41" s="123">
        <v>4000605986</v>
      </c>
      <c r="F41" s="124" t="s">
        <v>4113</v>
      </c>
      <c r="G41" s="189">
        <f t="shared" ref="G41:G47" si="17">J41*1.2</f>
        <v>188.4</v>
      </c>
      <c r="H41" s="125">
        <f t="shared" ref="H41:H47" si="18">C41*G41</f>
        <v>188.4</v>
      </c>
      <c r="I41" s="166" t="s">
        <v>152</v>
      </c>
      <c r="J41" s="354">
        <v>157</v>
      </c>
      <c r="K41" s="162">
        <f t="shared" ref="K41:K47" si="19">C41*J41</f>
        <v>157</v>
      </c>
      <c r="L41" s="167">
        <f t="shared" ref="L41:L47" si="20">J41*7.5</f>
        <v>1177.5</v>
      </c>
      <c r="M41" s="167">
        <f t="shared" ref="M41:M47" si="21">C41*L41</f>
        <v>1177.5</v>
      </c>
      <c r="N41" s="277" t="s">
        <v>1917</v>
      </c>
      <c r="O41" s="130">
        <v>33.1</v>
      </c>
      <c r="P41" s="130">
        <f t="shared" ref="P41:P47" si="22">O41*C41</f>
        <v>33.1</v>
      </c>
      <c r="Q41" s="188"/>
      <c r="R41" s="139"/>
      <c r="S41" s="131"/>
      <c r="T41" s="131"/>
      <c r="U41" s="131"/>
      <c r="V41" s="131"/>
      <c r="W41" s="230"/>
    </row>
    <row r="42" spans="1:27" s="37" customFormat="1" x14ac:dyDescent="0.25">
      <c r="A42" s="511">
        <v>306657</v>
      </c>
      <c r="B42" s="134">
        <v>63810371</v>
      </c>
      <c r="C42" s="134">
        <v>2</v>
      </c>
      <c r="D42" s="122">
        <v>1396816</v>
      </c>
      <c r="E42" s="123">
        <v>4000605986</v>
      </c>
      <c r="F42" s="124" t="s">
        <v>4113</v>
      </c>
      <c r="G42" s="488">
        <f t="shared" si="17"/>
        <v>200.4</v>
      </c>
      <c r="H42" s="125">
        <f t="shared" si="18"/>
        <v>400.8</v>
      </c>
      <c r="I42" s="166" t="s">
        <v>152</v>
      </c>
      <c r="J42" s="520">
        <v>167</v>
      </c>
      <c r="K42" s="162">
        <f t="shared" si="19"/>
        <v>334</v>
      </c>
      <c r="L42" s="167">
        <f t="shared" si="20"/>
        <v>1252.5</v>
      </c>
      <c r="M42" s="167">
        <f t="shared" si="21"/>
        <v>2505</v>
      </c>
      <c r="N42" s="277" t="s">
        <v>1917</v>
      </c>
      <c r="O42" s="130">
        <v>33.1</v>
      </c>
      <c r="P42" s="130">
        <f t="shared" si="22"/>
        <v>66.2</v>
      </c>
      <c r="Q42" s="104">
        <v>167</v>
      </c>
      <c r="S42" s="517" t="s">
        <v>4691</v>
      </c>
      <c r="X42" s="131"/>
      <c r="Y42" s="131"/>
    </row>
    <row r="43" spans="1:27" s="37" customFormat="1" x14ac:dyDescent="0.25">
      <c r="A43" s="134">
        <v>228344</v>
      </c>
      <c r="B43" s="134">
        <v>63810372</v>
      </c>
      <c r="C43" s="134">
        <v>2</v>
      </c>
      <c r="D43" s="161"/>
      <c r="E43" s="123">
        <v>4000605986</v>
      </c>
      <c r="F43" s="124" t="s">
        <v>3880</v>
      </c>
      <c r="G43" s="189">
        <f t="shared" si="17"/>
        <v>192</v>
      </c>
      <c r="H43" s="125">
        <f t="shared" si="18"/>
        <v>384</v>
      </c>
      <c r="I43" s="166" t="s">
        <v>152</v>
      </c>
      <c r="J43" s="350">
        <v>160</v>
      </c>
      <c r="K43" s="162">
        <f t="shared" si="19"/>
        <v>320</v>
      </c>
      <c r="L43" s="167">
        <f t="shared" si="20"/>
        <v>1200</v>
      </c>
      <c r="M43" s="167">
        <f t="shared" si="21"/>
        <v>2400</v>
      </c>
      <c r="N43" s="277" t="s">
        <v>1917</v>
      </c>
      <c r="O43" s="130">
        <v>33.1</v>
      </c>
      <c r="P43" s="130">
        <f t="shared" si="22"/>
        <v>66.2</v>
      </c>
      <c r="Q43" s="104"/>
      <c r="R43" s="40"/>
      <c r="X43" s="139"/>
      <c r="Y43" s="139"/>
    </row>
    <row r="44" spans="1:27" s="37" customFormat="1" ht="14.25" customHeight="1" x14ac:dyDescent="0.25">
      <c r="A44" s="197">
        <v>196961</v>
      </c>
      <c r="B44" s="134">
        <v>63809552</v>
      </c>
      <c r="C44" s="121">
        <v>2</v>
      </c>
      <c r="D44" s="161"/>
      <c r="E44" s="123">
        <v>4000605986</v>
      </c>
      <c r="F44" s="124" t="s">
        <v>3755</v>
      </c>
      <c r="G44" s="189">
        <f t="shared" si="17"/>
        <v>196.79999999999998</v>
      </c>
      <c r="H44" s="125">
        <f t="shared" si="18"/>
        <v>393.59999999999997</v>
      </c>
      <c r="I44" s="219" t="s">
        <v>152</v>
      </c>
      <c r="J44" s="220">
        <v>164</v>
      </c>
      <c r="K44" s="220">
        <f t="shared" si="19"/>
        <v>328</v>
      </c>
      <c r="L44" s="221">
        <f t="shared" si="20"/>
        <v>1230</v>
      </c>
      <c r="M44" s="221">
        <f t="shared" si="21"/>
        <v>2460</v>
      </c>
      <c r="N44" s="272" t="s">
        <v>1917</v>
      </c>
      <c r="O44" s="130">
        <v>36</v>
      </c>
      <c r="P44" s="130">
        <f t="shared" si="22"/>
        <v>72</v>
      </c>
      <c r="Q44" s="104"/>
      <c r="R44" s="40"/>
      <c r="S44" s="120" t="s">
        <v>3486</v>
      </c>
      <c r="T44" s="40"/>
      <c r="U44" s="202"/>
      <c r="Z44" s="131"/>
      <c r="AA44" s="131"/>
    </row>
    <row r="45" spans="1:27" s="37" customFormat="1" x14ac:dyDescent="0.25">
      <c r="A45" s="197">
        <v>211625</v>
      </c>
      <c r="B45" s="121">
        <v>63810343</v>
      </c>
      <c r="C45" s="121">
        <v>2</v>
      </c>
      <c r="D45" s="161"/>
      <c r="E45" s="123">
        <v>4000605986</v>
      </c>
      <c r="F45" s="124" t="s">
        <v>3768</v>
      </c>
      <c r="G45" s="189">
        <f t="shared" si="17"/>
        <v>200.4</v>
      </c>
      <c r="H45" s="125">
        <f t="shared" si="18"/>
        <v>400.8</v>
      </c>
      <c r="I45" s="166" t="s">
        <v>152</v>
      </c>
      <c r="J45" s="162">
        <v>167</v>
      </c>
      <c r="K45" s="162">
        <f t="shared" si="19"/>
        <v>334</v>
      </c>
      <c r="L45" s="167">
        <f t="shared" si="20"/>
        <v>1252.5</v>
      </c>
      <c r="M45" s="167">
        <f t="shared" si="21"/>
        <v>2505</v>
      </c>
      <c r="N45" s="297" t="s">
        <v>1917</v>
      </c>
      <c r="O45" s="130">
        <v>38.234999999999999</v>
      </c>
      <c r="P45" s="130">
        <f t="shared" si="22"/>
        <v>76.47</v>
      </c>
      <c r="Q45" s="188"/>
      <c r="R45" s="139"/>
      <c r="S45" s="139"/>
      <c r="T45" s="139"/>
      <c r="Z45" s="131"/>
      <c r="AA45" s="139"/>
    </row>
    <row r="46" spans="1:27" s="37" customFormat="1" ht="14.25" customHeight="1" x14ac:dyDescent="0.25">
      <c r="A46" s="197">
        <v>246386</v>
      </c>
      <c r="B46" s="134">
        <v>63810373</v>
      </c>
      <c r="C46" s="121">
        <v>2</v>
      </c>
      <c r="D46" s="122"/>
      <c r="E46" s="270">
        <v>4000605986</v>
      </c>
      <c r="F46" s="124" t="s">
        <v>4204</v>
      </c>
      <c r="G46" s="168">
        <f t="shared" si="17"/>
        <v>204</v>
      </c>
      <c r="H46" s="125">
        <f t="shared" si="18"/>
        <v>408</v>
      </c>
      <c r="I46" s="134" t="s">
        <v>152</v>
      </c>
      <c r="J46" s="281">
        <v>170</v>
      </c>
      <c r="K46" s="162">
        <f t="shared" si="19"/>
        <v>340</v>
      </c>
      <c r="L46" s="167">
        <f t="shared" si="20"/>
        <v>1275</v>
      </c>
      <c r="M46" s="167">
        <f t="shared" si="21"/>
        <v>2550</v>
      </c>
      <c r="N46" s="122" t="s">
        <v>1917</v>
      </c>
      <c r="O46" s="130">
        <v>39.5</v>
      </c>
      <c r="P46" s="130">
        <f t="shared" si="22"/>
        <v>79</v>
      </c>
      <c r="Q46" s="188"/>
      <c r="R46" s="131"/>
      <c r="S46" s="131"/>
      <c r="T46" s="131"/>
      <c r="U46" s="131"/>
      <c r="V46" s="40"/>
      <c r="X46" s="131"/>
      <c r="Y46" s="131"/>
      <c r="Z46" s="40"/>
      <c r="AA46" s="131"/>
    </row>
    <row r="47" spans="1:27" s="37" customFormat="1" x14ac:dyDescent="0.25">
      <c r="A47" s="197">
        <v>241490</v>
      </c>
      <c r="B47" s="134">
        <v>63810374</v>
      </c>
      <c r="C47" s="134">
        <v>2</v>
      </c>
      <c r="D47" s="122"/>
      <c r="E47" s="257">
        <v>4000605986</v>
      </c>
      <c r="F47" s="124" t="s">
        <v>4714</v>
      </c>
      <c r="G47" s="189">
        <f t="shared" si="17"/>
        <v>210</v>
      </c>
      <c r="H47" s="125">
        <f t="shared" si="18"/>
        <v>420</v>
      </c>
      <c r="I47" s="358" t="s">
        <v>152</v>
      </c>
      <c r="J47" s="412">
        <v>175</v>
      </c>
      <c r="K47" s="162">
        <f t="shared" si="19"/>
        <v>350</v>
      </c>
      <c r="L47" s="167">
        <f t="shared" si="20"/>
        <v>1312.5</v>
      </c>
      <c r="M47" s="167">
        <f t="shared" si="21"/>
        <v>2625</v>
      </c>
      <c r="N47" s="122" t="s">
        <v>1917</v>
      </c>
      <c r="O47" s="130">
        <v>41.8</v>
      </c>
      <c r="P47" s="130">
        <f t="shared" si="22"/>
        <v>83.6</v>
      </c>
      <c r="Q47" s="188"/>
      <c r="R47" s="139"/>
      <c r="S47" s="131"/>
      <c r="T47" s="131"/>
      <c r="U47" s="131"/>
      <c r="W47" s="139"/>
      <c r="AA47" s="131"/>
    </row>
    <row r="49" spans="1:27" s="37" customFormat="1" x14ac:dyDescent="0.25">
      <c r="A49" s="197">
        <v>236942</v>
      </c>
      <c r="B49" s="385">
        <v>60739268</v>
      </c>
      <c r="C49" s="385">
        <v>1</v>
      </c>
      <c r="D49" s="161"/>
      <c r="E49" s="386">
        <v>4001776335</v>
      </c>
      <c r="F49" s="387" t="s">
        <v>4102</v>
      </c>
      <c r="G49" s="388">
        <f t="shared" ref="G49:G55" si="23">J49*1.2</f>
        <v>132</v>
      </c>
      <c r="H49" s="389">
        <f t="shared" ref="H49:H55" si="24">C49*G49</f>
        <v>132</v>
      </c>
      <c r="I49" s="390" t="s">
        <v>152</v>
      </c>
      <c r="J49" s="392">
        <v>110</v>
      </c>
      <c r="K49" s="392">
        <f t="shared" ref="K49:K55" si="25">C49*J49</f>
        <v>110</v>
      </c>
      <c r="L49" s="393">
        <f t="shared" ref="L49:L55" si="26">J49*7.5</f>
        <v>825</v>
      </c>
      <c r="M49" s="393">
        <f t="shared" ref="M49:M55" si="27">C49*L49</f>
        <v>825</v>
      </c>
      <c r="N49" s="394" t="s">
        <v>2028</v>
      </c>
      <c r="O49" s="395">
        <v>14</v>
      </c>
      <c r="P49" s="395">
        <f t="shared" ref="P49:P55" si="28">O49*C49</f>
        <v>14</v>
      </c>
      <c r="Q49" s="382"/>
      <c r="R49" s="384"/>
      <c r="S49" s="383"/>
      <c r="T49" s="383"/>
      <c r="U49" s="383"/>
      <c r="X49" s="131"/>
      <c r="Y49" s="131"/>
      <c r="Z49" s="139"/>
      <c r="AA49" s="131"/>
    </row>
    <row r="50" spans="1:27" s="37" customFormat="1" x14ac:dyDescent="0.25">
      <c r="A50" s="197">
        <v>230134</v>
      </c>
      <c r="B50" s="121">
        <v>60739269</v>
      </c>
      <c r="C50" s="121">
        <v>2</v>
      </c>
      <c r="D50" s="161"/>
      <c r="E50" s="123">
        <v>4001776335</v>
      </c>
      <c r="F50" s="124" t="s">
        <v>3882</v>
      </c>
      <c r="G50" s="168">
        <f t="shared" si="23"/>
        <v>138</v>
      </c>
      <c r="H50" s="162">
        <f t="shared" si="24"/>
        <v>276</v>
      </c>
      <c r="I50" s="166" t="s">
        <v>152</v>
      </c>
      <c r="J50" s="356">
        <v>115</v>
      </c>
      <c r="K50" s="162">
        <f t="shared" si="25"/>
        <v>230</v>
      </c>
      <c r="L50" s="167">
        <f t="shared" si="26"/>
        <v>862.5</v>
      </c>
      <c r="M50" s="167">
        <f t="shared" si="27"/>
        <v>1725</v>
      </c>
      <c r="N50" s="171" t="s">
        <v>2028</v>
      </c>
      <c r="O50" s="130">
        <v>16</v>
      </c>
      <c r="P50" s="130">
        <f t="shared" si="28"/>
        <v>32</v>
      </c>
      <c r="Q50" s="104"/>
      <c r="R50" s="40"/>
      <c r="W50" s="139"/>
      <c r="X50" s="131"/>
      <c r="Y50" s="131"/>
      <c r="AA50" s="131"/>
    </row>
    <row r="51" spans="1:27" s="37" customFormat="1" x14ac:dyDescent="0.25">
      <c r="A51" s="197">
        <v>270001</v>
      </c>
      <c r="B51" s="134">
        <v>60739271</v>
      </c>
      <c r="C51" s="134">
        <v>2</v>
      </c>
      <c r="D51" s="161"/>
      <c r="E51" s="123">
        <v>4001776335</v>
      </c>
      <c r="F51" s="124" t="s">
        <v>4363</v>
      </c>
      <c r="G51" s="125">
        <f t="shared" si="23"/>
        <v>158.4</v>
      </c>
      <c r="H51" s="125">
        <f t="shared" si="24"/>
        <v>316.8</v>
      </c>
      <c r="I51" s="166" t="s">
        <v>152</v>
      </c>
      <c r="J51" s="187">
        <v>132</v>
      </c>
      <c r="K51" s="125">
        <f t="shared" si="25"/>
        <v>264</v>
      </c>
      <c r="L51" s="167">
        <f t="shared" si="26"/>
        <v>990</v>
      </c>
      <c r="M51" s="167">
        <f t="shared" si="27"/>
        <v>1980</v>
      </c>
      <c r="N51" s="122" t="s">
        <v>2028</v>
      </c>
      <c r="O51" s="130">
        <v>20</v>
      </c>
      <c r="P51" s="130">
        <f t="shared" si="28"/>
        <v>40</v>
      </c>
      <c r="Q51" s="188"/>
      <c r="R51" s="131"/>
      <c r="S51" s="139"/>
      <c r="T51" s="139"/>
      <c r="U51" s="139"/>
      <c r="X51" s="131"/>
      <c r="Y51" s="131"/>
      <c r="AA51" s="131"/>
    </row>
    <row r="52" spans="1:27" s="37" customFormat="1" x14ac:dyDescent="0.25">
      <c r="A52" s="197">
        <v>245973</v>
      </c>
      <c r="B52" s="134">
        <v>60739273</v>
      </c>
      <c r="C52" s="134">
        <v>2</v>
      </c>
      <c r="D52" s="161"/>
      <c r="E52" s="123">
        <v>4001776335</v>
      </c>
      <c r="F52" s="124" t="s">
        <v>4195</v>
      </c>
      <c r="G52" s="168">
        <f t="shared" si="23"/>
        <v>180</v>
      </c>
      <c r="H52" s="125">
        <f t="shared" si="24"/>
        <v>360</v>
      </c>
      <c r="I52" s="219" t="s">
        <v>152</v>
      </c>
      <c r="J52" s="307">
        <v>150</v>
      </c>
      <c r="K52" s="125">
        <f t="shared" si="25"/>
        <v>300</v>
      </c>
      <c r="L52" s="167">
        <f t="shared" si="26"/>
        <v>1125</v>
      </c>
      <c r="M52" s="167">
        <f t="shared" si="27"/>
        <v>2250</v>
      </c>
      <c r="N52" s="122" t="s">
        <v>2028</v>
      </c>
      <c r="O52" s="130">
        <v>24</v>
      </c>
      <c r="P52" s="130">
        <f t="shared" si="28"/>
        <v>48</v>
      </c>
      <c r="Q52" s="188"/>
      <c r="R52" s="139"/>
      <c r="S52" s="139"/>
      <c r="T52" s="139"/>
      <c r="U52" s="139"/>
      <c r="W52" s="131"/>
      <c r="X52" s="131"/>
      <c r="Y52" s="131"/>
      <c r="AA52" s="131"/>
    </row>
    <row r="53" spans="1:27" s="37" customFormat="1" x14ac:dyDescent="0.25">
      <c r="A53" s="197">
        <v>231840</v>
      </c>
      <c r="B53" s="134">
        <v>60739270</v>
      </c>
      <c r="C53" s="134">
        <v>2</v>
      </c>
      <c r="D53" s="161"/>
      <c r="E53" s="123">
        <v>4001776335</v>
      </c>
      <c r="F53" s="124" t="s">
        <v>3914</v>
      </c>
      <c r="G53" s="168">
        <f t="shared" si="23"/>
        <v>144</v>
      </c>
      <c r="H53" s="125">
        <f t="shared" si="24"/>
        <v>288</v>
      </c>
      <c r="I53" s="166" t="s">
        <v>152</v>
      </c>
      <c r="J53" s="162">
        <v>120</v>
      </c>
      <c r="K53" s="162">
        <f t="shared" si="25"/>
        <v>240</v>
      </c>
      <c r="L53" s="167">
        <f t="shared" si="26"/>
        <v>900</v>
      </c>
      <c r="M53" s="167">
        <f t="shared" si="27"/>
        <v>1800</v>
      </c>
      <c r="N53" s="122" t="s">
        <v>2028</v>
      </c>
      <c r="O53" s="130">
        <v>14</v>
      </c>
      <c r="P53" s="130">
        <f t="shared" si="28"/>
        <v>28</v>
      </c>
      <c r="Q53" s="188"/>
      <c r="R53" s="139"/>
      <c r="S53" s="139"/>
      <c r="T53" s="139"/>
      <c r="U53" s="139"/>
      <c r="X53" s="131"/>
      <c r="Y53" s="131"/>
      <c r="AA53" s="131"/>
    </row>
    <row r="54" spans="1:27" s="131" customFormat="1" x14ac:dyDescent="0.25">
      <c r="A54" s="134">
        <v>278604</v>
      </c>
      <c r="B54" s="134">
        <v>60739271</v>
      </c>
      <c r="C54" s="134">
        <v>2</v>
      </c>
      <c r="D54" s="122">
        <v>1360987</v>
      </c>
      <c r="E54" s="123" t="s">
        <v>4455</v>
      </c>
      <c r="F54" s="124" t="s">
        <v>4456</v>
      </c>
      <c r="G54" s="125">
        <f t="shared" si="23"/>
        <v>158.4</v>
      </c>
      <c r="H54" s="125">
        <f t="shared" si="24"/>
        <v>316.8</v>
      </c>
      <c r="I54" s="166" t="s">
        <v>152</v>
      </c>
      <c r="J54" s="187">
        <v>132</v>
      </c>
      <c r="K54" s="125">
        <f t="shared" si="25"/>
        <v>264</v>
      </c>
      <c r="L54" s="167">
        <f t="shared" si="26"/>
        <v>990</v>
      </c>
      <c r="M54" s="167">
        <f t="shared" si="27"/>
        <v>1980</v>
      </c>
      <c r="N54" s="122" t="s">
        <v>2028</v>
      </c>
      <c r="O54" s="130">
        <v>20</v>
      </c>
      <c r="P54" s="130">
        <f t="shared" si="28"/>
        <v>40</v>
      </c>
      <c r="Q54" s="104"/>
      <c r="R54" s="37"/>
      <c r="S54" s="40"/>
      <c r="T54" s="40"/>
      <c r="U54" s="40"/>
      <c r="W54" s="37"/>
      <c r="X54" s="40"/>
      <c r="Y54" s="40"/>
      <c r="Z54" s="37"/>
      <c r="AA54" s="37"/>
    </row>
    <row r="55" spans="1:27" s="131" customFormat="1" x14ac:dyDescent="0.25">
      <c r="A55" s="197">
        <v>296820</v>
      </c>
      <c r="B55" s="134">
        <v>60739270</v>
      </c>
      <c r="C55" s="134">
        <v>2</v>
      </c>
      <c r="D55" s="161">
        <v>1385953</v>
      </c>
      <c r="E55" s="123" t="s">
        <v>4619</v>
      </c>
      <c r="F55" s="124" t="s">
        <v>3914</v>
      </c>
      <c r="G55" s="168">
        <f t="shared" si="23"/>
        <v>144</v>
      </c>
      <c r="H55" s="125">
        <f t="shared" si="24"/>
        <v>288</v>
      </c>
      <c r="I55" s="166" t="s">
        <v>152</v>
      </c>
      <c r="J55" s="162">
        <v>120</v>
      </c>
      <c r="K55" s="162">
        <f t="shared" si="25"/>
        <v>240</v>
      </c>
      <c r="L55" s="167">
        <f t="shared" si="26"/>
        <v>900</v>
      </c>
      <c r="M55" s="167">
        <f t="shared" si="27"/>
        <v>1800</v>
      </c>
      <c r="N55" s="122" t="s">
        <v>2028</v>
      </c>
      <c r="O55" s="130">
        <v>14</v>
      </c>
      <c r="P55" s="130">
        <f t="shared" si="28"/>
        <v>28</v>
      </c>
      <c r="Q55" s="188"/>
      <c r="R55" s="139"/>
      <c r="S55" s="139"/>
      <c r="T55" s="40"/>
      <c r="U55" s="40"/>
      <c r="W55" s="37"/>
      <c r="X55" s="37"/>
      <c r="Y55" s="37"/>
      <c r="Z55" s="139"/>
      <c r="AA55" s="37"/>
    </row>
  </sheetData>
  <hyperlinks>
    <hyperlink ref="S44" r:id="rId1"/>
    <hyperlink ref="S52" r:id="rId2" display="NACRTI\010.054.1-01...66.tif"/>
    <hyperlink ref="S51" r:id="rId3" display="NACRTI\010.054.1-01...66.tif"/>
    <hyperlink ref="S54" r:id="rId4" display="NACRTI\010.054.1-01...66.tif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topLeftCell="A19" workbookViewId="0">
      <selection activeCell="A34" sqref="A34:IV34"/>
    </sheetView>
  </sheetViews>
  <sheetFormatPr defaultRowHeight="15" x14ac:dyDescent="0.25"/>
  <cols>
    <col min="1" max="2" width="18.7109375" customWidth="1"/>
    <col min="3" max="3" width="7.28515625" customWidth="1"/>
    <col min="4" max="4" width="9.7109375" hidden="1" customWidth="1"/>
    <col min="5" max="5" width="18.7109375" customWidth="1"/>
    <col min="6" max="6" width="54.28515625" customWidth="1"/>
    <col min="7" max="7" width="18.7109375" customWidth="1"/>
    <col min="8" max="8" width="14.5703125" customWidth="1"/>
    <col min="9" max="9" width="10.5703125" customWidth="1"/>
    <col min="10" max="10" width="14.5703125" customWidth="1"/>
    <col min="11" max="11" width="14.140625" customWidth="1"/>
    <col min="12" max="12" width="15.85546875" customWidth="1"/>
    <col min="13" max="13" width="14.5703125" customWidth="1"/>
    <col min="14" max="14" width="10" customWidth="1"/>
    <col min="15" max="15" width="10.140625" customWidth="1"/>
    <col min="16" max="16" width="11.140625" customWidth="1"/>
    <col min="17" max="17" width="11.140625" style="40" hidden="1" customWidth="1"/>
    <col min="18" max="18" width="15.5703125" style="40" customWidth="1"/>
    <col min="19" max="19" width="17" style="40" customWidth="1"/>
  </cols>
  <sheetData>
    <row r="1" spans="1:30" s="567" customFormat="1" x14ac:dyDescent="0.25">
      <c r="R1" s="567" t="s">
        <v>4882</v>
      </c>
      <c r="S1" s="567" t="s">
        <v>4883</v>
      </c>
    </row>
    <row r="2" spans="1:30" s="37" customFormat="1" x14ac:dyDescent="0.25">
      <c r="A2" s="197">
        <v>237513</v>
      </c>
      <c r="B2" s="121">
        <v>63810359</v>
      </c>
      <c r="C2" s="121">
        <v>3</v>
      </c>
      <c r="D2" s="122"/>
      <c r="E2" s="123">
        <v>4000520602</v>
      </c>
      <c r="F2" s="124" t="s">
        <v>4111</v>
      </c>
      <c r="G2" s="189">
        <f>J2*1.2</f>
        <v>96.6</v>
      </c>
      <c r="H2" s="125">
        <f>C2*G2</f>
        <v>289.79999999999995</v>
      </c>
      <c r="I2" s="121" t="s">
        <v>152</v>
      </c>
      <c r="J2" s="162">
        <v>80.5</v>
      </c>
      <c r="K2" s="162">
        <f>C2*J2</f>
        <v>241.5</v>
      </c>
      <c r="L2" s="167">
        <f>J2*7.5</f>
        <v>603.75</v>
      </c>
      <c r="M2" s="167">
        <f>C2*L2</f>
        <v>1811.25</v>
      </c>
      <c r="N2" s="297" t="s">
        <v>1917</v>
      </c>
      <c r="O2" s="130">
        <v>22.344999999999999</v>
      </c>
      <c r="P2" s="130">
        <f>O2*C2</f>
        <v>67.034999999999997</v>
      </c>
      <c r="Q2" s="130"/>
      <c r="R2" s="130"/>
      <c r="S2" s="130"/>
      <c r="T2" s="188"/>
      <c r="U2" s="139"/>
      <c r="V2" s="131"/>
      <c r="W2" s="131"/>
      <c r="X2" s="131"/>
      <c r="AA2" s="139"/>
      <c r="AB2" s="139"/>
      <c r="AC2" s="131"/>
    </row>
    <row r="3" spans="1:30" s="37" customFormat="1" x14ac:dyDescent="0.25">
      <c r="A3" s="197">
        <v>237513</v>
      </c>
      <c r="B3" s="121">
        <v>63810359</v>
      </c>
      <c r="C3" s="121">
        <v>3</v>
      </c>
      <c r="D3" s="122"/>
      <c r="E3" s="123">
        <v>4000520602</v>
      </c>
      <c r="F3" s="124" t="s">
        <v>4111</v>
      </c>
      <c r="G3" s="189">
        <f>J3*1.2</f>
        <v>96.6</v>
      </c>
      <c r="H3" s="125">
        <f>C3*G3</f>
        <v>289.79999999999995</v>
      </c>
      <c r="I3" s="166" t="s">
        <v>152</v>
      </c>
      <c r="J3" s="162">
        <v>80.5</v>
      </c>
      <c r="K3" s="162">
        <f>C3*J3</f>
        <v>241.5</v>
      </c>
      <c r="L3" s="167">
        <f>J3*7.5</f>
        <v>603.75</v>
      </c>
      <c r="M3" s="167">
        <f>C3*L3</f>
        <v>1811.25</v>
      </c>
      <c r="N3" s="277" t="s">
        <v>1917</v>
      </c>
      <c r="O3" s="130">
        <v>18.55</v>
      </c>
      <c r="P3" s="130">
        <f>O3*C3</f>
        <v>55.650000000000006</v>
      </c>
      <c r="Q3" s="130"/>
      <c r="R3" s="130"/>
      <c r="S3" s="130"/>
      <c r="T3" s="188"/>
      <c r="U3" s="131"/>
      <c r="V3" s="139"/>
      <c r="W3" s="139"/>
      <c r="X3" s="131"/>
      <c r="AA3" s="131"/>
      <c r="AB3" s="131"/>
    </row>
    <row r="4" spans="1:30" s="37" customFormat="1" x14ac:dyDescent="0.25">
      <c r="A4" s="511">
        <v>306657</v>
      </c>
      <c r="B4" s="121">
        <v>63810359</v>
      </c>
      <c r="C4" s="121">
        <v>3</v>
      </c>
      <c r="D4" s="122">
        <v>1396808</v>
      </c>
      <c r="E4" s="123">
        <v>4000520602</v>
      </c>
      <c r="F4" s="124" t="s">
        <v>4111</v>
      </c>
      <c r="G4" s="488">
        <f>J4*1.2</f>
        <v>108.6</v>
      </c>
      <c r="H4" s="125">
        <f>C4*G4</f>
        <v>325.79999999999995</v>
      </c>
      <c r="I4" s="166" t="s">
        <v>152</v>
      </c>
      <c r="J4" s="481">
        <v>90.5</v>
      </c>
      <c r="K4" s="162">
        <f>C4*J4</f>
        <v>271.5</v>
      </c>
      <c r="L4" s="167">
        <f>J4*7.5</f>
        <v>678.75</v>
      </c>
      <c r="M4" s="167">
        <f>C4*L4</f>
        <v>2036.25</v>
      </c>
      <c r="N4" s="277" t="s">
        <v>1917</v>
      </c>
      <c r="O4" s="130">
        <v>18.55</v>
      </c>
      <c r="P4" s="130">
        <f>O4*C4</f>
        <v>55.650000000000006</v>
      </c>
      <c r="Q4" s="130" t="s">
        <v>4873</v>
      </c>
      <c r="R4" s="130">
        <v>91</v>
      </c>
      <c r="S4" s="130">
        <v>104.65</v>
      </c>
      <c r="T4" s="104">
        <v>90.5</v>
      </c>
      <c r="V4" s="517" t="s">
        <v>4691</v>
      </c>
      <c r="Y4" s="131"/>
      <c r="Z4" s="40"/>
      <c r="AA4" s="139"/>
      <c r="AB4" s="139"/>
      <c r="AD4" s="139"/>
    </row>
    <row r="5" spans="1:30" s="37" customFormat="1" x14ac:dyDescent="0.25">
      <c r="A5" s="511"/>
      <c r="B5" s="121"/>
      <c r="C5" s="121"/>
      <c r="D5" s="122"/>
      <c r="E5" s="123"/>
      <c r="F5" s="124"/>
      <c r="G5" s="488"/>
      <c r="H5" s="125"/>
      <c r="I5" s="166"/>
      <c r="J5" s="481"/>
      <c r="K5" s="162"/>
      <c r="L5" s="167"/>
      <c r="M5" s="167"/>
      <c r="N5" s="277"/>
      <c r="O5" s="130"/>
      <c r="P5" s="130"/>
      <c r="Q5" s="130"/>
      <c r="R5" s="130"/>
      <c r="S5" s="130"/>
      <c r="T5" s="104"/>
      <c r="V5" s="517"/>
      <c r="Y5" s="131"/>
      <c r="Z5" s="40"/>
      <c r="AA5" s="139"/>
      <c r="AB5" s="139"/>
      <c r="AD5" s="139"/>
    </row>
    <row r="6" spans="1:30" s="37" customFormat="1" x14ac:dyDescent="0.25">
      <c r="A6" s="134">
        <v>228344</v>
      </c>
      <c r="B6" s="134">
        <v>63810360</v>
      </c>
      <c r="C6" s="121">
        <v>3</v>
      </c>
      <c r="D6" s="161"/>
      <c r="E6" s="123">
        <v>4000520602</v>
      </c>
      <c r="F6" s="124" t="s">
        <v>3878</v>
      </c>
      <c r="G6" s="189">
        <f>J6*1.2</f>
        <v>98.399999999999991</v>
      </c>
      <c r="H6" s="125">
        <f>C6*G6</f>
        <v>295.2</v>
      </c>
      <c r="I6" s="166" t="s">
        <v>152</v>
      </c>
      <c r="J6" s="281">
        <v>82</v>
      </c>
      <c r="K6" s="162">
        <f>C6*J6</f>
        <v>246</v>
      </c>
      <c r="L6" s="167">
        <f>J6*7.5</f>
        <v>615</v>
      </c>
      <c r="M6" s="167">
        <f>C6*L6</f>
        <v>1845</v>
      </c>
      <c r="N6" s="277" t="s">
        <v>1917</v>
      </c>
      <c r="O6" s="130">
        <v>18.55</v>
      </c>
      <c r="P6" s="130">
        <f>O6*C6</f>
        <v>55.650000000000006</v>
      </c>
      <c r="Q6" s="130"/>
      <c r="R6" s="130"/>
      <c r="S6" s="130"/>
      <c r="T6" s="104"/>
      <c r="U6" s="40"/>
      <c r="AD6" s="131"/>
    </row>
    <row r="7" spans="1:30" s="37" customFormat="1" x14ac:dyDescent="0.25">
      <c r="A7" s="134">
        <v>228344</v>
      </c>
      <c r="B7" s="134">
        <v>63810360</v>
      </c>
      <c r="C7" s="121">
        <v>6</v>
      </c>
      <c r="D7" s="161"/>
      <c r="E7" s="123">
        <v>4000520602</v>
      </c>
      <c r="F7" s="124" t="s">
        <v>3878</v>
      </c>
      <c r="G7" s="189">
        <f>J7*1.2</f>
        <v>98.399999999999991</v>
      </c>
      <c r="H7" s="125">
        <f>C7*G7</f>
        <v>590.4</v>
      </c>
      <c r="I7" s="166" t="s">
        <v>152</v>
      </c>
      <c r="J7" s="281">
        <v>82</v>
      </c>
      <c r="K7" s="162">
        <f>C7*J7</f>
        <v>492</v>
      </c>
      <c r="L7" s="167">
        <f>J7*7.5</f>
        <v>615</v>
      </c>
      <c r="M7" s="167">
        <f>C7*L7</f>
        <v>3690</v>
      </c>
      <c r="N7" s="277" t="s">
        <v>1917</v>
      </c>
      <c r="O7" s="130">
        <v>18.55</v>
      </c>
      <c r="P7" s="130">
        <f>O7*C7</f>
        <v>111.30000000000001</v>
      </c>
      <c r="Q7" s="130"/>
      <c r="R7" s="130"/>
      <c r="S7" s="130"/>
      <c r="T7" s="104"/>
      <c r="U7" s="40"/>
      <c r="Y7" s="230"/>
    </row>
    <row r="8" spans="1:30" s="37" customFormat="1" x14ac:dyDescent="0.25">
      <c r="A8" s="134">
        <v>285329</v>
      </c>
      <c r="B8" s="134">
        <v>63810360</v>
      </c>
      <c r="C8" s="121">
        <v>3</v>
      </c>
      <c r="D8" s="122">
        <v>1369203</v>
      </c>
      <c r="E8" s="123">
        <v>4000520602</v>
      </c>
      <c r="F8" s="124" t="s">
        <v>3878</v>
      </c>
      <c r="G8" s="488">
        <f>J8*1.093333</f>
        <v>98.39997000000001</v>
      </c>
      <c r="H8" s="125">
        <f>C8*G8</f>
        <v>295.19991000000005</v>
      </c>
      <c r="I8" s="166" t="s">
        <v>152</v>
      </c>
      <c r="J8" s="162">
        <v>90</v>
      </c>
      <c r="K8" s="162">
        <f>C8*J8</f>
        <v>270</v>
      </c>
      <c r="L8" s="167">
        <f>J8*7.5</f>
        <v>675</v>
      </c>
      <c r="M8" s="167">
        <f>C8*L8</f>
        <v>2025</v>
      </c>
      <c r="N8" s="277" t="s">
        <v>1917</v>
      </c>
      <c r="O8" s="130">
        <v>18.55</v>
      </c>
      <c r="P8" s="130">
        <f>O8*C8</f>
        <v>55.650000000000006</v>
      </c>
      <c r="Q8" s="130"/>
      <c r="R8" s="130"/>
      <c r="S8" s="130"/>
      <c r="T8" s="188"/>
      <c r="U8" s="139"/>
      <c r="V8" s="447" t="s">
        <v>4578</v>
      </c>
      <c r="AA8" s="131"/>
      <c r="AB8" s="131"/>
    </row>
    <row r="9" spans="1:30" s="37" customFormat="1" x14ac:dyDescent="0.25">
      <c r="A9" s="511">
        <v>311266</v>
      </c>
      <c r="B9" s="134">
        <v>63810360</v>
      </c>
      <c r="C9" s="121">
        <v>3</v>
      </c>
      <c r="D9" s="122">
        <v>1400538</v>
      </c>
      <c r="E9" s="123">
        <v>4000520602</v>
      </c>
      <c r="F9" s="124" t="s">
        <v>3878</v>
      </c>
      <c r="G9" s="482">
        <f>J9*1.18</f>
        <v>106.19999999999999</v>
      </c>
      <c r="H9" s="125">
        <f>C9*G9</f>
        <v>318.59999999999997</v>
      </c>
      <c r="I9" s="166" t="s">
        <v>152</v>
      </c>
      <c r="J9" s="481">
        <v>90</v>
      </c>
      <c r="K9" s="162">
        <f>C9*J9</f>
        <v>270</v>
      </c>
      <c r="L9" s="167">
        <f>J9*7.5</f>
        <v>675</v>
      </c>
      <c r="M9" s="167">
        <f>C9*L9</f>
        <v>2025</v>
      </c>
      <c r="N9" s="277" t="s">
        <v>1917</v>
      </c>
      <c r="O9" s="130">
        <v>18.55</v>
      </c>
      <c r="P9" s="130">
        <f>O9*C9</f>
        <v>55.650000000000006</v>
      </c>
      <c r="Q9" s="130" t="s">
        <v>4874</v>
      </c>
      <c r="R9" s="130">
        <v>94</v>
      </c>
      <c r="S9" s="130">
        <v>108.1</v>
      </c>
      <c r="T9" s="131"/>
      <c r="U9" s="40"/>
      <c r="V9" s="480" t="s">
        <v>4578</v>
      </c>
      <c r="W9" s="104" t="s">
        <v>4715</v>
      </c>
      <c r="AA9" s="139"/>
      <c r="AB9" s="139"/>
      <c r="AC9" s="139"/>
      <c r="AD9" s="139"/>
    </row>
    <row r="11" spans="1:30" s="37" customFormat="1" x14ac:dyDescent="0.25">
      <c r="A11" s="134">
        <v>600005909</v>
      </c>
      <c r="B11" s="134">
        <v>63809249</v>
      </c>
      <c r="C11" s="134">
        <v>10</v>
      </c>
      <c r="D11" s="161"/>
      <c r="E11" s="123">
        <v>4000520602</v>
      </c>
      <c r="F11" s="124" t="s">
        <v>2663</v>
      </c>
      <c r="G11" s="135">
        <f>J11*1.2</f>
        <v>100.8</v>
      </c>
      <c r="H11" s="160">
        <f>C11*G11</f>
        <v>1008</v>
      </c>
      <c r="I11" s="121" t="s">
        <v>152</v>
      </c>
      <c r="J11" s="137">
        <v>84</v>
      </c>
      <c r="K11" s="160">
        <f>C11*J11</f>
        <v>840</v>
      </c>
      <c r="L11" s="159">
        <f>J11*7.5</f>
        <v>630</v>
      </c>
      <c r="M11" s="159">
        <f>C11*L11</f>
        <v>6300</v>
      </c>
      <c r="N11" s="122" t="s">
        <v>1917</v>
      </c>
      <c r="O11" s="130">
        <v>20</v>
      </c>
      <c r="P11" s="130">
        <f>O11*C11</f>
        <v>200</v>
      </c>
      <c r="Q11" s="130" t="s">
        <v>4880</v>
      </c>
      <c r="R11" s="130">
        <v>97</v>
      </c>
      <c r="S11" s="130"/>
      <c r="T11" s="139"/>
      <c r="U11" s="139"/>
      <c r="V11" s="139"/>
      <c r="W11" s="139"/>
      <c r="Z11" s="131"/>
    </row>
    <row r="13" spans="1:30" s="37" customFormat="1" x14ac:dyDescent="0.25">
      <c r="A13" s="197">
        <v>211625</v>
      </c>
      <c r="B13" s="121">
        <v>63810328</v>
      </c>
      <c r="C13" s="121">
        <v>8</v>
      </c>
      <c r="D13" s="161"/>
      <c r="E13" s="123">
        <v>4000520602</v>
      </c>
      <c r="F13" s="124" t="s">
        <v>3767</v>
      </c>
      <c r="G13" s="189">
        <f>J13*1.2</f>
        <v>102</v>
      </c>
      <c r="H13" s="125">
        <f>C13*G13</f>
        <v>816</v>
      </c>
      <c r="I13" s="166" t="s">
        <v>152</v>
      </c>
      <c r="J13" s="162">
        <v>85</v>
      </c>
      <c r="K13" s="162">
        <f>C13*J13</f>
        <v>680</v>
      </c>
      <c r="L13" s="167">
        <f>J13*7.5</f>
        <v>637.5</v>
      </c>
      <c r="M13" s="167">
        <f>C13*L13</f>
        <v>5100</v>
      </c>
      <c r="N13" s="277" t="s">
        <v>1917</v>
      </c>
      <c r="O13" s="130">
        <v>22.344999999999999</v>
      </c>
      <c r="P13" s="130">
        <f>O13*C13</f>
        <v>178.76</v>
      </c>
      <c r="Q13" s="130"/>
      <c r="R13" s="130"/>
      <c r="S13" s="130"/>
      <c r="T13" s="188"/>
      <c r="U13" s="139"/>
      <c r="V13" s="139"/>
      <c r="W13" s="139"/>
      <c r="Z13" s="40"/>
      <c r="AC13" s="131"/>
    </row>
    <row r="14" spans="1:30" s="37" customFormat="1" x14ac:dyDescent="0.25">
      <c r="A14" s="197">
        <v>211625</v>
      </c>
      <c r="B14" s="121">
        <v>63810328</v>
      </c>
      <c r="C14" s="121">
        <v>3</v>
      </c>
      <c r="D14" s="161"/>
      <c r="E14" s="123">
        <v>4000520602</v>
      </c>
      <c r="F14" s="124" t="s">
        <v>3767</v>
      </c>
      <c r="G14" s="189">
        <f>J14*1.2</f>
        <v>102</v>
      </c>
      <c r="H14" s="125">
        <f>C14*G14</f>
        <v>306</v>
      </c>
      <c r="I14" s="121" t="s">
        <v>152</v>
      </c>
      <c r="J14" s="162">
        <v>85</v>
      </c>
      <c r="K14" s="162">
        <f>C14*J14</f>
        <v>255</v>
      </c>
      <c r="L14" s="167">
        <f>J14*7.5</f>
        <v>637.5</v>
      </c>
      <c r="M14" s="167">
        <f>C14*L14</f>
        <v>1912.5</v>
      </c>
      <c r="N14" s="297" t="s">
        <v>1917</v>
      </c>
      <c r="O14" s="130">
        <v>22.344999999999999</v>
      </c>
      <c r="P14" s="130">
        <f>O14*C14</f>
        <v>67.034999999999997</v>
      </c>
      <c r="Q14" s="130"/>
      <c r="R14" s="130"/>
      <c r="S14" s="130"/>
      <c r="T14" s="188"/>
      <c r="U14" s="139"/>
      <c r="V14" s="139"/>
      <c r="W14" s="139"/>
      <c r="Z14" s="131"/>
      <c r="AA14" s="40"/>
      <c r="AB14" s="40"/>
    </row>
    <row r="15" spans="1:30" s="37" customFormat="1" x14ac:dyDescent="0.25">
      <c r="A15" s="197">
        <v>285020</v>
      </c>
      <c r="B15" s="280">
        <v>63810328</v>
      </c>
      <c r="C15" s="280">
        <v>3</v>
      </c>
      <c r="D15" s="206">
        <v>1368844</v>
      </c>
      <c r="E15" s="236">
        <v>4000520602</v>
      </c>
      <c r="F15" s="210" t="s">
        <v>3767</v>
      </c>
      <c r="G15" s="488">
        <f>J15*1.051546</f>
        <v>101.99996200000001</v>
      </c>
      <c r="H15" s="307">
        <f>C15*G15</f>
        <v>305.99988600000006</v>
      </c>
      <c r="I15" s="121" t="s">
        <v>152</v>
      </c>
      <c r="J15" s="481">
        <v>97</v>
      </c>
      <c r="K15" s="162">
        <f>C15*J15</f>
        <v>291</v>
      </c>
      <c r="L15" s="167">
        <f>J15*7.5</f>
        <v>727.5</v>
      </c>
      <c r="M15" s="167">
        <f>C15*L15</f>
        <v>2182.5</v>
      </c>
      <c r="N15" s="297" t="s">
        <v>1917</v>
      </c>
      <c r="O15" s="130">
        <v>22.344999999999999</v>
      </c>
      <c r="P15" s="130">
        <f>O15*C15</f>
        <v>67.034999999999997</v>
      </c>
      <c r="Q15" s="130"/>
      <c r="R15" s="130"/>
      <c r="S15" s="130"/>
      <c r="T15" s="188"/>
      <c r="U15" s="139"/>
      <c r="V15" s="447" t="s">
        <v>4578</v>
      </c>
      <c r="W15" s="40"/>
      <c r="AA15" s="139"/>
      <c r="AB15" s="139"/>
    </row>
    <row r="16" spans="1:30" s="37" customFormat="1" x14ac:dyDescent="0.25">
      <c r="A16" s="197">
        <v>285020</v>
      </c>
      <c r="B16" s="280">
        <v>63810328</v>
      </c>
      <c r="C16" s="280">
        <v>6</v>
      </c>
      <c r="D16" s="206">
        <v>1368850</v>
      </c>
      <c r="E16" s="236">
        <v>4000520602</v>
      </c>
      <c r="F16" s="210" t="s">
        <v>3767</v>
      </c>
      <c r="G16" s="488">
        <f>J16*1.051546</f>
        <v>101.99996200000001</v>
      </c>
      <c r="H16" s="125">
        <f>C16*G16</f>
        <v>611.99977200000012</v>
      </c>
      <c r="I16" s="166" t="s">
        <v>152</v>
      </c>
      <c r="J16" s="481">
        <v>97</v>
      </c>
      <c r="K16" s="162">
        <f>C16*J16</f>
        <v>582</v>
      </c>
      <c r="L16" s="167">
        <f>J16*7.5</f>
        <v>727.5</v>
      </c>
      <c r="M16" s="167">
        <f>C16*L16</f>
        <v>4365</v>
      </c>
      <c r="N16" s="277" t="s">
        <v>1917</v>
      </c>
      <c r="O16" s="130">
        <v>22.344999999999999</v>
      </c>
      <c r="P16" s="130">
        <f>O16*C16</f>
        <v>134.07</v>
      </c>
      <c r="Q16" s="130" t="s">
        <v>4875</v>
      </c>
      <c r="R16" s="130">
        <v>100</v>
      </c>
      <c r="S16" s="130"/>
      <c r="T16" s="188"/>
      <c r="U16" s="139"/>
      <c r="V16" s="447" t="s">
        <v>4578</v>
      </c>
      <c r="W16" s="40"/>
      <c r="AC16" s="139"/>
      <c r="AD16" s="40"/>
    </row>
    <row r="17" spans="1:30" s="37" customFormat="1" x14ac:dyDescent="0.25">
      <c r="A17" s="197"/>
      <c r="B17" s="280"/>
      <c r="C17" s="280"/>
      <c r="D17" s="206"/>
      <c r="E17" s="236"/>
      <c r="F17" s="210"/>
      <c r="G17" s="488"/>
      <c r="H17" s="125"/>
      <c r="I17" s="166"/>
      <c r="J17" s="162"/>
      <c r="K17" s="162"/>
      <c r="L17" s="167"/>
      <c r="M17" s="167"/>
      <c r="N17" s="277"/>
      <c r="O17" s="130"/>
      <c r="P17" s="130"/>
      <c r="Q17" s="130"/>
      <c r="R17" s="130"/>
      <c r="S17" s="130"/>
      <c r="T17" s="188"/>
      <c r="U17" s="139"/>
      <c r="V17" s="447"/>
      <c r="W17" s="40"/>
      <c r="AC17" s="139"/>
      <c r="AD17" s="40"/>
    </row>
    <row r="18" spans="1:30" s="37" customFormat="1" x14ac:dyDescent="0.25">
      <c r="A18" s="197">
        <v>246386</v>
      </c>
      <c r="B18" s="134">
        <v>63810361</v>
      </c>
      <c r="C18" s="134">
        <v>6</v>
      </c>
      <c r="D18" s="122"/>
      <c r="E18" s="270">
        <v>4000520602</v>
      </c>
      <c r="F18" s="124" t="s">
        <v>4203</v>
      </c>
      <c r="G18" s="168">
        <f>J18*1.2</f>
        <v>104.39999999999999</v>
      </c>
      <c r="H18" s="125">
        <f>C18*G18</f>
        <v>626.4</v>
      </c>
      <c r="I18" s="166" t="s">
        <v>152</v>
      </c>
      <c r="J18" s="281">
        <v>87</v>
      </c>
      <c r="K18" s="162">
        <f>C18*J18</f>
        <v>522</v>
      </c>
      <c r="L18" s="167">
        <f>J18*7.5</f>
        <v>652.5</v>
      </c>
      <c r="M18" s="167">
        <f>C18*L18</f>
        <v>3915</v>
      </c>
      <c r="N18" s="122" t="s">
        <v>1917</v>
      </c>
      <c r="O18" s="130">
        <v>24</v>
      </c>
      <c r="P18" s="130">
        <f>O18*C18</f>
        <v>144</v>
      </c>
      <c r="Q18" s="130"/>
      <c r="R18" s="130"/>
      <c r="S18" s="130"/>
      <c r="T18" s="139"/>
      <c r="U18" s="131"/>
      <c r="V18" s="131"/>
      <c r="W18" s="139"/>
      <c r="X18" s="131"/>
      <c r="AA18" s="139"/>
      <c r="AB18" s="139"/>
      <c r="AC18" s="139"/>
      <c r="AD18" s="139"/>
    </row>
    <row r="19" spans="1:30" s="37" customFormat="1" x14ac:dyDescent="0.25">
      <c r="A19" s="280">
        <v>283951</v>
      </c>
      <c r="B19" s="134">
        <v>63810361</v>
      </c>
      <c r="C19" s="134">
        <v>2</v>
      </c>
      <c r="D19" s="122">
        <v>1367666</v>
      </c>
      <c r="E19" s="270">
        <v>4000520602</v>
      </c>
      <c r="F19" s="124" t="s">
        <v>4203</v>
      </c>
      <c r="G19" s="125">
        <f>J19*1.1106383</f>
        <v>104.40000019999999</v>
      </c>
      <c r="H19" s="125">
        <f>C19*G19</f>
        <v>208.80000039999999</v>
      </c>
      <c r="I19" s="166" t="s">
        <v>152</v>
      </c>
      <c r="J19" s="519">
        <v>94</v>
      </c>
      <c r="K19" s="155">
        <f>C19*J19</f>
        <v>188</v>
      </c>
      <c r="L19" s="167">
        <f>J19*7.5</f>
        <v>705</v>
      </c>
      <c r="M19" s="167">
        <f>C19*L19</f>
        <v>1410</v>
      </c>
      <c r="N19" s="122" t="s">
        <v>1917</v>
      </c>
      <c r="O19" s="130">
        <v>24</v>
      </c>
      <c r="P19" s="130">
        <f>O19*C19</f>
        <v>48</v>
      </c>
      <c r="Q19" s="130"/>
      <c r="R19" s="130"/>
      <c r="S19" s="130"/>
      <c r="T19" s="139"/>
      <c r="U19" s="131"/>
      <c r="V19" s="475" t="s">
        <v>4490</v>
      </c>
      <c r="W19" s="40"/>
      <c r="Z19" s="40"/>
      <c r="AC19" s="139"/>
    </row>
    <row r="20" spans="1:30" s="37" customFormat="1" x14ac:dyDescent="0.25">
      <c r="A20" s="511">
        <v>311450</v>
      </c>
      <c r="B20" s="134">
        <v>63810361</v>
      </c>
      <c r="C20" s="134">
        <v>3</v>
      </c>
      <c r="D20" s="122">
        <v>1401685</v>
      </c>
      <c r="E20" s="270">
        <v>4000520602</v>
      </c>
      <c r="F20" s="124" t="s">
        <v>4203</v>
      </c>
      <c r="G20" s="482">
        <f>J20*1.18</f>
        <v>110.91999999999999</v>
      </c>
      <c r="H20" s="125">
        <f>C20*G20</f>
        <v>332.76</v>
      </c>
      <c r="I20" s="166" t="s">
        <v>152</v>
      </c>
      <c r="J20" s="519">
        <v>94</v>
      </c>
      <c r="K20" s="155">
        <f>C20*J20</f>
        <v>282</v>
      </c>
      <c r="L20" s="167">
        <f>J20*7.5</f>
        <v>705</v>
      </c>
      <c r="M20" s="167">
        <f>C20*L20</f>
        <v>2115</v>
      </c>
      <c r="N20" s="122" t="s">
        <v>1917</v>
      </c>
      <c r="O20" s="130">
        <v>24</v>
      </c>
      <c r="P20" s="130">
        <f>O20*C20</f>
        <v>72</v>
      </c>
      <c r="Q20" s="130"/>
      <c r="R20" s="130"/>
      <c r="S20" s="130"/>
      <c r="T20" s="131"/>
      <c r="W20" s="37" t="s">
        <v>4717</v>
      </c>
      <c r="Z20" s="139"/>
      <c r="AA20" s="40"/>
      <c r="AB20" s="40"/>
      <c r="AD20" s="40"/>
    </row>
    <row r="21" spans="1:30" s="37" customFormat="1" x14ac:dyDescent="0.25">
      <c r="A21" s="511">
        <v>311450</v>
      </c>
      <c r="B21" s="134">
        <v>63810361</v>
      </c>
      <c r="C21" s="134">
        <v>6</v>
      </c>
      <c r="D21" s="122">
        <v>1401692</v>
      </c>
      <c r="E21" s="270">
        <v>4000520602</v>
      </c>
      <c r="F21" s="124" t="s">
        <v>4203</v>
      </c>
      <c r="G21" s="482">
        <f>J21*1.18</f>
        <v>110.91999999999999</v>
      </c>
      <c r="H21" s="125">
        <f>C21*G21</f>
        <v>665.52</v>
      </c>
      <c r="I21" s="166" t="s">
        <v>152</v>
      </c>
      <c r="J21" s="519">
        <v>94</v>
      </c>
      <c r="K21" s="155">
        <f>C21*J21</f>
        <v>564</v>
      </c>
      <c r="L21" s="167">
        <f>J21*7.5</f>
        <v>705</v>
      </c>
      <c r="M21" s="167">
        <f>C21*L21</f>
        <v>4230</v>
      </c>
      <c r="N21" s="122" t="s">
        <v>1917</v>
      </c>
      <c r="O21" s="130">
        <v>24</v>
      </c>
      <c r="P21" s="130">
        <f>O21*C21</f>
        <v>144</v>
      </c>
      <c r="Q21" s="130" t="s">
        <v>4876</v>
      </c>
      <c r="R21" s="130">
        <v>104</v>
      </c>
      <c r="S21" s="130"/>
      <c r="T21" s="447"/>
      <c r="W21" s="37" t="s">
        <v>4717</v>
      </c>
      <c r="AA21" s="139"/>
      <c r="AB21" s="139"/>
    </row>
    <row r="22" spans="1:30" s="37" customFormat="1" x14ac:dyDescent="0.25">
      <c r="A22" s="511"/>
      <c r="B22" s="134"/>
      <c r="C22" s="134"/>
      <c r="D22" s="122"/>
      <c r="E22" s="270"/>
      <c r="F22" s="124"/>
      <c r="G22" s="482"/>
      <c r="H22" s="125"/>
      <c r="I22" s="166"/>
      <c r="J22" s="519"/>
      <c r="K22" s="155"/>
      <c r="L22" s="167"/>
      <c r="M22" s="167"/>
      <c r="N22" s="122"/>
      <c r="O22" s="130"/>
      <c r="P22" s="130"/>
      <c r="Q22" s="130"/>
      <c r="R22" s="130"/>
      <c r="S22" s="130"/>
      <c r="T22" s="447"/>
      <c r="AA22" s="139"/>
      <c r="AB22" s="139"/>
    </row>
    <row r="23" spans="1:30" s="37" customFormat="1" ht="14.25" customHeight="1" x14ac:dyDescent="0.25">
      <c r="A23" s="197">
        <v>241490</v>
      </c>
      <c r="B23" s="134">
        <v>63810362</v>
      </c>
      <c r="C23" s="134">
        <v>3</v>
      </c>
      <c r="D23" s="122"/>
      <c r="E23" s="410">
        <v>4000520602</v>
      </c>
      <c r="F23" s="132" t="s">
        <v>4872</v>
      </c>
      <c r="G23" s="151">
        <f>J23*1.2</f>
        <v>108</v>
      </c>
      <c r="H23" s="135">
        <f>C23*G23</f>
        <v>324</v>
      </c>
      <c r="I23" s="358" t="s">
        <v>152</v>
      </c>
      <c r="J23" s="281">
        <v>90</v>
      </c>
      <c r="K23" s="160">
        <f>C23*J23</f>
        <v>270</v>
      </c>
      <c r="L23" s="159">
        <f>J23*7.5</f>
        <v>675</v>
      </c>
      <c r="M23" s="159">
        <f>C23*L23</f>
        <v>2025</v>
      </c>
      <c r="N23" s="122" t="s">
        <v>1917</v>
      </c>
      <c r="O23" s="130">
        <v>25.5</v>
      </c>
      <c r="P23" s="130">
        <f>O23*C23</f>
        <v>76.5</v>
      </c>
      <c r="Q23" s="130"/>
      <c r="R23" s="130"/>
      <c r="S23" s="130"/>
      <c r="T23" s="188"/>
      <c r="U23" s="139"/>
      <c r="V23" s="131"/>
      <c r="W23" s="131"/>
      <c r="X23" s="131"/>
      <c r="Y23" s="131"/>
      <c r="Z23" s="139"/>
      <c r="AC23" s="139"/>
    </row>
    <row r="24" spans="1:30" s="37" customFormat="1" x14ac:dyDescent="0.25">
      <c r="A24" s="197">
        <v>241490</v>
      </c>
      <c r="B24" s="134">
        <v>63810362</v>
      </c>
      <c r="C24" s="134">
        <v>6</v>
      </c>
      <c r="D24" s="122"/>
      <c r="E24" s="257">
        <v>4000520602</v>
      </c>
      <c r="F24" s="132" t="s">
        <v>4872</v>
      </c>
      <c r="G24" s="189">
        <f>J24*1.2</f>
        <v>108</v>
      </c>
      <c r="H24" s="125">
        <f>C24*G24</f>
        <v>648</v>
      </c>
      <c r="I24" s="358" t="s">
        <v>152</v>
      </c>
      <c r="J24" s="281">
        <v>90</v>
      </c>
      <c r="K24" s="162">
        <f>C24*J24</f>
        <v>540</v>
      </c>
      <c r="L24" s="167">
        <f>J24*7.5</f>
        <v>675</v>
      </c>
      <c r="M24" s="167">
        <f>C24*L24</f>
        <v>4050</v>
      </c>
      <c r="N24" s="122" t="s">
        <v>1917</v>
      </c>
      <c r="O24" s="130">
        <v>25.5</v>
      </c>
      <c r="P24" s="130">
        <f>O24*C24</f>
        <v>153</v>
      </c>
      <c r="Q24" s="130" t="s">
        <v>4877</v>
      </c>
      <c r="R24" s="130">
        <v>108</v>
      </c>
      <c r="S24" s="130"/>
      <c r="T24" s="188"/>
      <c r="U24" s="139"/>
      <c r="V24" s="131"/>
      <c r="W24" s="131"/>
      <c r="X24" s="131"/>
    </row>
    <row r="25" spans="1:30" s="37" customFormat="1" x14ac:dyDescent="0.25">
      <c r="A25" s="197"/>
      <c r="B25" s="280"/>
      <c r="C25" s="280"/>
      <c r="D25" s="206"/>
      <c r="E25" s="236"/>
      <c r="F25" s="210"/>
      <c r="G25" s="488"/>
      <c r="H25" s="125"/>
      <c r="I25" s="166"/>
      <c r="J25" s="162"/>
      <c r="K25" s="162"/>
      <c r="L25" s="167"/>
      <c r="M25" s="167"/>
      <c r="N25" s="277"/>
      <c r="O25" s="130"/>
      <c r="P25" s="130"/>
      <c r="Q25" s="130"/>
      <c r="R25" s="130"/>
      <c r="S25" s="130"/>
      <c r="T25" s="188"/>
      <c r="U25" s="139"/>
      <c r="V25" s="447"/>
      <c r="W25" s="40"/>
      <c r="AC25" s="139"/>
      <c r="AD25" s="40"/>
    </row>
    <row r="26" spans="1:30" s="37" customFormat="1" x14ac:dyDescent="0.25">
      <c r="A26" s="197">
        <v>270700</v>
      </c>
      <c r="B26" s="121">
        <v>60749797</v>
      </c>
      <c r="C26" s="121">
        <v>3</v>
      </c>
      <c r="D26" s="122">
        <v>1349970</v>
      </c>
      <c r="E26" s="123">
        <v>4000520602</v>
      </c>
      <c r="F26" s="124" t="s">
        <v>4870</v>
      </c>
      <c r="G26" s="125">
        <f>J26*1.2</f>
        <v>132</v>
      </c>
      <c r="H26" s="125">
        <f>C26*G26</f>
        <v>396</v>
      </c>
      <c r="I26" s="166" t="s">
        <v>152</v>
      </c>
      <c r="J26" s="162">
        <v>110</v>
      </c>
      <c r="K26" s="281">
        <f>C26*J26</f>
        <v>330</v>
      </c>
      <c r="L26" s="167">
        <f>J26*7.5</f>
        <v>825</v>
      </c>
      <c r="M26" s="167">
        <f>C26*L26</f>
        <v>2475</v>
      </c>
      <c r="N26" s="122" t="s">
        <v>1917</v>
      </c>
      <c r="O26" s="130">
        <v>27.5</v>
      </c>
      <c r="P26" s="130">
        <f>O26*C26</f>
        <v>82.5</v>
      </c>
      <c r="Q26" s="130" t="s">
        <v>4878</v>
      </c>
      <c r="R26" s="130">
        <v>124</v>
      </c>
      <c r="S26" s="130"/>
      <c r="T26" s="131"/>
      <c r="U26" s="131"/>
      <c r="V26" s="131"/>
      <c r="W26" s="131"/>
      <c r="X26" s="131"/>
      <c r="AA26" s="230"/>
      <c r="AB26" s="230"/>
      <c r="AD26" s="139"/>
    </row>
    <row r="27" spans="1:30" s="37" customFormat="1" x14ac:dyDescent="0.25">
      <c r="A27" s="197"/>
      <c r="B27" s="121"/>
      <c r="C27" s="121"/>
      <c r="D27" s="122"/>
      <c r="E27" s="123"/>
      <c r="F27" s="124"/>
      <c r="G27" s="125"/>
      <c r="H27" s="125"/>
      <c r="I27" s="166"/>
      <c r="J27" s="162"/>
      <c r="K27" s="281"/>
      <c r="L27" s="167"/>
      <c r="M27" s="167"/>
      <c r="N27" s="122"/>
      <c r="O27" s="130"/>
      <c r="P27" s="130"/>
      <c r="Q27" s="130"/>
      <c r="R27" s="130"/>
      <c r="S27" s="130"/>
      <c r="T27" s="131"/>
      <c r="U27" s="131"/>
      <c r="V27" s="131"/>
      <c r="W27" s="131"/>
      <c r="X27" s="131"/>
      <c r="AA27" s="230"/>
      <c r="AB27" s="230"/>
      <c r="AD27" s="139"/>
    </row>
    <row r="28" spans="1:30" s="37" customFormat="1" x14ac:dyDescent="0.25">
      <c r="A28" s="197">
        <v>283541</v>
      </c>
      <c r="B28" s="134">
        <v>60749798</v>
      </c>
      <c r="C28" s="134">
        <v>6</v>
      </c>
      <c r="D28" s="122">
        <v>1367285</v>
      </c>
      <c r="E28" s="270">
        <v>4000520602</v>
      </c>
      <c r="F28" s="329" t="s">
        <v>4871</v>
      </c>
      <c r="G28" s="307">
        <f>J28*1.15</f>
        <v>143.75</v>
      </c>
      <c r="H28" s="307">
        <f>C28*G28</f>
        <v>862.5</v>
      </c>
      <c r="I28" s="166" t="s">
        <v>152</v>
      </c>
      <c r="J28" s="162">
        <v>125</v>
      </c>
      <c r="K28" s="162">
        <f>C28*J28</f>
        <v>750</v>
      </c>
      <c r="L28" s="167">
        <f>J28*7.5</f>
        <v>937.5</v>
      </c>
      <c r="M28" s="167">
        <f>C28*L28</f>
        <v>5625</v>
      </c>
      <c r="N28" s="278" t="s">
        <v>1917</v>
      </c>
      <c r="O28" s="130">
        <v>31</v>
      </c>
      <c r="P28" s="130">
        <f>O28*C28</f>
        <v>186</v>
      </c>
      <c r="Q28" s="130"/>
      <c r="R28" s="130"/>
      <c r="S28" s="130"/>
      <c r="T28" s="188"/>
      <c r="U28" s="131"/>
      <c r="V28" s="475" t="s">
        <v>4490</v>
      </c>
      <c r="Y28" s="40"/>
      <c r="AD28" s="139"/>
    </row>
    <row r="29" spans="1:30" s="37" customFormat="1" x14ac:dyDescent="0.25">
      <c r="A29" s="197">
        <v>283556</v>
      </c>
      <c r="B29" s="121">
        <v>60749798</v>
      </c>
      <c r="C29" s="121">
        <v>2</v>
      </c>
      <c r="D29" s="122">
        <v>1367296</v>
      </c>
      <c r="E29" s="123">
        <v>4000520602</v>
      </c>
      <c r="F29" s="329" t="s">
        <v>4871</v>
      </c>
      <c r="G29" s="125">
        <f>J29*1.15</f>
        <v>143.75</v>
      </c>
      <c r="H29" s="125">
        <f>C29*G29</f>
        <v>287.5</v>
      </c>
      <c r="I29" s="166" t="s">
        <v>152</v>
      </c>
      <c r="J29" s="162">
        <v>125</v>
      </c>
      <c r="K29" s="162">
        <f>C29*J29</f>
        <v>250</v>
      </c>
      <c r="L29" s="167">
        <f>J29*7.5</f>
        <v>937.5</v>
      </c>
      <c r="M29" s="167">
        <f>C29*L29</f>
        <v>1875</v>
      </c>
      <c r="N29" s="122" t="s">
        <v>1917</v>
      </c>
      <c r="O29" s="130">
        <v>30.9</v>
      </c>
      <c r="P29" s="130">
        <f>O29*C29</f>
        <v>61.8</v>
      </c>
      <c r="Q29" s="130" t="s">
        <v>4881</v>
      </c>
      <c r="R29" s="130">
        <v>149</v>
      </c>
      <c r="S29" s="130"/>
      <c r="T29" s="131"/>
      <c r="U29" s="131"/>
      <c r="V29" s="475" t="s">
        <v>4490</v>
      </c>
      <c r="AC29" s="139"/>
    </row>
    <row r="30" spans="1:30" s="37" customFormat="1" x14ac:dyDescent="0.25">
      <c r="A30" s="197"/>
      <c r="B30" s="121"/>
      <c r="C30" s="121"/>
      <c r="D30" s="122"/>
      <c r="E30" s="123"/>
      <c r="F30" s="329"/>
      <c r="G30" s="125"/>
      <c r="H30" s="125"/>
      <c r="I30" s="166"/>
      <c r="J30" s="162"/>
      <c r="K30" s="162"/>
      <c r="L30" s="167"/>
      <c r="M30" s="167"/>
      <c r="N30" s="122"/>
      <c r="O30" s="130"/>
      <c r="P30" s="130"/>
      <c r="Q30" s="130"/>
      <c r="R30" s="130"/>
      <c r="S30" s="130"/>
      <c r="T30" s="131"/>
      <c r="U30" s="131"/>
      <c r="V30" s="475"/>
      <c r="AC30" s="139"/>
    </row>
    <row r="31" spans="1:30" s="37" customFormat="1" x14ac:dyDescent="0.25">
      <c r="A31" s="134">
        <v>264577</v>
      </c>
      <c r="B31" s="134">
        <v>60742958</v>
      </c>
      <c r="C31" s="134">
        <v>1</v>
      </c>
      <c r="D31" s="122">
        <v>1341940</v>
      </c>
      <c r="E31" s="270">
        <v>4000520602</v>
      </c>
      <c r="F31" s="132" t="s">
        <v>4481</v>
      </c>
      <c r="G31" s="125">
        <f>J31*1.2</f>
        <v>162</v>
      </c>
      <c r="H31" s="125">
        <f>C31*G31</f>
        <v>162</v>
      </c>
      <c r="I31" s="358" t="s">
        <v>152</v>
      </c>
      <c r="J31" s="281">
        <v>135</v>
      </c>
      <c r="K31" s="162">
        <f>C31*J31</f>
        <v>135</v>
      </c>
      <c r="L31" s="167">
        <f>J31*7.5</f>
        <v>1012.5</v>
      </c>
      <c r="M31" s="167">
        <f>C31*L31</f>
        <v>1012.5</v>
      </c>
      <c r="N31" s="122"/>
      <c r="O31" s="130">
        <v>38.200000000000003</v>
      </c>
      <c r="P31" s="130">
        <f>O31*C31</f>
        <v>38.200000000000003</v>
      </c>
      <c r="Q31" s="130"/>
      <c r="R31" s="130"/>
      <c r="S31" s="130"/>
      <c r="T31" s="104"/>
      <c r="U31" s="40"/>
      <c r="Z31" s="131"/>
      <c r="AA31" s="139"/>
      <c r="AB31" s="139"/>
      <c r="AD31" s="139"/>
    </row>
    <row r="32" spans="1:30" s="37" customFormat="1" x14ac:dyDescent="0.25">
      <c r="A32" s="134">
        <v>264577</v>
      </c>
      <c r="B32" s="134">
        <v>60742958</v>
      </c>
      <c r="C32" s="134">
        <v>3</v>
      </c>
      <c r="D32" s="122">
        <v>1341928</v>
      </c>
      <c r="E32" s="270">
        <v>4000520602</v>
      </c>
      <c r="F32" s="124" t="s">
        <v>4480</v>
      </c>
      <c r="G32" s="125">
        <f>J32*1.2</f>
        <v>162</v>
      </c>
      <c r="H32" s="125">
        <f>C32*G32</f>
        <v>486</v>
      </c>
      <c r="I32" s="358" t="s">
        <v>152</v>
      </c>
      <c r="J32" s="281">
        <v>135</v>
      </c>
      <c r="K32" s="162">
        <f>C32*J32</f>
        <v>405</v>
      </c>
      <c r="L32" s="167">
        <f>J32*7.5</f>
        <v>1012.5</v>
      </c>
      <c r="M32" s="167">
        <f>C32*L32</f>
        <v>3037.5</v>
      </c>
      <c r="N32" s="122"/>
      <c r="O32" s="130">
        <v>38.200000000000003</v>
      </c>
      <c r="P32" s="130">
        <f>O32*C32</f>
        <v>114.60000000000001</v>
      </c>
      <c r="Q32" s="130" t="s">
        <v>4879</v>
      </c>
      <c r="R32" s="130">
        <v>165</v>
      </c>
      <c r="S32" s="130"/>
      <c r="T32" s="104"/>
      <c r="U32" s="40"/>
      <c r="Y32" s="139"/>
      <c r="Z32" s="131"/>
      <c r="AD32" s="139"/>
    </row>
    <row r="33" spans="1:27" s="567" customFormat="1" x14ac:dyDescent="0.25"/>
    <row r="34" spans="1:27" s="37" customFormat="1" x14ac:dyDescent="0.25">
      <c r="A34" s="197">
        <v>237513</v>
      </c>
      <c r="B34" s="134">
        <v>60738652</v>
      </c>
      <c r="C34" s="134">
        <v>2</v>
      </c>
      <c r="D34" s="122"/>
      <c r="E34" s="123">
        <v>4001645750</v>
      </c>
      <c r="F34" s="124" t="s">
        <v>4107</v>
      </c>
      <c r="G34" s="168">
        <f>J34*1.2</f>
        <v>170.4</v>
      </c>
      <c r="H34" s="125">
        <f>C34*G34</f>
        <v>340.8</v>
      </c>
      <c r="I34" s="166" t="s">
        <v>152</v>
      </c>
      <c r="J34" s="162">
        <v>142</v>
      </c>
      <c r="K34" s="162">
        <f>C34*J34</f>
        <v>284</v>
      </c>
      <c r="L34" s="167">
        <f>J34*7.5</f>
        <v>1065</v>
      </c>
      <c r="M34" s="167">
        <f>C34*L34</f>
        <v>2130</v>
      </c>
      <c r="N34" s="277" t="s">
        <v>1917</v>
      </c>
      <c r="O34" s="130">
        <v>42</v>
      </c>
      <c r="P34" s="130">
        <f>O34*C34</f>
        <v>84</v>
      </c>
      <c r="Q34" s="131"/>
      <c r="R34" s="139"/>
      <c r="S34" s="131"/>
      <c r="T34" s="131"/>
      <c r="U34" s="139"/>
      <c r="V34" s="131"/>
    </row>
    <row r="35" spans="1:27" s="37" customFormat="1" x14ac:dyDescent="0.25">
      <c r="A35" s="511">
        <v>306657</v>
      </c>
      <c r="B35" s="134">
        <v>60738652</v>
      </c>
      <c r="C35" s="134">
        <v>4</v>
      </c>
      <c r="D35" s="122">
        <v>1396825</v>
      </c>
      <c r="E35" s="123">
        <v>4001645750</v>
      </c>
      <c r="F35" s="124" t="s">
        <v>4107</v>
      </c>
      <c r="G35" s="482">
        <f>J35*1.2</f>
        <v>196.79999999999998</v>
      </c>
      <c r="H35" s="125">
        <f>C35*G35</f>
        <v>787.19999999999993</v>
      </c>
      <c r="I35" s="166" t="s">
        <v>152</v>
      </c>
      <c r="J35" s="481">
        <v>164</v>
      </c>
      <c r="K35" s="162">
        <f>C35*J35</f>
        <v>656</v>
      </c>
      <c r="L35" s="167">
        <f>J35*7.5</f>
        <v>1230</v>
      </c>
      <c r="M35" s="167">
        <f>C35*L35</f>
        <v>4920</v>
      </c>
      <c r="N35" s="277" t="s">
        <v>1917</v>
      </c>
      <c r="O35" s="130">
        <v>42</v>
      </c>
      <c r="P35" s="130">
        <f>O35*C35</f>
        <v>168</v>
      </c>
      <c r="Q35" s="37">
        <v>164</v>
      </c>
      <c r="S35" s="517" t="s">
        <v>4691</v>
      </c>
      <c r="V35" s="139"/>
      <c r="Z35" s="139"/>
      <c r="AA35" s="139"/>
    </row>
    <row r="36" spans="1:27" s="37" customFormat="1" x14ac:dyDescent="0.25">
      <c r="A36" s="511"/>
      <c r="B36" s="134"/>
      <c r="C36" s="134"/>
      <c r="D36" s="122"/>
      <c r="E36" s="123"/>
      <c r="F36" s="124"/>
      <c r="G36" s="482"/>
      <c r="H36" s="125"/>
      <c r="I36" s="166"/>
      <c r="J36" s="481"/>
      <c r="K36" s="162"/>
      <c r="L36" s="167"/>
      <c r="M36" s="167"/>
      <c r="N36" s="277"/>
      <c r="O36" s="130"/>
      <c r="P36" s="130"/>
      <c r="S36" s="517"/>
      <c r="V36" s="139"/>
      <c r="Z36" s="139"/>
      <c r="AA36" s="139"/>
    </row>
    <row r="37" spans="1:27" s="37" customFormat="1" ht="14.25" customHeight="1" x14ac:dyDescent="0.25">
      <c r="A37" s="134">
        <v>228344</v>
      </c>
      <c r="B37" s="134">
        <v>60738653</v>
      </c>
      <c r="C37" s="134">
        <v>4</v>
      </c>
      <c r="D37" s="161"/>
      <c r="E37" s="123">
        <v>4001645750</v>
      </c>
      <c r="F37" s="124" t="s">
        <v>3881</v>
      </c>
      <c r="G37" s="189">
        <f>J37*1.2</f>
        <v>174</v>
      </c>
      <c r="H37" s="125">
        <f>C37*G37</f>
        <v>696</v>
      </c>
      <c r="I37" s="166" t="s">
        <v>152</v>
      </c>
      <c r="J37" s="162">
        <v>145</v>
      </c>
      <c r="K37" s="162">
        <f>C37*J37</f>
        <v>580</v>
      </c>
      <c r="L37" s="167">
        <f>J37*7.5</f>
        <v>1087.5</v>
      </c>
      <c r="M37" s="167">
        <f>C37*L37</f>
        <v>4350</v>
      </c>
      <c r="N37" s="277" t="s">
        <v>1917</v>
      </c>
      <c r="O37" s="130">
        <v>38.847000000000001</v>
      </c>
      <c r="P37" s="130">
        <f>O37*C37</f>
        <v>155.38800000000001</v>
      </c>
      <c r="Q37" s="104"/>
      <c r="R37" s="40"/>
      <c r="Z37" s="217"/>
      <c r="AA37" s="40"/>
    </row>
    <row r="38" spans="1:27" s="37" customFormat="1" x14ac:dyDescent="0.25">
      <c r="A38" s="134">
        <v>285329</v>
      </c>
      <c r="B38" s="134">
        <v>60738653</v>
      </c>
      <c r="C38" s="134">
        <v>2</v>
      </c>
      <c r="D38" s="122">
        <v>1369212</v>
      </c>
      <c r="E38" s="123">
        <v>4001645750</v>
      </c>
      <c r="F38" s="124" t="s">
        <v>3881</v>
      </c>
      <c r="G38" s="488">
        <f>J38*1.080745</f>
        <v>173.999945</v>
      </c>
      <c r="H38" s="125">
        <f>C38*G38</f>
        <v>347.99988999999999</v>
      </c>
      <c r="I38" s="166" t="s">
        <v>152</v>
      </c>
      <c r="J38" s="162">
        <v>161</v>
      </c>
      <c r="K38" s="162">
        <f>C38*J38</f>
        <v>322</v>
      </c>
      <c r="L38" s="167">
        <f>J38*7.5</f>
        <v>1207.5</v>
      </c>
      <c r="M38" s="167">
        <f>C38*L38</f>
        <v>2415</v>
      </c>
      <c r="N38" s="277" t="s">
        <v>1917</v>
      </c>
      <c r="O38" s="130">
        <v>38.847000000000001</v>
      </c>
      <c r="P38" s="130">
        <f>O38*C38</f>
        <v>77.694000000000003</v>
      </c>
      <c r="Q38" s="188"/>
      <c r="R38" s="131"/>
      <c r="S38" s="447" t="s">
        <v>4578</v>
      </c>
      <c r="T38" s="40"/>
      <c r="AA38" s="139"/>
    </row>
    <row r="39" spans="1:27" s="37" customFormat="1" x14ac:dyDescent="0.25">
      <c r="A39" s="511">
        <v>311266</v>
      </c>
      <c r="B39" s="134">
        <v>60738653</v>
      </c>
      <c r="C39" s="134">
        <v>2</v>
      </c>
      <c r="D39" s="122">
        <v>1400547</v>
      </c>
      <c r="E39" s="123">
        <v>4001645750</v>
      </c>
      <c r="F39" s="124" t="s">
        <v>3881</v>
      </c>
      <c r="G39" s="482">
        <f>J39*1.18</f>
        <v>189.98</v>
      </c>
      <c r="H39" s="125">
        <f>C39*G39</f>
        <v>379.96</v>
      </c>
      <c r="I39" s="166" t="s">
        <v>152</v>
      </c>
      <c r="J39" s="481">
        <v>161</v>
      </c>
      <c r="K39" s="162">
        <f>C39*J39</f>
        <v>322</v>
      </c>
      <c r="L39" s="167">
        <f>J39*7.5</f>
        <v>1207.5</v>
      </c>
      <c r="M39" s="167">
        <f>C39*L39</f>
        <v>2415</v>
      </c>
      <c r="N39" s="277" t="s">
        <v>1917</v>
      </c>
      <c r="O39" s="130">
        <v>38.847000000000001</v>
      </c>
      <c r="P39" s="130">
        <f>O39*C39</f>
        <v>77.694000000000003</v>
      </c>
      <c r="Q39" s="447"/>
      <c r="S39" s="480" t="s">
        <v>4578</v>
      </c>
      <c r="T39" s="104" t="s">
        <v>4715</v>
      </c>
      <c r="Z39" s="131"/>
    </row>
    <row r="40" spans="1:27" s="37" customFormat="1" x14ac:dyDescent="0.25">
      <c r="A40" s="511"/>
      <c r="B40" s="134"/>
      <c r="C40" s="134"/>
      <c r="D40" s="122"/>
      <c r="E40" s="123"/>
      <c r="F40" s="124"/>
      <c r="G40" s="482"/>
      <c r="H40" s="125"/>
      <c r="I40" s="166"/>
      <c r="J40" s="481"/>
      <c r="K40" s="162"/>
      <c r="L40" s="167"/>
      <c r="M40" s="167"/>
      <c r="N40" s="277"/>
      <c r="O40" s="130"/>
      <c r="P40" s="130"/>
      <c r="Q40" s="447"/>
      <c r="S40" s="480"/>
      <c r="T40" s="104"/>
      <c r="Z40" s="131"/>
    </row>
    <row r="41" spans="1:27" s="37" customFormat="1" x14ac:dyDescent="0.25">
      <c r="A41" s="197">
        <v>232712</v>
      </c>
      <c r="B41" s="134">
        <v>60738654</v>
      </c>
      <c r="C41" s="134">
        <v>4</v>
      </c>
      <c r="D41" s="122"/>
      <c r="E41" s="123">
        <v>4001645750</v>
      </c>
      <c r="F41" s="124" t="s">
        <v>4098</v>
      </c>
      <c r="G41" s="168">
        <f>J41*1.2</f>
        <v>177.6</v>
      </c>
      <c r="H41" s="125">
        <f>C41*G41</f>
        <v>710.4</v>
      </c>
      <c r="I41" s="166" t="s">
        <v>152</v>
      </c>
      <c r="J41" s="162">
        <v>148</v>
      </c>
      <c r="K41" s="162">
        <f>C41*J41</f>
        <v>592</v>
      </c>
      <c r="L41" s="167">
        <f>J41*7.5</f>
        <v>1110</v>
      </c>
      <c r="M41" s="167">
        <f>C41*L41</f>
        <v>4440</v>
      </c>
      <c r="N41" s="277" t="s">
        <v>1917</v>
      </c>
      <c r="O41" s="130">
        <v>42</v>
      </c>
      <c r="P41" s="130">
        <f>O41*C41</f>
        <v>168</v>
      </c>
      <c r="Q41" s="188"/>
      <c r="R41" s="131"/>
      <c r="S41" s="139"/>
      <c r="T41" s="139"/>
      <c r="U41" s="139"/>
      <c r="V41" s="131"/>
      <c r="X41" s="139"/>
      <c r="Y41" s="131"/>
    </row>
    <row r="42" spans="1:27" s="37" customFormat="1" x14ac:dyDescent="0.25">
      <c r="A42" s="134">
        <v>297566</v>
      </c>
      <c r="B42" s="134">
        <v>60738654</v>
      </c>
      <c r="C42" s="134">
        <v>2</v>
      </c>
      <c r="D42" s="122">
        <v>1386415</v>
      </c>
      <c r="E42" s="123">
        <v>4001645750</v>
      </c>
      <c r="F42" s="124" t="s">
        <v>4098</v>
      </c>
      <c r="G42" s="482">
        <f>J42*1.05714</f>
        <v>177.59951999999998</v>
      </c>
      <c r="H42" s="125">
        <f>C42*G42</f>
        <v>355.19903999999997</v>
      </c>
      <c r="I42" s="166" t="s">
        <v>152</v>
      </c>
      <c r="J42" s="496">
        <v>168</v>
      </c>
      <c r="K42" s="162">
        <f>C42*J42</f>
        <v>336</v>
      </c>
      <c r="L42" s="167">
        <f>J42*7.5</f>
        <v>1260</v>
      </c>
      <c r="M42" s="167">
        <f>C42*L42</f>
        <v>2520</v>
      </c>
      <c r="N42" s="277" t="s">
        <v>1917</v>
      </c>
      <c r="O42" s="130">
        <v>42</v>
      </c>
      <c r="P42" s="130">
        <f>O42*C42</f>
        <v>84</v>
      </c>
      <c r="Q42" s="131"/>
      <c r="R42" s="131"/>
      <c r="S42" s="498" t="s">
        <v>4578</v>
      </c>
      <c r="V42" s="131"/>
      <c r="W42" s="131"/>
      <c r="Z42" s="139"/>
      <c r="AA42" s="139"/>
    </row>
    <row r="43" spans="1:27" s="37" customFormat="1" x14ac:dyDescent="0.25">
      <c r="A43" s="134"/>
      <c r="B43" s="134"/>
      <c r="C43" s="134"/>
      <c r="D43" s="122"/>
      <c r="E43" s="123"/>
      <c r="F43" s="124"/>
      <c r="G43" s="482"/>
      <c r="H43" s="125"/>
      <c r="I43" s="166"/>
      <c r="J43" s="496"/>
      <c r="K43" s="162"/>
      <c r="L43" s="167"/>
      <c r="M43" s="167"/>
      <c r="N43" s="277"/>
      <c r="O43" s="130"/>
      <c r="P43" s="130"/>
      <c r="Q43" s="131"/>
      <c r="R43" s="131"/>
      <c r="S43" s="498"/>
      <c r="V43" s="131"/>
      <c r="W43" s="131"/>
      <c r="Z43" s="139"/>
      <c r="AA43" s="139"/>
    </row>
    <row r="44" spans="1:27" s="37" customFormat="1" x14ac:dyDescent="0.25">
      <c r="A44" s="197">
        <v>290346</v>
      </c>
      <c r="B44" s="134">
        <v>60738655</v>
      </c>
      <c r="C44" s="134">
        <v>2</v>
      </c>
      <c r="D44" s="122">
        <v>1376768</v>
      </c>
      <c r="E44" s="257">
        <v>4001645750</v>
      </c>
      <c r="F44" s="124" t="s">
        <v>4586</v>
      </c>
      <c r="G44" s="125">
        <f>J44*1.2</f>
        <v>205.2</v>
      </c>
      <c r="H44" s="135">
        <f t="shared" ref="H44:H50" si="0">C44*G44</f>
        <v>410.4</v>
      </c>
      <c r="I44" s="166" t="s">
        <v>152</v>
      </c>
      <c r="J44" s="281">
        <v>171</v>
      </c>
      <c r="K44" s="160">
        <f t="shared" ref="K44:K50" si="1">C44*J44</f>
        <v>342</v>
      </c>
      <c r="L44" s="159">
        <f t="shared" ref="L44:L49" si="2">J44*7.5</f>
        <v>1282.5</v>
      </c>
      <c r="M44" s="159">
        <f t="shared" ref="M44:M49" si="3">C44*L44</f>
        <v>2565</v>
      </c>
      <c r="N44" s="122" t="s">
        <v>1917</v>
      </c>
      <c r="O44" s="130">
        <v>42</v>
      </c>
      <c r="P44" s="130">
        <f t="shared" ref="P44:P50" si="4">O44*C44</f>
        <v>84</v>
      </c>
      <c r="Q44" s="139"/>
      <c r="R44" s="131"/>
      <c r="S44" s="131"/>
      <c r="W44" s="131"/>
      <c r="Z44" s="131"/>
    </row>
    <row r="45" spans="1:27" s="37" customFormat="1" x14ac:dyDescent="0.25">
      <c r="A45" s="134">
        <v>600009856</v>
      </c>
      <c r="B45" s="134">
        <v>60738655</v>
      </c>
      <c r="C45" s="134">
        <v>2</v>
      </c>
      <c r="D45" s="122"/>
      <c r="E45" s="270">
        <v>4001645750</v>
      </c>
      <c r="F45" s="124" t="s">
        <v>4858</v>
      </c>
      <c r="G45" s="125">
        <f>J45*1.2</f>
        <v>205.2</v>
      </c>
      <c r="H45" s="125">
        <f t="shared" si="0"/>
        <v>410.4</v>
      </c>
      <c r="I45" s="166" t="s">
        <v>152</v>
      </c>
      <c r="J45" s="162">
        <v>171</v>
      </c>
      <c r="K45" s="162">
        <f t="shared" si="1"/>
        <v>342</v>
      </c>
      <c r="L45" s="167">
        <f t="shared" si="2"/>
        <v>1282.5</v>
      </c>
      <c r="M45" s="167">
        <f t="shared" si="3"/>
        <v>2565</v>
      </c>
      <c r="N45" s="122" t="s">
        <v>1917</v>
      </c>
      <c r="O45" s="130">
        <v>77.7</v>
      </c>
      <c r="P45" s="130">
        <f t="shared" si="4"/>
        <v>155.4</v>
      </c>
      <c r="Q45" s="188"/>
      <c r="R45" s="139"/>
      <c r="S45" s="131"/>
      <c r="T45" s="131"/>
      <c r="U45" s="131"/>
      <c r="X45" s="139"/>
      <c r="Y45" s="139"/>
    </row>
    <row r="46" spans="1:27" s="37" customFormat="1" x14ac:dyDescent="0.25">
      <c r="A46" s="197">
        <v>246386</v>
      </c>
      <c r="B46" s="134">
        <v>60738656</v>
      </c>
      <c r="C46" s="134">
        <v>4</v>
      </c>
      <c r="D46" s="122"/>
      <c r="E46" s="270">
        <v>4001645750</v>
      </c>
      <c r="F46" s="124" t="s">
        <v>4264</v>
      </c>
      <c r="G46" s="168">
        <f>J46*1.2</f>
        <v>184.79999999999998</v>
      </c>
      <c r="H46" s="187">
        <f t="shared" si="0"/>
        <v>739.19999999999993</v>
      </c>
      <c r="I46" s="166" t="s">
        <v>152</v>
      </c>
      <c r="J46" s="164">
        <v>154</v>
      </c>
      <c r="K46" s="162">
        <f t="shared" si="1"/>
        <v>616</v>
      </c>
      <c r="L46" s="167">
        <f t="shared" si="2"/>
        <v>1155</v>
      </c>
      <c r="M46" s="167">
        <f t="shared" si="3"/>
        <v>4620</v>
      </c>
      <c r="N46" s="122" t="s">
        <v>1917</v>
      </c>
      <c r="O46" s="130">
        <v>50.5</v>
      </c>
      <c r="P46" s="130">
        <f t="shared" si="4"/>
        <v>202</v>
      </c>
      <c r="Q46" s="188"/>
      <c r="R46" s="131"/>
      <c r="S46" s="131"/>
      <c r="T46" s="139"/>
      <c r="U46" s="131"/>
      <c r="V46" s="139"/>
      <c r="X46" s="139"/>
      <c r="Y46" s="139"/>
      <c r="AA46" s="131"/>
    </row>
    <row r="47" spans="1:27" s="37" customFormat="1" x14ac:dyDescent="0.25">
      <c r="A47" s="280">
        <v>283951</v>
      </c>
      <c r="B47" s="134">
        <v>60738656</v>
      </c>
      <c r="C47" s="134">
        <v>2</v>
      </c>
      <c r="D47" s="122">
        <v>1367677</v>
      </c>
      <c r="E47" s="270">
        <v>4001645750</v>
      </c>
      <c r="F47" s="124" t="s">
        <v>4264</v>
      </c>
      <c r="G47" s="125">
        <f>J47*1.1</f>
        <v>184.8</v>
      </c>
      <c r="H47" s="187">
        <f t="shared" si="0"/>
        <v>369.6</v>
      </c>
      <c r="I47" s="166" t="s">
        <v>152</v>
      </c>
      <c r="J47" s="519">
        <v>168</v>
      </c>
      <c r="K47" s="155">
        <f t="shared" si="1"/>
        <v>336</v>
      </c>
      <c r="L47" s="167">
        <f t="shared" si="2"/>
        <v>1260</v>
      </c>
      <c r="M47" s="167">
        <f t="shared" si="3"/>
        <v>2520</v>
      </c>
      <c r="N47" s="122" t="s">
        <v>1917</v>
      </c>
      <c r="O47" s="130">
        <v>50.5</v>
      </c>
      <c r="P47" s="130">
        <f t="shared" si="4"/>
        <v>101</v>
      </c>
      <c r="Q47" s="188"/>
      <c r="R47" s="131"/>
      <c r="S47" s="475" t="s">
        <v>4490</v>
      </c>
      <c r="T47" s="40"/>
      <c r="V47" s="40"/>
      <c r="W47" s="131"/>
      <c r="AA47" s="131"/>
    </row>
    <row r="48" spans="1:27" s="37" customFormat="1" x14ac:dyDescent="0.25">
      <c r="A48" s="511">
        <v>311450</v>
      </c>
      <c r="B48" s="134">
        <v>60738656</v>
      </c>
      <c r="C48" s="134">
        <v>4</v>
      </c>
      <c r="D48" s="122">
        <v>1401703</v>
      </c>
      <c r="E48" s="270">
        <v>4001645750</v>
      </c>
      <c r="F48" s="124" t="s">
        <v>4264</v>
      </c>
      <c r="G48" s="482">
        <f>J48*1.18</f>
        <v>198.23999999999998</v>
      </c>
      <c r="H48" s="125">
        <f t="shared" si="0"/>
        <v>792.95999999999992</v>
      </c>
      <c r="I48" s="166" t="s">
        <v>152</v>
      </c>
      <c r="J48" s="481">
        <v>168</v>
      </c>
      <c r="K48" s="155">
        <f t="shared" si="1"/>
        <v>672</v>
      </c>
      <c r="L48" s="167">
        <f t="shared" si="2"/>
        <v>1260</v>
      </c>
      <c r="M48" s="167">
        <f t="shared" si="3"/>
        <v>5040</v>
      </c>
      <c r="N48" s="122" t="s">
        <v>1917</v>
      </c>
      <c r="O48" s="130">
        <v>50.5</v>
      </c>
      <c r="P48" s="130">
        <f t="shared" si="4"/>
        <v>202</v>
      </c>
      <c r="Q48" s="139"/>
      <c r="T48" s="37" t="s">
        <v>4717</v>
      </c>
      <c r="V48" s="139"/>
      <c r="W48" s="40"/>
      <c r="AA48" s="139"/>
    </row>
    <row r="49" spans="1:27" s="40" customFormat="1" x14ac:dyDescent="0.25">
      <c r="A49" s="197">
        <v>241490</v>
      </c>
      <c r="B49" s="134">
        <v>60738657</v>
      </c>
      <c r="C49" s="134">
        <v>4</v>
      </c>
      <c r="D49" s="122"/>
      <c r="E49" s="257">
        <v>4001645750</v>
      </c>
      <c r="F49" s="132" t="s">
        <v>4265</v>
      </c>
      <c r="G49" s="189">
        <f>J49*1.2</f>
        <v>189.6</v>
      </c>
      <c r="H49" s="135">
        <f t="shared" si="0"/>
        <v>758.4</v>
      </c>
      <c r="I49" s="358" t="s">
        <v>152</v>
      </c>
      <c r="J49" s="164">
        <v>158</v>
      </c>
      <c r="K49" s="160">
        <f t="shared" si="1"/>
        <v>632</v>
      </c>
      <c r="L49" s="159">
        <f t="shared" si="2"/>
        <v>1185</v>
      </c>
      <c r="M49" s="159">
        <f t="shared" si="3"/>
        <v>4740</v>
      </c>
      <c r="N49" s="122" t="s">
        <v>1917</v>
      </c>
      <c r="O49" s="130">
        <v>55</v>
      </c>
      <c r="P49" s="130">
        <f t="shared" si="4"/>
        <v>220</v>
      </c>
      <c r="Q49" s="188"/>
      <c r="R49" s="139"/>
      <c r="S49" s="131"/>
      <c r="T49" s="131"/>
      <c r="U49" s="131"/>
      <c r="V49" s="37"/>
      <c r="W49" s="37"/>
      <c r="Z49" s="37"/>
      <c r="AA49" s="37"/>
    </row>
    <row r="50" spans="1:27" s="37" customFormat="1" x14ac:dyDescent="0.25">
      <c r="A50" s="197">
        <v>270700</v>
      </c>
      <c r="B50" s="134">
        <v>60749802</v>
      </c>
      <c r="C50" s="134">
        <v>2</v>
      </c>
      <c r="D50" s="122">
        <v>1349980</v>
      </c>
      <c r="E50" s="123">
        <v>4001645750</v>
      </c>
      <c r="F50" s="124" t="s">
        <v>4351</v>
      </c>
      <c r="G50" s="125">
        <f>J50*1.2</f>
        <v>213.6</v>
      </c>
      <c r="H50" s="125">
        <f t="shared" si="0"/>
        <v>427.2</v>
      </c>
      <c r="I50" s="166" t="s">
        <v>152</v>
      </c>
      <c r="J50" s="356">
        <v>178</v>
      </c>
      <c r="K50" s="281">
        <f t="shared" si="1"/>
        <v>356</v>
      </c>
      <c r="L50" s="167"/>
      <c r="M50" s="167"/>
      <c r="N50" s="122" t="s">
        <v>1917</v>
      </c>
      <c r="O50" s="130">
        <v>59</v>
      </c>
      <c r="P50" s="130">
        <f t="shared" si="4"/>
        <v>118</v>
      </c>
      <c r="Q50" s="188"/>
      <c r="R50" s="139"/>
      <c r="S50" s="139"/>
      <c r="T50" s="139"/>
      <c r="U50" s="139"/>
      <c r="V50" s="131"/>
      <c r="X50" s="40"/>
      <c r="Y50" s="40"/>
      <c r="AA50" s="131"/>
    </row>
  </sheetData>
  <phoneticPr fontId="58" type="noConversion"/>
  <hyperlinks>
    <hyperlink ref="S34:S38" r:id="rId1" display="089-1x-0-005-009...63800641 Rev01.TIF"/>
    <hyperlink ref="S39" r:id="rId2" display="NACRTI\010.054.1-01...66.tif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31" workbookViewId="0">
      <selection activeCell="C50" sqref="C50"/>
    </sheetView>
  </sheetViews>
  <sheetFormatPr defaultRowHeight="15" x14ac:dyDescent="0.25"/>
  <cols>
    <col min="1" max="1" width="10.7109375" customWidth="1"/>
    <col min="2" max="2" width="13.140625" customWidth="1"/>
    <col min="3" max="3" width="31.42578125" customWidth="1"/>
    <col min="4" max="4" width="63.5703125" customWidth="1"/>
    <col min="6" max="6" width="13" customWidth="1"/>
    <col min="7" max="7" width="11.5703125" hidden="1" customWidth="1"/>
    <col min="8" max="8" width="8.7109375" customWidth="1"/>
    <col min="9" max="9" width="13.28515625" customWidth="1"/>
  </cols>
  <sheetData>
    <row r="1" spans="1:9" s="40" customFormat="1" x14ac:dyDescent="0.25">
      <c r="A1" s="40" t="s">
        <v>4404</v>
      </c>
      <c r="B1" s="40" t="s">
        <v>4405</v>
      </c>
      <c r="C1" s="40" t="s">
        <v>4406</v>
      </c>
      <c r="D1" s="40" t="s">
        <v>4407</v>
      </c>
      <c r="E1" s="40" t="s">
        <v>4408</v>
      </c>
      <c r="F1" s="40" t="s">
        <v>4409</v>
      </c>
      <c r="H1" s="40" t="s">
        <v>4410</v>
      </c>
      <c r="I1" s="40" t="s">
        <v>4403</v>
      </c>
    </row>
    <row r="2" spans="1:9" x14ac:dyDescent="0.25">
      <c r="A2" s="197">
        <v>234511</v>
      </c>
      <c r="B2" s="140">
        <v>60740174</v>
      </c>
      <c r="C2" s="257">
        <v>60740174</v>
      </c>
      <c r="D2" s="124" t="s">
        <v>4395</v>
      </c>
      <c r="E2" s="178" t="s">
        <v>0</v>
      </c>
      <c r="F2" s="374">
        <v>305</v>
      </c>
      <c r="G2" s="277" t="s">
        <v>1917</v>
      </c>
      <c r="H2" s="130">
        <v>26.66</v>
      </c>
      <c r="I2" s="463">
        <f t="shared" ref="I2:I33" si="0">F2/H2</f>
        <v>11.440360090022505</v>
      </c>
    </row>
    <row r="3" spans="1:9" x14ac:dyDescent="0.25">
      <c r="A3" s="197">
        <v>197808</v>
      </c>
      <c r="B3" s="134">
        <v>63807005</v>
      </c>
      <c r="C3" s="123" t="s">
        <v>1126</v>
      </c>
      <c r="D3" s="44" t="s">
        <v>4384</v>
      </c>
      <c r="E3" s="166" t="s">
        <v>0</v>
      </c>
      <c r="F3" s="155">
        <v>355</v>
      </c>
      <c r="G3" s="277" t="s">
        <v>1917</v>
      </c>
      <c r="H3" s="130">
        <v>28.2</v>
      </c>
      <c r="I3" s="463">
        <f t="shared" si="0"/>
        <v>12.588652482269504</v>
      </c>
    </row>
    <row r="4" spans="1:9" x14ac:dyDescent="0.25">
      <c r="A4" s="197">
        <v>197808</v>
      </c>
      <c r="B4" s="134">
        <v>63807006</v>
      </c>
      <c r="C4" s="123" t="s">
        <v>1127</v>
      </c>
      <c r="D4" s="44" t="s">
        <v>4385</v>
      </c>
      <c r="E4" s="166" t="s">
        <v>0</v>
      </c>
      <c r="F4" s="155">
        <v>320</v>
      </c>
      <c r="G4" s="277" t="s">
        <v>1917</v>
      </c>
      <c r="H4" s="130">
        <v>28.7</v>
      </c>
      <c r="I4" s="463">
        <f t="shared" si="0"/>
        <v>11.149825783972126</v>
      </c>
    </row>
    <row r="5" spans="1:9" x14ac:dyDescent="0.25">
      <c r="A5" s="6">
        <v>99984</v>
      </c>
      <c r="B5" s="6">
        <v>63804171</v>
      </c>
      <c r="C5" s="30" t="s">
        <v>1248</v>
      </c>
      <c r="D5" s="20" t="s">
        <v>4391</v>
      </c>
      <c r="E5" s="15" t="s">
        <v>0</v>
      </c>
      <c r="F5" s="55">
        <v>260</v>
      </c>
      <c r="G5" s="277" t="s">
        <v>1917</v>
      </c>
      <c r="H5" s="48">
        <v>25.1</v>
      </c>
      <c r="I5" s="463">
        <f t="shared" si="0"/>
        <v>10.358565737051793</v>
      </c>
    </row>
    <row r="6" spans="1:9" x14ac:dyDescent="0.25">
      <c r="A6" s="6">
        <v>99984</v>
      </c>
      <c r="B6" s="6">
        <v>63804064</v>
      </c>
      <c r="C6" s="30" t="s">
        <v>1247</v>
      </c>
      <c r="D6" s="20" t="s">
        <v>4389</v>
      </c>
      <c r="E6" s="15" t="s">
        <v>0</v>
      </c>
      <c r="F6" s="55">
        <v>370</v>
      </c>
      <c r="G6" s="277" t="s">
        <v>1917</v>
      </c>
      <c r="H6" s="48">
        <v>31.5</v>
      </c>
      <c r="I6" s="463">
        <f t="shared" si="0"/>
        <v>11.746031746031745</v>
      </c>
    </row>
    <row r="7" spans="1:9" x14ac:dyDescent="0.25">
      <c r="A7" s="6">
        <v>153318</v>
      </c>
      <c r="B7" s="6">
        <v>63806275</v>
      </c>
      <c r="C7" s="30" t="s">
        <v>881</v>
      </c>
      <c r="D7" s="20" t="s">
        <v>4387</v>
      </c>
      <c r="E7" s="15" t="s">
        <v>0</v>
      </c>
      <c r="F7" s="55">
        <v>340</v>
      </c>
      <c r="G7" s="277" t="s">
        <v>1917</v>
      </c>
      <c r="H7" s="48">
        <v>36</v>
      </c>
      <c r="I7" s="463">
        <f t="shared" si="0"/>
        <v>9.4444444444444446</v>
      </c>
    </row>
    <row r="8" spans="1:9" x14ac:dyDescent="0.25">
      <c r="A8" s="6">
        <v>153318</v>
      </c>
      <c r="B8" s="6">
        <v>63806274</v>
      </c>
      <c r="C8" s="30" t="s">
        <v>880</v>
      </c>
      <c r="D8" s="20" t="s">
        <v>4396</v>
      </c>
      <c r="E8" s="15" t="s">
        <v>0</v>
      </c>
      <c r="F8" s="55">
        <v>380</v>
      </c>
      <c r="G8" s="277" t="s">
        <v>1917</v>
      </c>
      <c r="H8" s="48">
        <v>35</v>
      </c>
      <c r="I8" s="463">
        <f t="shared" si="0"/>
        <v>10.857142857142858</v>
      </c>
    </row>
    <row r="9" spans="1:9" x14ac:dyDescent="0.25">
      <c r="A9" s="6">
        <v>98510</v>
      </c>
      <c r="B9" s="6">
        <v>63803791</v>
      </c>
      <c r="C9" s="30" t="s">
        <v>523</v>
      </c>
      <c r="D9" s="20" t="s">
        <v>4394</v>
      </c>
      <c r="E9" s="15" t="s">
        <v>0</v>
      </c>
      <c r="F9" s="55">
        <v>385</v>
      </c>
      <c r="G9" s="277" t="s">
        <v>1917</v>
      </c>
      <c r="H9" s="48">
        <v>41</v>
      </c>
      <c r="I9" s="463">
        <f t="shared" si="0"/>
        <v>9.3902439024390247</v>
      </c>
    </row>
    <row r="10" spans="1:9" x14ac:dyDescent="0.25">
      <c r="A10" s="6">
        <v>102192</v>
      </c>
      <c r="B10" s="6">
        <v>63803905</v>
      </c>
      <c r="C10" s="30" t="s">
        <v>546</v>
      </c>
      <c r="D10" s="20" t="s">
        <v>4392</v>
      </c>
      <c r="E10" s="15" t="s">
        <v>0</v>
      </c>
      <c r="F10" s="55">
        <v>410</v>
      </c>
      <c r="G10" s="277" t="s">
        <v>1917</v>
      </c>
      <c r="H10" s="48">
        <v>45</v>
      </c>
      <c r="I10" s="463">
        <f t="shared" si="0"/>
        <v>9.1111111111111107</v>
      </c>
    </row>
    <row r="11" spans="1:9" x14ac:dyDescent="0.25">
      <c r="A11" s="6">
        <v>96262</v>
      </c>
      <c r="B11" s="6">
        <v>63803500</v>
      </c>
      <c r="C11" s="30" t="s">
        <v>385</v>
      </c>
      <c r="D11" s="20" t="s">
        <v>4399</v>
      </c>
      <c r="E11" s="15" t="s">
        <v>0</v>
      </c>
      <c r="F11" s="55">
        <v>435</v>
      </c>
      <c r="G11" s="277" t="s">
        <v>1917</v>
      </c>
      <c r="H11" s="48">
        <v>46</v>
      </c>
      <c r="I11" s="463">
        <f t="shared" si="0"/>
        <v>9.4565217391304355</v>
      </c>
    </row>
    <row r="12" spans="1:9" x14ac:dyDescent="0.25">
      <c r="A12" s="6">
        <v>96262</v>
      </c>
      <c r="B12" s="6">
        <v>63803502</v>
      </c>
      <c r="C12" s="30" t="s">
        <v>386</v>
      </c>
      <c r="D12" s="20" t="s">
        <v>4390</v>
      </c>
      <c r="E12" s="15" t="s">
        <v>0</v>
      </c>
      <c r="F12" s="55">
        <v>285</v>
      </c>
      <c r="G12" s="277" t="s">
        <v>1917</v>
      </c>
      <c r="H12" s="48">
        <v>34</v>
      </c>
      <c r="I12" s="463">
        <f t="shared" si="0"/>
        <v>8.382352941176471</v>
      </c>
    </row>
    <row r="13" spans="1:9" x14ac:dyDescent="0.25">
      <c r="A13" s="6">
        <v>107081</v>
      </c>
      <c r="B13" s="6">
        <v>63804269</v>
      </c>
      <c r="C13" s="30" t="s">
        <v>1250</v>
      </c>
      <c r="D13" s="20" t="s">
        <v>4400</v>
      </c>
      <c r="E13" s="15" t="s">
        <v>0</v>
      </c>
      <c r="F13" s="55">
        <v>395</v>
      </c>
      <c r="G13" s="277" t="s">
        <v>1917</v>
      </c>
      <c r="H13" s="48">
        <v>51</v>
      </c>
      <c r="I13" s="463">
        <f t="shared" si="0"/>
        <v>7.7450980392156863</v>
      </c>
    </row>
    <row r="14" spans="1:9" x14ac:dyDescent="0.25">
      <c r="A14" s="6">
        <v>107081</v>
      </c>
      <c r="B14" s="6">
        <v>63804268</v>
      </c>
      <c r="C14" s="30" t="s">
        <v>1249</v>
      </c>
      <c r="D14" s="20" t="s">
        <v>4398</v>
      </c>
      <c r="E14" s="15" t="s">
        <v>0</v>
      </c>
      <c r="F14" s="55">
        <v>540</v>
      </c>
      <c r="G14" s="277" t="s">
        <v>1917</v>
      </c>
      <c r="H14" s="48">
        <v>66.3</v>
      </c>
      <c r="I14" s="463">
        <f t="shared" si="0"/>
        <v>8.1447963800904972</v>
      </c>
    </row>
    <row r="15" spans="1:9" x14ac:dyDescent="0.25">
      <c r="A15" s="6">
        <v>176564</v>
      </c>
      <c r="B15" s="6">
        <v>63807943</v>
      </c>
      <c r="C15" s="30" t="s">
        <v>1805</v>
      </c>
      <c r="D15" s="8" t="s">
        <v>4411</v>
      </c>
      <c r="E15" s="15" t="s">
        <v>0</v>
      </c>
      <c r="F15" s="55">
        <v>260</v>
      </c>
      <c r="G15" s="38"/>
      <c r="H15" s="48">
        <v>14.7</v>
      </c>
      <c r="I15" s="463">
        <f t="shared" si="0"/>
        <v>17.687074829931973</v>
      </c>
    </row>
    <row r="16" spans="1:9" x14ac:dyDescent="0.25">
      <c r="A16" s="197">
        <v>225825</v>
      </c>
      <c r="B16" s="134">
        <v>60738134</v>
      </c>
      <c r="C16" s="123" t="s">
        <v>4049</v>
      </c>
      <c r="D16" s="124" t="s">
        <v>4128</v>
      </c>
      <c r="E16" s="166" t="s">
        <v>0</v>
      </c>
      <c r="F16" s="281">
        <v>360</v>
      </c>
      <c r="G16" s="277" t="s">
        <v>1917</v>
      </c>
      <c r="H16" s="130">
        <v>28.18</v>
      </c>
      <c r="I16" s="463">
        <f t="shared" si="0"/>
        <v>12.775017743080198</v>
      </c>
    </row>
    <row r="17" spans="1:9" x14ac:dyDescent="0.25">
      <c r="A17" s="6">
        <v>162757</v>
      </c>
      <c r="B17" s="6">
        <v>63806933</v>
      </c>
      <c r="C17" s="30" t="s">
        <v>979</v>
      </c>
      <c r="D17" s="20" t="s">
        <v>4386</v>
      </c>
      <c r="E17" s="15" t="s">
        <v>0</v>
      </c>
      <c r="F17" s="55">
        <v>340</v>
      </c>
      <c r="G17" s="277" t="s">
        <v>1917</v>
      </c>
      <c r="H17" s="48">
        <v>36.200000000000003</v>
      </c>
      <c r="I17" s="463">
        <f t="shared" si="0"/>
        <v>9.3922651933701644</v>
      </c>
    </row>
    <row r="18" spans="1:9" x14ac:dyDescent="0.25">
      <c r="A18" s="6">
        <v>162757</v>
      </c>
      <c r="B18" s="6">
        <v>63806931</v>
      </c>
      <c r="C18" s="30" t="s">
        <v>978</v>
      </c>
      <c r="D18" s="44" t="s">
        <v>4397</v>
      </c>
      <c r="E18" s="15" t="s">
        <v>0</v>
      </c>
      <c r="F18" s="55">
        <v>380</v>
      </c>
      <c r="G18" s="277" t="s">
        <v>1917</v>
      </c>
      <c r="H18" s="48">
        <v>35.5</v>
      </c>
      <c r="I18" s="463">
        <f t="shared" si="0"/>
        <v>10.704225352112676</v>
      </c>
    </row>
    <row r="19" spans="1:9" x14ac:dyDescent="0.25">
      <c r="A19" s="280">
        <v>253376</v>
      </c>
      <c r="B19" s="134">
        <v>60745813</v>
      </c>
      <c r="C19" s="270" t="s">
        <v>4263</v>
      </c>
      <c r="D19" s="124" t="s">
        <v>4412</v>
      </c>
      <c r="E19" s="166" t="s">
        <v>0</v>
      </c>
      <c r="F19" s="162">
        <v>330</v>
      </c>
      <c r="G19" s="277" t="s">
        <v>1917</v>
      </c>
      <c r="H19" s="130">
        <v>40</v>
      </c>
      <c r="I19" s="463">
        <f t="shared" si="0"/>
        <v>8.25</v>
      </c>
    </row>
    <row r="20" spans="1:9" x14ac:dyDescent="0.25">
      <c r="A20" s="197">
        <v>200923</v>
      </c>
      <c r="B20" s="134">
        <v>63803794</v>
      </c>
      <c r="C20" s="123" t="s">
        <v>4046</v>
      </c>
      <c r="D20" s="124" t="s">
        <v>4393</v>
      </c>
      <c r="E20" s="166" t="s">
        <v>0</v>
      </c>
      <c r="F20" s="281">
        <v>250</v>
      </c>
      <c r="G20" s="122" t="s">
        <v>2028</v>
      </c>
      <c r="H20" s="130">
        <v>24</v>
      </c>
      <c r="I20" s="463">
        <f t="shared" si="0"/>
        <v>10.416666666666666</v>
      </c>
    </row>
    <row r="21" spans="1:9" x14ac:dyDescent="0.25">
      <c r="A21" s="6">
        <v>144691</v>
      </c>
      <c r="B21" s="6">
        <v>63805927</v>
      </c>
      <c r="C21" s="30" t="s">
        <v>830</v>
      </c>
      <c r="D21" s="20" t="s">
        <v>1793</v>
      </c>
      <c r="E21" s="15" t="s">
        <v>0</v>
      </c>
      <c r="F21" s="55">
        <v>225</v>
      </c>
      <c r="G21" s="105" t="s">
        <v>1917</v>
      </c>
      <c r="H21" s="48">
        <v>25</v>
      </c>
      <c r="I21" s="463">
        <f t="shared" si="0"/>
        <v>9</v>
      </c>
    </row>
    <row r="22" spans="1:9" x14ac:dyDescent="0.25">
      <c r="A22" s="6">
        <v>144691</v>
      </c>
      <c r="B22" s="6">
        <v>63805927</v>
      </c>
      <c r="C22" s="30" t="s">
        <v>1242</v>
      </c>
      <c r="D22" s="8" t="s">
        <v>1794</v>
      </c>
      <c r="E22" s="15" t="s">
        <v>0</v>
      </c>
      <c r="F22" s="55">
        <v>240</v>
      </c>
      <c r="G22" s="38"/>
      <c r="H22" s="48">
        <v>25.55</v>
      </c>
      <c r="I22" s="463">
        <f t="shared" si="0"/>
        <v>9.393346379647749</v>
      </c>
    </row>
    <row r="23" spans="1:9" x14ac:dyDescent="0.25">
      <c r="A23" s="6">
        <v>161522</v>
      </c>
      <c r="B23" s="6">
        <v>63806927</v>
      </c>
      <c r="C23" s="30" t="s">
        <v>2040</v>
      </c>
      <c r="D23" s="44" t="s">
        <v>1795</v>
      </c>
      <c r="E23" s="15" t="s">
        <v>0</v>
      </c>
      <c r="F23" s="55">
        <v>345</v>
      </c>
      <c r="G23" s="105" t="s">
        <v>1917</v>
      </c>
      <c r="H23" s="48">
        <v>30</v>
      </c>
      <c r="I23" s="463">
        <f t="shared" si="0"/>
        <v>11.5</v>
      </c>
    </row>
    <row r="24" spans="1:9" x14ac:dyDescent="0.25">
      <c r="A24" s="6">
        <v>116372</v>
      </c>
      <c r="B24" s="6">
        <v>63805163</v>
      </c>
      <c r="C24" s="30" t="s">
        <v>969</v>
      </c>
      <c r="D24" s="20" t="s">
        <v>1790</v>
      </c>
      <c r="E24" s="15" t="s">
        <v>0</v>
      </c>
      <c r="F24" s="55">
        <v>255</v>
      </c>
      <c r="G24" s="105"/>
      <c r="H24" s="48">
        <v>25</v>
      </c>
      <c r="I24" s="463">
        <f t="shared" si="0"/>
        <v>10.199999999999999</v>
      </c>
    </row>
    <row r="25" spans="1:9" x14ac:dyDescent="0.25">
      <c r="A25" s="6">
        <v>161522</v>
      </c>
      <c r="B25" s="6">
        <v>63806928</v>
      </c>
      <c r="C25" s="30" t="s">
        <v>970</v>
      </c>
      <c r="D25" s="44" t="s">
        <v>1796</v>
      </c>
      <c r="E25" s="15" t="s">
        <v>0</v>
      </c>
      <c r="F25" s="55">
        <v>310</v>
      </c>
      <c r="G25" s="105" t="s">
        <v>1917</v>
      </c>
      <c r="H25" s="48">
        <v>25</v>
      </c>
      <c r="I25" s="463">
        <f t="shared" si="0"/>
        <v>12.4</v>
      </c>
    </row>
    <row r="26" spans="1:9" x14ac:dyDescent="0.25">
      <c r="A26" s="6">
        <v>144691</v>
      </c>
      <c r="B26" s="6">
        <v>63805923</v>
      </c>
      <c r="C26" s="30" t="s">
        <v>829</v>
      </c>
      <c r="D26" s="20" t="s">
        <v>1791</v>
      </c>
      <c r="E26" s="15" t="s">
        <v>0</v>
      </c>
      <c r="F26" s="55">
        <v>345</v>
      </c>
      <c r="G26" s="38"/>
      <c r="H26" s="48">
        <v>42.536000000000001</v>
      </c>
      <c r="I26" s="463">
        <f t="shared" si="0"/>
        <v>8.1107767538085387</v>
      </c>
    </row>
    <row r="27" spans="1:9" x14ac:dyDescent="0.25">
      <c r="A27" s="6">
        <v>144691</v>
      </c>
      <c r="B27" s="6">
        <v>63805923</v>
      </c>
      <c r="C27" s="30" t="s">
        <v>1241</v>
      </c>
      <c r="D27" s="8" t="s">
        <v>2005</v>
      </c>
      <c r="E27" s="15" t="s">
        <v>0</v>
      </c>
      <c r="F27" s="55">
        <v>400</v>
      </c>
      <c r="G27" s="38"/>
      <c r="H27" s="48">
        <v>47.076000000000001</v>
      </c>
      <c r="I27" s="463">
        <f t="shared" si="0"/>
        <v>8.4968986319993203</v>
      </c>
    </row>
    <row r="28" spans="1:9" x14ac:dyDescent="0.25">
      <c r="A28" s="6">
        <v>120642</v>
      </c>
      <c r="B28" s="51">
        <v>63805319</v>
      </c>
      <c r="C28" s="24" t="s">
        <v>724</v>
      </c>
      <c r="D28" s="24" t="s">
        <v>1787</v>
      </c>
      <c r="E28" s="15" t="s">
        <v>0</v>
      </c>
      <c r="F28" s="55">
        <v>270</v>
      </c>
      <c r="G28" s="105"/>
      <c r="H28" s="48">
        <v>39</v>
      </c>
      <c r="I28" s="463">
        <f t="shared" si="0"/>
        <v>6.9230769230769234</v>
      </c>
    </row>
    <row r="29" spans="1:9" x14ac:dyDescent="0.25">
      <c r="A29" s="6">
        <v>139500</v>
      </c>
      <c r="B29" s="51">
        <v>63805696</v>
      </c>
      <c r="C29" s="30" t="s">
        <v>797</v>
      </c>
      <c r="D29" s="20" t="s">
        <v>1792</v>
      </c>
      <c r="E29" s="15" t="s">
        <v>0</v>
      </c>
      <c r="F29" s="55">
        <v>225</v>
      </c>
      <c r="G29" s="105" t="s">
        <v>1917</v>
      </c>
      <c r="H29" s="48">
        <v>23</v>
      </c>
      <c r="I29" s="463">
        <f t="shared" si="0"/>
        <v>9.7826086956521738</v>
      </c>
    </row>
    <row r="30" spans="1:9" x14ac:dyDescent="0.25">
      <c r="A30" s="6">
        <v>116372</v>
      </c>
      <c r="B30" s="6">
        <v>63805162</v>
      </c>
      <c r="C30" s="30" t="s">
        <v>709</v>
      </c>
      <c r="D30" s="20" t="s">
        <v>1789</v>
      </c>
      <c r="E30" s="15" t="s">
        <v>0</v>
      </c>
      <c r="F30" s="55">
        <v>345</v>
      </c>
      <c r="G30" s="105"/>
      <c r="H30" s="48">
        <v>36</v>
      </c>
      <c r="I30" s="463">
        <f t="shared" si="0"/>
        <v>9.5833333333333339</v>
      </c>
    </row>
    <row r="31" spans="1:9" x14ac:dyDescent="0.25">
      <c r="A31" s="6">
        <v>120642</v>
      </c>
      <c r="B31" s="51">
        <v>63805320</v>
      </c>
      <c r="C31" s="24" t="s">
        <v>725</v>
      </c>
      <c r="D31" s="24" t="s">
        <v>1788</v>
      </c>
      <c r="E31" s="15" t="s">
        <v>0</v>
      </c>
      <c r="F31" s="55">
        <v>325</v>
      </c>
      <c r="G31" s="105"/>
      <c r="H31" s="48">
        <v>34</v>
      </c>
      <c r="I31" s="463">
        <f t="shared" si="0"/>
        <v>9.5588235294117645</v>
      </c>
    </row>
    <row r="32" spans="1:9" x14ac:dyDescent="0.25">
      <c r="A32" s="6">
        <v>10</v>
      </c>
      <c r="B32" s="6">
        <v>63802562</v>
      </c>
      <c r="C32" s="30" t="s">
        <v>494</v>
      </c>
      <c r="D32" s="20" t="s">
        <v>3828</v>
      </c>
      <c r="E32" s="15" t="s">
        <v>0</v>
      </c>
      <c r="F32" s="55">
        <v>375</v>
      </c>
      <c r="G32" s="105" t="s">
        <v>1917</v>
      </c>
      <c r="H32" s="48">
        <v>52</v>
      </c>
      <c r="I32" s="463">
        <f t="shared" si="0"/>
        <v>7.2115384615384617</v>
      </c>
    </row>
    <row r="33" spans="1:9" x14ac:dyDescent="0.25">
      <c r="A33" s="6">
        <v>173614</v>
      </c>
      <c r="B33" s="6">
        <v>63807368</v>
      </c>
      <c r="C33" s="30" t="s">
        <v>1624</v>
      </c>
      <c r="D33" s="20" t="s">
        <v>1797</v>
      </c>
      <c r="E33" s="15" t="s">
        <v>0</v>
      </c>
      <c r="F33" s="55">
        <v>420</v>
      </c>
      <c r="G33" s="105" t="s">
        <v>1917</v>
      </c>
      <c r="H33" s="48">
        <v>49.326999999999998</v>
      </c>
      <c r="I33" s="463">
        <f t="shared" si="0"/>
        <v>8.5146066049019815</v>
      </c>
    </row>
    <row r="34" spans="1:9" x14ac:dyDescent="0.25">
      <c r="A34" s="6">
        <v>186141</v>
      </c>
      <c r="B34" s="6">
        <v>63807368</v>
      </c>
      <c r="C34" s="30" t="s">
        <v>1624</v>
      </c>
      <c r="D34" s="20" t="s">
        <v>4129</v>
      </c>
      <c r="E34" s="15" t="s">
        <v>0</v>
      </c>
      <c r="F34" s="55">
        <v>420</v>
      </c>
      <c r="G34" s="38"/>
      <c r="H34" s="48">
        <v>49.326999999999998</v>
      </c>
      <c r="I34" s="463">
        <f t="shared" ref="I34:I61" si="1">F34/H34</f>
        <v>8.5146066049019815</v>
      </c>
    </row>
    <row r="35" spans="1:9" x14ac:dyDescent="0.25">
      <c r="A35" s="197">
        <v>10</v>
      </c>
      <c r="B35" s="197">
        <v>60750061</v>
      </c>
      <c r="C35" s="236">
        <v>60750061</v>
      </c>
      <c r="D35" s="210" t="s">
        <v>4376</v>
      </c>
      <c r="E35" s="166" t="s">
        <v>0</v>
      </c>
      <c r="F35" s="162">
        <v>460</v>
      </c>
      <c r="G35" s="157" t="s">
        <v>1917</v>
      </c>
      <c r="H35" s="130">
        <v>27</v>
      </c>
      <c r="I35" s="463">
        <f t="shared" si="1"/>
        <v>17.037037037037038</v>
      </c>
    </row>
    <row r="36" spans="1:9" x14ac:dyDescent="0.25">
      <c r="A36" s="197">
        <v>260072</v>
      </c>
      <c r="B36" s="140">
        <v>60747790</v>
      </c>
      <c r="C36" s="429">
        <v>60747790</v>
      </c>
      <c r="D36" s="443" t="s">
        <v>4326</v>
      </c>
      <c r="E36" s="166" t="s">
        <v>0</v>
      </c>
      <c r="F36" s="446">
        <v>490</v>
      </c>
      <c r="G36" s="122" t="s">
        <v>1917</v>
      </c>
      <c r="H36" s="130">
        <v>48.5</v>
      </c>
      <c r="I36" s="463">
        <f t="shared" si="1"/>
        <v>10.103092783505154</v>
      </c>
    </row>
    <row r="37" spans="1:9" x14ac:dyDescent="0.25">
      <c r="A37" s="197">
        <v>263019</v>
      </c>
      <c r="B37" s="134">
        <v>60748435</v>
      </c>
      <c r="C37" s="270">
        <v>60748435</v>
      </c>
      <c r="D37" s="124" t="s">
        <v>4377</v>
      </c>
      <c r="E37" s="166" t="s">
        <v>0</v>
      </c>
      <c r="F37" s="281">
        <v>490</v>
      </c>
      <c r="G37" s="157" t="s">
        <v>1917</v>
      </c>
      <c r="H37" s="130">
        <v>49</v>
      </c>
      <c r="I37" s="463">
        <f t="shared" si="1"/>
        <v>10</v>
      </c>
    </row>
    <row r="38" spans="1:9" x14ac:dyDescent="0.25">
      <c r="A38" s="197">
        <v>224671</v>
      </c>
      <c r="B38" s="134">
        <v>63810935</v>
      </c>
      <c r="C38" s="123" t="s">
        <v>3829</v>
      </c>
      <c r="D38" s="124" t="s">
        <v>4130</v>
      </c>
      <c r="E38" s="166" t="s">
        <v>0</v>
      </c>
      <c r="F38" s="281">
        <v>495</v>
      </c>
      <c r="G38" s="122" t="s">
        <v>1917</v>
      </c>
      <c r="H38" s="130">
        <v>52</v>
      </c>
      <c r="I38" s="463">
        <f t="shared" si="1"/>
        <v>9.5192307692307701</v>
      </c>
    </row>
    <row r="39" spans="1:9" x14ac:dyDescent="0.25">
      <c r="A39" s="6">
        <v>177729</v>
      </c>
      <c r="B39" s="6">
        <v>63807155</v>
      </c>
      <c r="C39" s="30" t="s">
        <v>1843</v>
      </c>
      <c r="D39" s="20" t="s">
        <v>1892</v>
      </c>
      <c r="E39" s="15" t="s">
        <v>0</v>
      </c>
      <c r="F39" s="55">
        <v>420</v>
      </c>
      <c r="G39" s="105"/>
      <c r="H39" s="48">
        <v>38</v>
      </c>
      <c r="I39" s="463">
        <f t="shared" si="1"/>
        <v>11.052631578947368</v>
      </c>
    </row>
    <row r="40" spans="1:9" x14ac:dyDescent="0.25">
      <c r="A40" s="197">
        <v>219022</v>
      </c>
      <c r="B40" s="134">
        <v>63810905</v>
      </c>
      <c r="C40" s="123" t="s">
        <v>3803</v>
      </c>
      <c r="D40" s="124" t="s">
        <v>4131</v>
      </c>
      <c r="E40" s="166" t="s">
        <v>0</v>
      </c>
      <c r="F40" s="281">
        <v>1311</v>
      </c>
      <c r="G40" s="303" t="s">
        <v>1917</v>
      </c>
      <c r="H40" s="130">
        <v>138</v>
      </c>
      <c r="I40" s="463">
        <f t="shared" si="1"/>
        <v>9.5</v>
      </c>
    </row>
    <row r="41" spans="1:9" x14ac:dyDescent="0.25">
      <c r="A41" s="197">
        <v>219022</v>
      </c>
      <c r="B41" s="134">
        <v>63810906</v>
      </c>
      <c r="C41" s="123" t="s">
        <v>3815</v>
      </c>
      <c r="D41" s="124" t="s">
        <v>4132</v>
      </c>
      <c r="E41" s="134" t="s">
        <v>0</v>
      </c>
      <c r="F41" s="281">
        <v>350</v>
      </c>
      <c r="G41" s="303" t="s">
        <v>1917</v>
      </c>
      <c r="H41" s="130">
        <v>36.5</v>
      </c>
      <c r="I41" s="463">
        <f t="shared" si="1"/>
        <v>9.5890410958904102</v>
      </c>
    </row>
    <row r="42" spans="1:9" x14ac:dyDescent="0.25">
      <c r="A42" s="204">
        <v>193825</v>
      </c>
      <c r="B42" s="204">
        <v>63809306</v>
      </c>
      <c r="C42" s="234" t="s">
        <v>3586</v>
      </c>
      <c r="D42" s="210" t="s">
        <v>2675</v>
      </c>
      <c r="E42" s="212" t="s">
        <v>0</v>
      </c>
      <c r="F42" s="235">
        <v>465</v>
      </c>
      <c r="G42" s="205" t="s">
        <v>1917</v>
      </c>
      <c r="H42" s="197">
        <v>44</v>
      </c>
      <c r="I42" s="463">
        <f t="shared" si="1"/>
        <v>10.568181818181818</v>
      </c>
    </row>
    <row r="43" spans="1:9" x14ac:dyDescent="0.25">
      <c r="A43" s="204">
        <v>193825</v>
      </c>
      <c r="B43" s="204">
        <v>63809307</v>
      </c>
      <c r="C43" s="234" t="s">
        <v>3587</v>
      </c>
      <c r="D43" s="210" t="s">
        <v>2678</v>
      </c>
      <c r="E43" s="212" t="s">
        <v>0</v>
      </c>
      <c r="F43" s="235">
        <v>260</v>
      </c>
      <c r="G43" s="205" t="s">
        <v>1917</v>
      </c>
      <c r="H43" s="197">
        <v>26.65</v>
      </c>
      <c r="I43" s="463">
        <f t="shared" si="1"/>
        <v>9.7560975609756095</v>
      </c>
    </row>
    <row r="44" spans="1:9" x14ac:dyDescent="0.25">
      <c r="A44" s="197">
        <v>234659</v>
      </c>
      <c r="B44" s="121">
        <v>60740303</v>
      </c>
      <c r="C44" s="123">
        <v>60740303</v>
      </c>
      <c r="D44" s="124" t="s">
        <v>4133</v>
      </c>
      <c r="E44" s="166" t="s">
        <v>0</v>
      </c>
      <c r="F44" s="162">
        <v>850</v>
      </c>
      <c r="G44" s="157" t="s">
        <v>1917</v>
      </c>
      <c r="H44" s="130">
        <v>90.2</v>
      </c>
      <c r="I44" s="463">
        <f t="shared" si="1"/>
        <v>9.4235033259423506</v>
      </c>
    </row>
    <row r="45" spans="1:9" x14ac:dyDescent="0.25">
      <c r="A45" s="6">
        <v>173657</v>
      </c>
      <c r="B45" s="6">
        <v>63807659</v>
      </c>
      <c r="C45" s="30" t="s">
        <v>1547</v>
      </c>
      <c r="D45" s="8" t="s">
        <v>4381</v>
      </c>
      <c r="E45" s="15" t="s">
        <v>0</v>
      </c>
      <c r="F45" s="55">
        <v>157</v>
      </c>
      <c r="G45" s="157" t="s">
        <v>1917</v>
      </c>
      <c r="H45" s="48">
        <v>12.5</v>
      </c>
      <c r="I45" s="463">
        <f t="shared" si="1"/>
        <v>12.56</v>
      </c>
    </row>
    <row r="46" spans="1:9" x14ac:dyDescent="0.25">
      <c r="A46" s="6">
        <v>103736</v>
      </c>
      <c r="B46" s="6">
        <v>63802866</v>
      </c>
      <c r="C46" s="30" t="s">
        <v>3547</v>
      </c>
      <c r="D46" s="20" t="s">
        <v>4366</v>
      </c>
      <c r="E46" s="15" t="s">
        <v>0</v>
      </c>
      <c r="F46" s="55">
        <v>145</v>
      </c>
      <c r="G46" s="157" t="s">
        <v>1917</v>
      </c>
      <c r="H46" s="48">
        <v>14</v>
      </c>
      <c r="I46" s="463">
        <f t="shared" si="1"/>
        <v>10.357142857142858</v>
      </c>
    </row>
    <row r="47" spans="1:9" x14ac:dyDescent="0.25">
      <c r="A47" s="6">
        <v>142868</v>
      </c>
      <c r="B47" s="6">
        <v>63805786</v>
      </c>
      <c r="C47" s="30" t="s">
        <v>825</v>
      </c>
      <c r="D47" s="20" t="s">
        <v>4378</v>
      </c>
      <c r="E47" s="15" t="s">
        <v>0</v>
      </c>
      <c r="F47" s="55">
        <v>310</v>
      </c>
      <c r="G47" s="157" t="s">
        <v>1917</v>
      </c>
      <c r="H47" s="48">
        <v>26</v>
      </c>
      <c r="I47" s="463">
        <f t="shared" si="1"/>
        <v>11.923076923076923</v>
      </c>
    </row>
    <row r="48" spans="1:9" x14ac:dyDescent="0.25">
      <c r="A48" s="6">
        <v>154722</v>
      </c>
      <c r="B48" s="6">
        <v>63806426</v>
      </c>
      <c r="C48" s="30" t="s">
        <v>890</v>
      </c>
      <c r="D48" s="20" t="s">
        <v>4379</v>
      </c>
      <c r="E48" s="15" t="s">
        <v>0</v>
      </c>
      <c r="F48" s="55">
        <v>415</v>
      </c>
      <c r="G48" s="157" t="s">
        <v>1917</v>
      </c>
      <c r="H48" s="48">
        <v>35</v>
      </c>
      <c r="I48" s="463">
        <f t="shared" si="1"/>
        <v>11.857142857142858</v>
      </c>
    </row>
    <row r="49" spans="1:9" x14ac:dyDescent="0.25">
      <c r="A49" s="6">
        <v>157479</v>
      </c>
      <c r="B49" s="6">
        <v>63806642</v>
      </c>
      <c r="C49" s="30">
        <v>63806642</v>
      </c>
      <c r="D49" s="20" t="s">
        <v>4401</v>
      </c>
      <c r="E49" s="15" t="s">
        <v>0</v>
      </c>
      <c r="F49" s="55">
        <v>205</v>
      </c>
      <c r="G49" s="38"/>
      <c r="H49" s="48">
        <v>24.805</v>
      </c>
      <c r="I49" s="463">
        <f t="shared" si="1"/>
        <v>8.2644628099173563</v>
      </c>
    </row>
    <row r="50" spans="1:9" x14ac:dyDescent="0.25">
      <c r="A50" s="6">
        <v>106068</v>
      </c>
      <c r="B50" s="51">
        <v>63804800</v>
      </c>
      <c r="C50" s="20" t="s">
        <v>620</v>
      </c>
      <c r="D50" s="20" t="s">
        <v>4374</v>
      </c>
      <c r="E50" s="15" t="s">
        <v>0</v>
      </c>
      <c r="F50" s="12">
        <v>210</v>
      </c>
      <c r="G50" s="157" t="s">
        <v>1917</v>
      </c>
      <c r="H50" s="48">
        <v>24</v>
      </c>
      <c r="I50" s="463">
        <f t="shared" si="1"/>
        <v>8.75</v>
      </c>
    </row>
    <row r="51" spans="1:9" x14ac:dyDescent="0.25">
      <c r="A51" s="6">
        <v>210</v>
      </c>
      <c r="B51" s="6">
        <v>63800487</v>
      </c>
      <c r="C51" s="30" t="s">
        <v>450</v>
      </c>
      <c r="D51" s="124" t="s">
        <v>4375</v>
      </c>
      <c r="E51" s="15" t="s">
        <v>0</v>
      </c>
      <c r="F51" s="55">
        <v>148</v>
      </c>
      <c r="G51" s="157" t="s">
        <v>1917</v>
      </c>
      <c r="H51" s="48">
        <v>18</v>
      </c>
      <c r="I51" s="463">
        <f t="shared" si="1"/>
        <v>8.2222222222222214</v>
      </c>
    </row>
    <row r="52" spans="1:9" x14ac:dyDescent="0.25">
      <c r="A52" s="6">
        <v>110722</v>
      </c>
      <c r="B52" s="6">
        <v>63804946</v>
      </c>
      <c r="C52" s="30" t="s">
        <v>684</v>
      </c>
      <c r="D52" s="20" t="s">
        <v>4367</v>
      </c>
      <c r="E52" s="15" t="s">
        <v>0</v>
      </c>
      <c r="F52" s="55">
        <v>340</v>
      </c>
      <c r="G52" s="157" t="s">
        <v>1917</v>
      </c>
      <c r="H52" s="48">
        <v>40</v>
      </c>
      <c r="I52" s="463">
        <f t="shared" si="1"/>
        <v>8.5</v>
      </c>
    </row>
    <row r="53" spans="1:9" x14ac:dyDescent="0.25">
      <c r="A53" s="6">
        <v>157479</v>
      </c>
      <c r="B53" s="6">
        <v>63806641</v>
      </c>
      <c r="C53" s="30" t="s">
        <v>1815</v>
      </c>
      <c r="D53" s="20" t="s">
        <v>4402</v>
      </c>
      <c r="E53" s="15" t="s">
        <v>0</v>
      </c>
      <c r="F53" s="55">
        <v>285</v>
      </c>
      <c r="G53" s="38"/>
      <c r="H53" s="48">
        <v>25.5</v>
      </c>
      <c r="I53" s="463">
        <f t="shared" si="1"/>
        <v>11.176470588235293</v>
      </c>
    </row>
    <row r="54" spans="1:9" x14ac:dyDescent="0.25">
      <c r="A54" s="197">
        <v>244728</v>
      </c>
      <c r="B54" s="134">
        <v>60743345</v>
      </c>
      <c r="C54" s="270">
        <v>60743345</v>
      </c>
      <c r="D54" s="124" t="s">
        <v>4382</v>
      </c>
      <c r="E54" s="166" t="s">
        <v>0</v>
      </c>
      <c r="F54" s="162">
        <v>450</v>
      </c>
      <c r="G54" s="157" t="s">
        <v>1917</v>
      </c>
      <c r="H54" s="130">
        <v>38.68</v>
      </c>
      <c r="I54" s="463">
        <f t="shared" si="1"/>
        <v>11.633919338159256</v>
      </c>
    </row>
    <row r="55" spans="1:9" x14ac:dyDescent="0.25">
      <c r="A55" s="6">
        <v>119215</v>
      </c>
      <c r="B55" s="6">
        <v>63805282</v>
      </c>
      <c r="C55" s="30" t="s">
        <v>721</v>
      </c>
      <c r="D55" s="20" t="s">
        <v>4369</v>
      </c>
      <c r="E55" s="15" t="s">
        <v>0</v>
      </c>
      <c r="F55" s="55">
        <v>430</v>
      </c>
      <c r="G55" s="157" t="s">
        <v>1917</v>
      </c>
      <c r="H55" s="48">
        <v>43</v>
      </c>
      <c r="I55" s="463">
        <f t="shared" si="1"/>
        <v>10</v>
      </c>
    </row>
    <row r="56" spans="1:9" x14ac:dyDescent="0.25">
      <c r="A56" s="197">
        <v>249750</v>
      </c>
      <c r="B56" s="134">
        <v>60745484</v>
      </c>
      <c r="C56" s="270">
        <v>60745484</v>
      </c>
      <c r="D56" s="124" t="s">
        <v>4383</v>
      </c>
      <c r="E56" s="166" t="s">
        <v>0</v>
      </c>
      <c r="F56" s="162">
        <v>450</v>
      </c>
      <c r="G56" s="157" t="s">
        <v>1917</v>
      </c>
      <c r="H56" s="130">
        <v>40</v>
      </c>
      <c r="I56" s="463">
        <f t="shared" si="1"/>
        <v>11.25</v>
      </c>
    </row>
    <row r="57" spans="1:9" x14ac:dyDescent="0.25">
      <c r="A57" s="6">
        <v>105211</v>
      </c>
      <c r="B57" s="6">
        <v>63804534</v>
      </c>
      <c r="C57" s="30" t="s">
        <v>596</v>
      </c>
      <c r="D57" s="20" t="s">
        <v>4372</v>
      </c>
      <c r="E57" s="15" t="s">
        <v>0</v>
      </c>
      <c r="F57" s="55">
        <v>480</v>
      </c>
      <c r="G57" s="157" t="s">
        <v>1917</v>
      </c>
      <c r="H57" s="48">
        <v>55</v>
      </c>
      <c r="I57" s="463">
        <f t="shared" si="1"/>
        <v>8.7272727272727266</v>
      </c>
    </row>
    <row r="58" spans="1:9" x14ac:dyDescent="0.25">
      <c r="A58" s="6">
        <v>98835</v>
      </c>
      <c r="B58" s="6">
        <v>63804035</v>
      </c>
      <c r="C58" s="30" t="s">
        <v>1240</v>
      </c>
      <c r="D58" s="20" t="s">
        <v>4380</v>
      </c>
      <c r="E58" s="15" t="s">
        <v>0</v>
      </c>
      <c r="F58" s="55">
        <v>480</v>
      </c>
      <c r="G58" s="157" t="s">
        <v>1917</v>
      </c>
      <c r="H58" s="48">
        <v>55</v>
      </c>
      <c r="I58" s="463">
        <f t="shared" si="1"/>
        <v>8.7272727272727266</v>
      </c>
    </row>
    <row r="59" spans="1:9" x14ac:dyDescent="0.25">
      <c r="A59" s="204">
        <v>191215</v>
      </c>
      <c r="B59" s="178">
        <v>63809238</v>
      </c>
      <c r="C59" s="198" t="s">
        <v>2657</v>
      </c>
      <c r="D59" s="199" t="s">
        <v>4371</v>
      </c>
      <c r="E59" s="200" t="s">
        <v>0</v>
      </c>
      <c r="F59" s="158">
        <v>495</v>
      </c>
      <c r="G59" s="157" t="s">
        <v>1917</v>
      </c>
      <c r="H59" s="130">
        <v>55</v>
      </c>
      <c r="I59" s="463">
        <f t="shared" si="1"/>
        <v>9</v>
      </c>
    </row>
    <row r="60" spans="1:9" x14ac:dyDescent="0.25">
      <c r="A60" s="6">
        <v>116860</v>
      </c>
      <c r="B60" s="6">
        <v>63805109</v>
      </c>
      <c r="C60" s="30" t="s">
        <v>714</v>
      </c>
      <c r="D60" s="20" t="s">
        <v>4368</v>
      </c>
      <c r="E60" s="15" t="s">
        <v>0</v>
      </c>
      <c r="F60" s="55">
        <v>480</v>
      </c>
      <c r="G60" s="157" t="s">
        <v>1917</v>
      </c>
      <c r="H60" s="48">
        <v>52</v>
      </c>
      <c r="I60" s="463">
        <f t="shared" si="1"/>
        <v>9.2307692307692299</v>
      </c>
    </row>
    <row r="61" spans="1:9" x14ac:dyDescent="0.25">
      <c r="A61" s="6">
        <v>116860</v>
      </c>
      <c r="B61" s="6">
        <v>63805108</v>
      </c>
      <c r="C61" s="30" t="s">
        <v>713</v>
      </c>
      <c r="D61" s="20" t="s">
        <v>4370</v>
      </c>
      <c r="E61" s="15" t="s">
        <v>0</v>
      </c>
      <c r="F61" s="55">
        <v>480</v>
      </c>
      <c r="G61" s="157" t="s">
        <v>1917</v>
      </c>
      <c r="H61" s="130">
        <v>53</v>
      </c>
      <c r="I61" s="463">
        <f t="shared" si="1"/>
        <v>9.0566037735849054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Telegrin + Galv.</vt:lpstr>
      <vt:lpstr>osovine</vt:lpstr>
      <vt:lpstr>traverse</vt:lpstr>
      <vt:lpstr>collapsing 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Hackmann,Stephan</dc:creator>
  <cp:lastModifiedBy>Darko</cp:lastModifiedBy>
  <cp:lastPrinted>2020-12-30T18:05:44Z</cp:lastPrinted>
  <dcterms:created xsi:type="dcterms:W3CDTF">2015-02-27T17:17:51Z</dcterms:created>
  <dcterms:modified xsi:type="dcterms:W3CDTF">2021-11-12T15:49:12Z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