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uper\Desktop\The Cost of Education Data\"/>
    </mc:Choice>
  </mc:AlternateContent>
  <xr:revisionPtr revIDLastSave="0" documentId="13_ncr:1_{722E89AC-7FBB-43F0-B8DF-130BDE0BC488}" xr6:coauthVersionLast="47" xr6:coauthVersionMax="47" xr10:uidLastSave="{00000000-0000-0000-0000-000000000000}"/>
  <bookViews>
    <workbookView xWindow="-110" yWindow="-110" windowWidth="19420" windowHeight="10300" xr2:uid="{4EA4409B-7D8A-4201-9B98-621B2FA3C620}"/>
  </bookViews>
  <sheets>
    <sheet name="Tidy Data" sheetId="6" r:id="rId1"/>
    <sheet name="CPI Data" sheetId="13" r:id="rId2"/>
  </sheets>
  <definedNames>
    <definedName name="_xlnm._FilterDatabase" localSheetId="0" hidden="1">'Tidy Data'!$A$1:$Z$186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13" l="1"/>
  <c r="C10" i="13"/>
  <c r="M144" i="6"/>
  <c r="M147" i="6"/>
  <c r="M164" i="6"/>
  <c r="M185" i="6"/>
  <c r="M186" i="6"/>
  <c r="M12" i="6"/>
  <c r="M16" i="6"/>
  <c r="M18" i="6"/>
  <c r="M20" i="6"/>
  <c r="M25" i="6"/>
  <c r="M28" i="6"/>
  <c r="M30" i="6"/>
  <c r="M54" i="6"/>
  <c r="M60" i="6"/>
  <c r="M67" i="6"/>
  <c r="M69" i="6"/>
  <c r="M70" i="6"/>
  <c r="M85" i="6"/>
  <c r="M91" i="6"/>
  <c r="M95" i="6"/>
  <c r="M92" i="6"/>
  <c r="M102" i="6"/>
  <c r="M106" i="6"/>
  <c r="M123" i="6"/>
  <c r="M119" i="6"/>
  <c r="M129" i="6"/>
  <c r="M137" i="6"/>
  <c r="M138" i="6"/>
  <c r="M139" i="6"/>
  <c r="M141" i="6"/>
  <c r="M143" i="6"/>
  <c r="M150" i="6"/>
  <c r="M5" i="6"/>
  <c r="M4" i="6"/>
  <c r="R95" i="6"/>
  <c r="U95" i="6" s="1"/>
  <c r="X22" i="6"/>
  <c r="X163" i="6"/>
  <c r="X114" i="6"/>
  <c r="X93" i="6"/>
  <c r="X2" i="6"/>
  <c r="X5" i="6"/>
  <c r="X84" i="6"/>
  <c r="C3" i="13"/>
  <c r="C4" i="13"/>
  <c r="C5" i="13"/>
  <c r="C6" i="13"/>
  <c r="C7" i="13"/>
  <c r="C8" i="13"/>
  <c r="C9"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2" i="13"/>
  <c r="R24" i="6"/>
  <c r="T24" i="6" s="1"/>
  <c r="R68" i="6"/>
  <c r="T68" i="6" s="1"/>
  <c r="R14" i="6"/>
  <c r="U14" i="6" s="1"/>
  <c r="R13" i="6"/>
  <c r="U13" i="6" s="1"/>
  <c r="R29" i="6"/>
  <c r="U29" i="6" s="1"/>
  <c r="R26" i="6"/>
  <c r="U26" i="6" s="1"/>
  <c r="R94" i="6"/>
  <c r="T94" i="6" s="1"/>
  <c r="R16" i="6"/>
  <c r="U16" i="6" s="1"/>
  <c r="R57" i="6"/>
  <c r="U57" i="6" s="1"/>
  <c r="R58" i="6"/>
  <c r="T58" i="6" s="1"/>
  <c r="R59" i="6"/>
  <c r="U59" i="6" s="1"/>
  <c r="R118" i="6"/>
  <c r="U118" i="6" s="1"/>
  <c r="R12" i="6"/>
  <c r="T12" i="6" s="1"/>
  <c r="R22" i="6"/>
  <c r="U22" i="6" s="1"/>
  <c r="R28" i="6"/>
  <c r="U28" i="6" s="1"/>
  <c r="R4" i="6"/>
  <c r="U4" i="6" s="1"/>
  <c r="R93" i="6"/>
  <c r="U93" i="6" s="1"/>
  <c r="R30" i="6"/>
  <c r="T30" i="6" s="1"/>
  <c r="R20" i="6"/>
  <c r="U20" i="6" s="1"/>
  <c r="R18" i="6"/>
  <c r="U18" i="6" s="1"/>
  <c r="R66" i="6"/>
  <c r="U66" i="6" s="1"/>
  <c r="R91" i="6"/>
  <c r="U91" i="6" s="1"/>
  <c r="R25" i="6"/>
  <c r="U25" i="6" s="1"/>
  <c r="R60" i="6"/>
  <c r="U60" i="6" s="1"/>
  <c r="R41" i="6"/>
  <c r="U41" i="6" s="1"/>
  <c r="R89" i="6"/>
  <c r="T89" i="6" s="1"/>
  <c r="R100" i="6"/>
  <c r="U100" i="6" s="1"/>
  <c r="R51" i="6"/>
  <c r="U51" i="6" s="1"/>
  <c r="R70" i="6"/>
  <c r="U70" i="6" s="1"/>
  <c r="R129" i="6"/>
  <c r="U129" i="6" s="1"/>
  <c r="R116" i="6"/>
  <c r="U116" i="6" s="1"/>
  <c r="R86" i="6"/>
  <c r="U86" i="6" s="1"/>
  <c r="R15" i="6"/>
  <c r="T15" i="6" s="1"/>
  <c r="R120" i="6"/>
  <c r="T120" i="6" s="1"/>
  <c r="R125" i="6"/>
  <c r="U125" i="6" s="1"/>
  <c r="R83" i="6"/>
  <c r="U83" i="6" s="1"/>
  <c r="R47" i="6"/>
  <c r="U47" i="6" s="1"/>
  <c r="R31" i="6"/>
  <c r="U31" i="6" s="1"/>
  <c r="R79" i="6"/>
  <c r="U79" i="6" s="1"/>
  <c r="R102" i="6"/>
  <c r="U102" i="6" s="1"/>
  <c r="R35" i="6"/>
  <c r="U35" i="6" s="1"/>
  <c r="R53" i="6"/>
  <c r="U53" i="6" s="1"/>
  <c r="R42" i="6"/>
  <c r="U42" i="6" s="1"/>
  <c r="R43" i="6"/>
  <c r="U43" i="6" s="1"/>
  <c r="R111" i="6"/>
  <c r="U111" i="6" s="1"/>
  <c r="R109" i="6"/>
  <c r="U109" i="6" s="1"/>
  <c r="R54" i="6"/>
  <c r="U54" i="6" s="1"/>
  <c r="R110" i="6"/>
  <c r="U110" i="6" s="1"/>
  <c r="R78" i="6"/>
  <c r="U78" i="6" s="1"/>
  <c r="R45" i="6"/>
  <c r="T45" i="6" s="1"/>
  <c r="R62" i="6"/>
  <c r="U62" i="6" s="1"/>
  <c r="R76" i="6"/>
  <c r="U76" i="6" s="1"/>
  <c r="R48" i="6"/>
  <c r="U48" i="6" s="1"/>
  <c r="R63" i="6"/>
  <c r="U63" i="6" s="1"/>
  <c r="R67" i="6"/>
  <c r="U67" i="6" s="1"/>
  <c r="R33" i="6"/>
  <c r="U33" i="6" s="1"/>
  <c r="R38" i="6"/>
  <c r="U38" i="6" s="1"/>
  <c r="R56" i="6"/>
  <c r="T56" i="6" s="1"/>
  <c r="R39" i="6"/>
  <c r="U39" i="6" s="1"/>
  <c r="R131" i="6"/>
  <c r="U131" i="6" s="1"/>
  <c r="R96" i="6"/>
  <c r="U96" i="6" s="1"/>
  <c r="R65" i="6"/>
  <c r="U65" i="6" s="1"/>
  <c r="R101" i="6"/>
  <c r="U101" i="6" s="1"/>
  <c r="R37" i="6"/>
  <c r="U37" i="6" s="1"/>
  <c r="R7" i="6"/>
  <c r="T7" i="6" s="1"/>
  <c r="R40" i="6"/>
  <c r="U40" i="6" s="1"/>
  <c r="R46" i="6"/>
  <c r="U46" i="6" s="1"/>
  <c r="R84" i="6"/>
  <c r="U84" i="6" s="1"/>
  <c r="R90" i="6"/>
  <c r="U90" i="6" s="1"/>
  <c r="R152" i="6"/>
  <c r="U152" i="6" s="1"/>
  <c r="R136" i="6"/>
  <c r="U136" i="6" s="1"/>
  <c r="R44" i="6"/>
  <c r="U44" i="6" s="1"/>
  <c r="R34" i="6"/>
  <c r="U34" i="6" s="1"/>
  <c r="R36" i="6"/>
  <c r="U36" i="6" s="1"/>
  <c r="R3" i="6"/>
  <c r="U3" i="6" s="1"/>
  <c r="R145" i="6"/>
  <c r="U145" i="6" s="1"/>
  <c r="R128" i="6"/>
  <c r="U128" i="6" s="1"/>
  <c r="R185" i="6"/>
  <c r="U185" i="6" s="1"/>
  <c r="R8" i="6"/>
  <c r="U8" i="6" s="1"/>
  <c r="R113" i="6"/>
  <c r="U113" i="6" s="1"/>
  <c r="R117" i="6"/>
  <c r="U117" i="6" s="1"/>
  <c r="R99" i="6"/>
  <c r="T99" i="6" s="1"/>
  <c r="R146" i="6"/>
  <c r="U146" i="6" s="1"/>
  <c r="R85" i="6"/>
  <c r="U85" i="6" s="1"/>
  <c r="R151" i="6"/>
  <c r="U151" i="6" s="1"/>
  <c r="R161" i="6"/>
  <c r="U161" i="6" s="1"/>
  <c r="R72" i="6"/>
  <c r="U72" i="6" s="1"/>
  <c r="R55" i="6"/>
  <c r="U55" i="6" s="1"/>
  <c r="R183" i="6"/>
  <c r="U183" i="6" s="1"/>
  <c r="R61" i="6"/>
  <c r="T61" i="6" s="1"/>
  <c r="R156" i="6"/>
  <c r="U156" i="6" s="1"/>
  <c r="R88" i="6"/>
  <c r="U88" i="6" s="1"/>
  <c r="R75" i="6"/>
  <c r="U75" i="6" s="1"/>
  <c r="R119" i="6"/>
  <c r="U119" i="6" s="1"/>
  <c r="R130" i="6"/>
  <c r="U130" i="6" s="1"/>
  <c r="R133" i="6"/>
  <c r="U133" i="6" s="1"/>
  <c r="R158" i="6"/>
  <c r="T158" i="6" s="1"/>
  <c r="R112" i="6"/>
  <c r="U112" i="6" s="1"/>
  <c r="R73" i="6"/>
  <c r="U73" i="6" s="1"/>
  <c r="R87" i="6"/>
  <c r="U87" i="6" s="1"/>
  <c r="R147" i="6"/>
  <c r="U147" i="6" s="1"/>
  <c r="R107" i="6"/>
  <c r="U107" i="6" s="1"/>
  <c r="R77" i="6"/>
  <c r="U77" i="6" s="1"/>
  <c r="R17" i="6"/>
  <c r="U17" i="6" s="1"/>
  <c r="R186" i="6"/>
  <c r="U186" i="6" s="1"/>
  <c r="R164" i="6"/>
  <c r="U164" i="6" s="1"/>
  <c r="R162" i="6"/>
  <c r="U162" i="6" s="1"/>
  <c r="R127" i="6"/>
  <c r="U127" i="6" s="1"/>
  <c r="R149" i="6"/>
  <c r="U149" i="6" s="1"/>
  <c r="R115" i="6"/>
  <c r="U115" i="6" s="1"/>
  <c r="R142" i="6"/>
  <c r="U142" i="6" s="1"/>
  <c r="R92" i="6"/>
  <c r="U92" i="6" s="1"/>
  <c r="R126" i="6"/>
  <c r="U126" i="6" s="1"/>
  <c r="R104" i="6"/>
  <c r="T104" i="6" s="1"/>
  <c r="R157" i="6"/>
  <c r="U157" i="6" s="1"/>
  <c r="R122" i="6"/>
  <c r="U122" i="6" s="1"/>
  <c r="R71" i="6"/>
  <c r="U71" i="6" s="1"/>
  <c r="R143" i="6"/>
  <c r="U143" i="6" s="1"/>
  <c r="R124" i="6"/>
  <c r="U124" i="6" s="1"/>
  <c r="R9" i="6"/>
  <c r="U9" i="6" s="1"/>
  <c r="R82" i="6"/>
  <c r="T82" i="6" s="1"/>
  <c r="R52" i="6"/>
  <c r="T52" i="6" s="1"/>
  <c r="R32" i="6"/>
  <c r="U32" i="6" s="1"/>
  <c r="R6" i="6"/>
  <c r="U6" i="6" s="1"/>
  <c r="R27" i="6"/>
  <c r="U27" i="6" s="1"/>
  <c r="R97" i="6"/>
  <c r="U97" i="6" s="1"/>
  <c r="R141" i="6"/>
  <c r="U141" i="6" s="1"/>
  <c r="R81" i="6"/>
  <c r="U81" i="6" s="1"/>
  <c r="R64" i="6"/>
  <c r="T64" i="6" s="1"/>
  <c r="R50" i="6"/>
  <c r="U50" i="6" s="1"/>
  <c r="R108" i="6"/>
  <c r="U108" i="6" s="1"/>
  <c r="R154" i="6"/>
  <c r="U154" i="6" s="1"/>
  <c r="R49" i="6"/>
  <c r="U49" i="6" s="1"/>
  <c r="R21" i="6"/>
  <c r="U21" i="6" s="1"/>
  <c r="R137" i="6"/>
  <c r="U137" i="6" s="1"/>
  <c r="R139" i="6"/>
  <c r="U139" i="6" s="1"/>
  <c r="R140" i="6"/>
  <c r="U140" i="6" s="1"/>
  <c r="R80" i="6"/>
  <c r="U80" i="6" s="1"/>
  <c r="R144" i="6"/>
  <c r="U144" i="6" s="1"/>
  <c r="R5" i="6"/>
  <c r="U5" i="6" s="1"/>
  <c r="R69" i="6"/>
  <c r="U69" i="6" s="1"/>
  <c r="R105" i="6"/>
  <c r="U105" i="6" s="1"/>
  <c r="R155" i="6"/>
  <c r="U155" i="6" s="1"/>
  <c r="R153" i="6"/>
  <c r="U153" i="6" s="1"/>
  <c r="R74" i="6"/>
  <c r="U74" i="6" s="1"/>
  <c r="R114" i="6"/>
  <c r="T114" i="6" s="1"/>
  <c r="R121" i="6"/>
  <c r="U121" i="6" s="1"/>
  <c r="R148" i="6"/>
  <c r="U148" i="6" s="1"/>
  <c r="R123" i="6"/>
  <c r="U123" i="6" s="1"/>
  <c r="R10" i="6"/>
  <c r="U10" i="6" s="1"/>
  <c r="R134" i="6"/>
  <c r="U134" i="6" s="1"/>
  <c r="R135" i="6"/>
  <c r="U135" i="6" s="1"/>
  <c r="R19" i="6"/>
  <c r="U19" i="6" s="1"/>
  <c r="R159" i="6"/>
  <c r="T159" i="6" s="1"/>
  <c r="R160" i="6"/>
  <c r="U160" i="6" s="1"/>
  <c r="R174" i="6"/>
  <c r="U174" i="6" s="1"/>
  <c r="R177" i="6"/>
  <c r="U177" i="6" s="1"/>
  <c r="R180" i="6"/>
  <c r="U180" i="6" s="1"/>
  <c r="R11" i="6"/>
  <c r="U11" i="6" s="1"/>
  <c r="R132" i="6"/>
  <c r="U132" i="6" s="1"/>
  <c r="R106" i="6"/>
  <c r="T106" i="6" s="1"/>
  <c r="R103" i="6"/>
  <c r="U103" i="6" s="1"/>
  <c r="R98" i="6"/>
  <c r="U98" i="6" s="1"/>
  <c r="R2" i="6"/>
  <c r="U2" i="6" s="1"/>
  <c r="R138" i="6"/>
  <c r="U138" i="6" s="1"/>
  <c r="R163" i="6"/>
  <c r="U163" i="6" s="1"/>
  <c r="R175" i="6"/>
  <c r="U175" i="6" s="1"/>
  <c r="R182" i="6"/>
  <c r="U182" i="6" s="1"/>
  <c r="R176" i="6"/>
  <c r="U176" i="6" s="1"/>
  <c r="R170" i="6"/>
  <c r="U170" i="6" s="1"/>
  <c r="R169" i="6"/>
  <c r="U169" i="6" s="1"/>
  <c r="R179" i="6"/>
  <c r="U179" i="6" s="1"/>
  <c r="R172" i="6"/>
  <c r="U172" i="6" s="1"/>
  <c r="R171" i="6"/>
  <c r="U171" i="6" s="1"/>
  <c r="R173" i="6"/>
  <c r="U173" i="6" s="1"/>
  <c r="R181" i="6"/>
  <c r="U181" i="6" s="1"/>
  <c r="R150" i="6"/>
  <c r="U150" i="6" s="1"/>
  <c r="R178" i="6"/>
  <c r="T178" i="6" s="1"/>
  <c r="R167" i="6"/>
  <c r="U167" i="6" s="1"/>
  <c r="R166" i="6"/>
  <c r="U166" i="6" s="1"/>
  <c r="R184" i="6"/>
  <c r="U184" i="6" s="1"/>
  <c r="R165" i="6"/>
  <c r="U165" i="6" s="1"/>
  <c r="R168" i="6"/>
  <c r="T168" i="6" s="1"/>
  <c r="R23" i="6"/>
  <c r="U23" i="6" s="1"/>
  <c r="J56" i="6"/>
  <c r="Y79" i="6" l="1"/>
  <c r="T40" i="6"/>
  <c r="T57" i="6"/>
  <c r="U24" i="6"/>
  <c r="S8" i="6"/>
  <c r="V8" i="6" s="1"/>
  <c r="S25" i="6"/>
  <c r="V25" i="6" s="1"/>
  <c r="S4" i="6"/>
  <c r="V4" i="6" s="1"/>
  <c r="S79" i="6"/>
  <c r="V79" i="6" s="1"/>
  <c r="S116" i="6"/>
  <c r="V116" i="6" s="1"/>
  <c r="S136" i="6"/>
  <c r="V136" i="6" s="1"/>
  <c r="S28" i="6"/>
  <c r="V28" i="6" s="1"/>
  <c r="S101" i="6"/>
  <c r="V101" i="6" s="1"/>
  <c r="S16" i="6"/>
  <c r="V16" i="6" s="1"/>
  <c r="S67" i="6"/>
  <c r="V67" i="6" s="1"/>
  <c r="S94" i="6"/>
  <c r="V94" i="6" s="1"/>
  <c r="S54" i="6"/>
  <c r="V54" i="6" s="1"/>
  <c r="S95" i="6"/>
  <c r="V95" i="6" s="1"/>
  <c r="S173" i="6"/>
  <c r="V173" i="6" s="1"/>
  <c r="S134" i="6"/>
  <c r="V134" i="6" s="1"/>
  <c r="S141" i="6"/>
  <c r="V141" i="6" s="1"/>
  <c r="S77" i="6"/>
  <c r="V77" i="6" s="1"/>
  <c r="T38" i="6"/>
  <c r="S165" i="6"/>
  <c r="V165" i="6" s="1"/>
  <c r="S171" i="6"/>
  <c r="V171" i="6" s="1"/>
  <c r="S163" i="6"/>
  <c r="V163" i="6" s="1"/>
  <c r="S180" i="6"/>
  <c r="V180" i="6" s="1"/>
  <c r="S10" i="6"/>
  <c r="V10" i="6" s="1"/>
  <c r="S105" i="6"/>
  <c r="V105" i="6" s="1"/>
  <c r="S21" i="6"/>
  <c r="V21" i="6" s="1"/>
  <c r="S97" i="6"/>
  <c r="V97" i="6" s="1"/>
  <c r="S143" i="6"/>
  <c r="V143" i="6" s="1"/>
  <c r="S115" i="6"/>
  <c r="V115" i="6" s="1"/>
  <c r="S107" i="6"/>
  <c r="V107" i="6" s="1"/>
  <c r="S119" i="6"/>
  <c r="V119" i="6" s="1"/>
  <c r="S161" i="6"/>
  <c r="V161" i="6" s="1"/>
  <c r="S185" i="6"/>
  <c r="V185" i="6" s="1"/>
  <c r="S152" i="6"/>
  <c r="V152" i="6" s="1"/>
  <c r="S65" i="6"/>
  <c r="V65" i="6" s="1"/>
  <c r="S63" i="6"/>
  <c r="V63" i="6" s="1"/>
  <c r="S109" i="6"/>
  <c r="V109" i="6" s="1"/>
  <c r="S31" i="6"/>
  <c r="V31" i="6" s="1"/>
  <c r="S129" i="6"/>
  <c r="V129" i="6" s="1"/>
  <c r="S91" i="6"/>
  <c r="V91" i="6" s="1"/>
  <c r="S22" i="6"/>
  <c r="V22" i="6" s="1"/>
  <c r="S26" i="6"/>
  <c r="V26" i="6" s="1"/>
  <c r="S168" i="6"/>
  <c r="V168" i="6" s="1"/>
  <c r="S175" i="6"/>
  <c r="V175" i="6" s="1"/>
  <c r="S11" i="6"/>
  <c r="V11" i="6" s="1"/>
  <c r="S155" i="6"/>
  <c r="V155" i="6" s="1"/>
  <c r="S124" i="6"/>
  <c r="V124" i="6" s="1"/>
  <c r="S142" i="6"/>
  <c r="V142" i="6" s="1"/>
  <c r="S130" i="6"/>
  <c r="V130" i="6" s="1"/>
  <c r="S72" i="6"/>
  <c r="V72" i="6" s="1"/>
  <c r="S184" i="6"/>
  <c r="V184" i="6" s="1"/>
  <c r="S172" i="6"/>
  <c r="V172" i="6" s="1"/>
  <c r="S138" i="6"/>
  <c r="V138" i="6" s="1"/>
  <c r="S177" i="6"/>
  <c r="V177" i="6" s="1"/>
  <c r="S123" i="6"/>
  <c r="V123" i="6" s="1"/>
  <c r="S69" i="6"/>
  <c r="V69" i="6" s="1"/>
  <c r="S49" i="6"/>
  <c r="V49" i="6" s="1"/>
  <c r="S27" i="6"/>
  <c r="V27" i="6" s="1"/>
  <c r="S71" i="6"/>
  <c r="V71" i="6" s="1"/>
  <c r="S149" i="6"/>
  <c r="V149" i="6" s="1"/>
  <c r="S147" i="6"/>
  <c r="V147" i="6" s="1"/>
  <c r="S75" i="6"/>
  <c r="V75" i="6" s="1"/>
  <c r="S151" i="6"/>
  <c r="V151" i="6" s="1"/>
  <c r="S128" i="6"/>
  <c r="V128" i="6" s="1"/>
  <c r="S90" i="6"/>
  <c r="V90" i="6" s="1"/>
  <c r="S96" i="6"/>
  <c r="V96" i="6" s="1"/>
  <c r="S48" i="6"/>
  <c r="V48" i="6" s="1"/>
  <c r="S111" i="6"/>
  <c r="V111" i="6" s="1"/>
  <c r="S47" i="6"/>
  <c r="V47" i="6" s="1"/>
  <c r="S70" i="6"/>
  <c r="V70" i="6" s="1"/>
  <c r="S66" i="6"/>
  <c r="V66" i="6" s="1"/>
  <c r="S12" i="6"/>
  <c r="V12" i="6" s="1"/>
  <c r="S29" i="6"/>
  <c r="V29" i="6" s="1"/>
  <c r="S137" i="6"/>
  <c r="V137" i="6" s="1"/>
  <c r="T26" i="6"/>
  <c r="S166" i="6"/>
  <c r="V166" i="6" s="1"/>
  <c r="S179" i="6"/>
  <c r="V179" i="6" s="1"/>
  <c r="S2" i="6"/>
  <c r="V2" i="6" s="1"/>
  <c r="S174" i="6"/>
  <c r="V174" i="6" s="1"/>
  <c r="S148" i="6"/>
  <c r="V148" i="6" s="1"/>
  <c r="S5" i="6"/>
  <c r="V5" i="6" s="1"/>
  <c r="S154" i="6"/>
  <c r="V154" i="6" s="1"/>
  <c r="S6" i="6"/>
  <c r="V6" i="6" s="1"/>
  <c r="S122" i="6"/>
  <c r="V122" i="6" s="1"/>
  <c r="S127" i="6"/>
  <c r="V127" i="6" s="1"/>
  <c r="S87" i="6"/>
  <c r="V87" i="6" s="1"/>
  <c r="S88" i="6"/>
  <c r="V88" i="6" s="1"/>
  <c r="S85" i="6"/>
  <c r="V85" i="6" s="1"/>
  <c r="S145" i="6"/>
  <c r="V145" i="6" s="1"/>
  <c r="S84" i="6"/>
  <c r="V84" i="6" s="1"/>
  <c r="S131" i="6"/>
  <c r="V131" i="6" s="1"/>
  <c r="S76" i="6"/>
  <c r="V76" i="6" s="1"/>
  <c r="S43" i="6"/>
  <c r="V43" i="6" s="1"/>
  <c r="S83" i="6"/>
  <c r="V83" i="6" s="1"/>
  <c r="S51" i="6"/>
  <c r="V51" i="6" s="1"/>
  <c r="S18" i="6"/>
  <c r="V18" i="6" s="1"/>
  <c r="S118" i="6"/>
  <c r="V118" i="6" s="1"/>
  <c r="S13" i="6"/>
  <c r="V13" i="6" s="1"/>
  <c r="U52" i="6"/>
  <c r="S167" i="6"/>
  <c r="V167" i="6" s="1"/>
  <c r="S169" i="6"/>
  <c r="V169" i="6" s="1"/>
  <c r="S98" i="6"/>
  <c r="V98" i="6" s="1"/>
  <c r="S160" i="6"/>
  <c r="V160" i="6" s="1"/>
  <c r="S121" i="6"/>
  <c r="V121" i="6" s="1"/>
  <c r="S144" i="6"/>
  <c r="V144" i="6" s="1"/>
  <c r="S108" i="6"/>
  <c r="V108" i="6" s="1"/>
  <c r="S32" i="6"/>
  <c r="V32" i="6" s="1"/>
  <c r="S157" i="6"/>
  <c r="V157" i="6" s="1"/>
  <c r="S162" i="6"/>
  <c r="V162" i="6" s="1"/>
  <c r="S73" i="6"/>
  <c r="V73" i="6" s="1"/>
  <c r="S156" i="6"/>
  <c r="V156" i="6" s="1"/>
  <c r="S146" i="6"/>
  <c r="V146" i="6" s="1"/>
  <c r="S3" i="6"/>
  <c r="V3" i="6" s="1"/>
  <c r="S46" i="6"/>
  <c r="V46" i="6" s="1"/>
  <c r="S39" i="6"/>
  <c r="V39" i="6" s="1"/>
  <c r="S62" i="6"/>
  <c r="V62" i="6" s="1"/>
  <c r="S42" i="6"/>
  <c r="V42" i="6" s="1"/>
  <c r="S125" i="6"/>
  <c r="V125" i="6" s="1"/>
  <c r="S100" i="6"/>
  <c r="V100" i="6" s="1"/>
  <c r="S20" i="6"/>
  <c r="V20" i="6" s="1"/>
  <c r="S59" i="6"/>
  <c r="V59" i="6" s="1"/>
  <c r="S14" i="6"/>
  <c r="V14" i="6" s="1"/>
  <c r="U7" i="6"/>
  <c r="S178" i="6"/>
  <c r="V178" i="6" s="1"/>
  <c r="S170" i="6"/>
  <c r="V170" i="6" s="1"/>
  <c r="S103" i="6"/>
  <c r="V103" i="6" s="1"/>
  <c r="S159" i="6"/>
  <c r="V159" i="6" s="1"/>
  <c r="S114" i="6"/>
  <c r="V114" i="6" s="1"/>
  <c r="S80" i="6"/>
  <c r="V80" i="6" s="1"/>
  <c r="S50" i="6"/>
  <c r="V50" i="6" s="1"/>
  <c r="S52" i="6"/>
  <c r="V52" i="6" s="1"/>
  <c r="S104" i="6"/>
  <c r="V104" i="6" s="1"/>
  <c r="S164" i="6"/>
  <c r="V164" i="6" s="1"/>
  <c r="S112" i="6"/>
  <c r="V112" i="6" s="1"/>
  <c r="S61" i="6"/>
  <c r="V61" i="6" s="1"/>
  <c r="S99" i="6"/>
  <c r="V99" i="6" s="1"/>
  <c r="S36" i="6"/>
  <c r="V36" i="6" s="1"/>
  <c r="S40" i="6"/>
  <c r="V40" i="6" s="1"/>
  <c r="S56" i="6"/>
  <c r="V56" i="6" s="1"/>
  <c r="S45" i="6"/>
  <c r="V45" i="6" s="1"/>
  <c r="S53" i="6"/>
  <c r="V53" i="6" s="1"/>
  <c r="S120" i="6"/>
  <c r="V120" i="6" s="1"/>
  <c r="S89" i="6"/>
  <c r="V89" i="6" s="1"/>
  <c r="S30" i="6"/>
  <c r="V30" i="6" s="1"/>
  <c r="S58" i="6"/>
  <c r="V58" i="6" s="1"/>
  <c r="S68" i="6"/>
  <c r="V68" i="6" s="1"/>
  <c r="T103" i="6"/>
  <c r="U56" i="6"/>
  <c r="S150" i="6"/>
  <c r="V150" i="6" s="1"/>
  <c r="S176" i="6"/>
  <c r="V176" i="6" s="1"/>
  <c r="S106" i="6"/>
  <c r="V106" i="6" s="1"/>
  <c r="S19" i="6"/>
  <c r="V19" i="6" s="1"/>
  <c r="S74" i="6"/>
  <c r="V74" i="6" s="1"/>
  <c r="S140" i="6"/>
  <c r="V140" i="6" s="1"/>
  <c r="S64" i="6"/>
  <c r="V64" i="6" s="1"/>
  <c r="S82" i="6"/>
  <c r="V82" i="6" s="1"/>
  <c r="S126" i="6"/>
  <c r="V126" i="6" s="1"/>
  <c r="S186" i="6"/>
  <c r="V186" i="6" s="1"/>
  <c r="S158" i="6"/>
  <c r="V158" i="6" s="1"/>
  <c r="S183" i="6"/>
  <c r="V183" i="6" s="1"/>
  <c r="S117" i="6"/>
  <c r="V117" i="6" s="1"/>
  <c r="S34" i="6"/>
  <c r="V34" i="6" s="1"/>
  <c r="S7" i="6"/>
  <c r="V7" i="6" s="1"/>
  <c r="S38" i="6"/>
  <c r="V38" i="6" s="1"/>
  <c r="S78" i="6"/>
  <c r="V78" i="6" s="1"/>
  <c r="S35" i="6"/>
  <c r="V35" i="6" s="1"/>
  <c r="S15" i="6"/>
  <c r="V15" i="6" s="1"/>
  <c r="S41" i="6"/>
  <c r="V41" i="6" s="1"/>
  <c r="S93" i="6"/>
  <c r="V93" i="6" s="1"/>
  <c r="S57" i="6"/>
  <c r="V57" i="6" s="1"/>
  <c r="S24" i="6"/>
  <c r="V24" i="6" s="1"/>
  <c r="T164" i="6"/>
  <c r="S181" i="6"/>
  <c r="V181" i="6" s="1"/>
  <c r="S182" i="6"/>
  <c r="V182" i="6" s="1"/>
  <c r="S132" i="6"/>
  <c r="V132" i="6" s="1"/>
  <c r="S135" i="6"/>
  <c r="V135" i="6" s="1"/>
  <c r="S153" i="6"/>
  <c r="V153" i="6" s="1"/>
  <c r="S139" i="6"/>
  <c r="V139" i="6" s="1"/>
  <c r="S81" i="6"/>
  <c r="V81" i="6" s="1"/>
  <c r="S9" i="6"/>
  <c r="V9" i="6" s="1"/>
  <c r="S92" i="6"/>
  <c r="V92" i="6" s="1"/>
  <c r="S17" i="6"/>
  <c r="V17" i="6" s="1"/>
  <c r="S133" i="6"/>
  <c r="V133" i="6" s="1"/>
  <c r="S55" i="6"/>
  <c r="V55" i="6" s="1"/>
  <c r="S113" i="6"/>
  <c r="V113" i="6" s="1"/>
  <c r="S44" i="6"/>
  <c r="V44" i="6" s="1"/>
  <c r="S37" i="6"/>
  <c r="V37" i="6" s="1"/>
  <c r="S33" i="6"/>
  <c r="V33" i="6" s="1"/>
  <c r="S110" i="6"/>
  <c r="V110" i="6" s="1"/>
  <c r="S102" i="6"/>
  <c r="V102" i="6" s="1"/>
  <c r="S86" i="6"/>
  <c r="V86" i="6" s="1"/>
  <c r="S60" i="6"/>
  <c r="V60" i="6" s="1"/>
  <c r="T19" i="6"/>
  <c r="T186" i="6"/>
  <c r="T78" i="6"/>
  <c r="U82" i="6"/>
  <c r="T74" i="6"/>
  <c r="T112" i="6"/>
  <c r="T53" i="6"/>
  <c r="U120" i="6"/>
  <c r="T80" i="6"/>
  <c r="T183" i="6"/>
  <c r="T35" i="6"/>
  <c r="U106" i="6"/>
  <c r="U158" i="6"/>
  <c r="U15" i="6"/>
  <c r="T140" i="6"/>
  <c r="T117" i="6"/>
  <c r="U159" i="6"/>
  <c r="U61" i="6"/>
  <c r="U89" i="6"/>
  <c r="T150" i="6"/>
  <c r="T50" i="6"/>
  <c r="T36" i="6"/>
  <c r="T41" i="6"/>
  <c r="T170" i="6"/>
  <c r="T34" i="6"/>
  <c r="T93" i="6"/>
  <c r="U68" i="6"/>
  <c r="T176" i="6"/>
  <c r="T126" i="6"/>
  <c r="U64" i="6"/>
  <c r="U178" i="6"/>
  <c r="U114" i="6"/>
  <c r="U104" i="6"/>
  <c r="U99" i="6"/>
  <c r="U45" i="6"/>
  <c r="U30" i="6"/>
  <c r="U58" i="6"/>
  <c r="T173" i="6"/>
  <c r="T11" i="6"/>
  <c r="T134" i="6"/>
  <c r="T155" i="6"/>
  <c r="T137" i="6"/>
  <c r="T124" i="6"/>
  <c r="T142" i="6"/>
  <c r="T77" i="6"/>
  <c r="T130" i="6"/>
  <c r="T72" i="6"/>
  <c r="T8" i="6"/>
  <c r="T136" i="6"/>
  <c r="T101" i="6"/>
  <c r="T67" i="6"/>
  <c r="T54" i="6"/>
  <c r="T79" i="6"/>
  <c r="T116" i="6"/>
  <c r="T25" i="6"/>
  <c r="T28" i="6"/>
  <c r="U168" i="6"/>
  <c r="T165" i="6"/>
  <c r="T171" i="6"/>
  <c r="T163" i="6"/>
  <c r="T180" i="6"/>
  <c r="T10" i="6"/>
  <c r="T105" i="6"/>
  <c r="T21" i="6"/>
  <c r="T97" i="6"/>
  <c r="T143" i="6"/>
  <c r="T115" i="6"/>
  <c r="T107" i="6"/>
  <c r="T119" i="6"/>
  <c r="T161" i="6"/>
  <c r="T185" i="6"/>
  <c r="T152" i="6"/>
  <c r="T65" i="6"/>
  <c r="T63" i="6"/>
  <c r="T109" i="6"/>
  <c r="T31" i="6"/>
  <c r="T129" i="6"/>
  <c r="T91" i="6"/>
  <c r="T22" i="6"/>
  <c r="T29" i="6"/>
  <c r="S23" i="6"/>
  <c r="V23" i="6" s="1"/>
  <c r="T16" i="6"/>
  <c r="T175" i="6"/>
  <c r="T141" i="6"/>
  <c r="U94" i="6"/>
  <c r="T184" i="6"/>
  <c r="T172" i="6"/>
  <c r="T138" i="6"/>
  <c r="T177" i="6"/>
  <c r="T123" i="6"/>
  <c r="T69" i="6"/>
  <c r="T49" i="6"/>
  <c r="T27" i="6"/>
  <c r="T71" i="6"/>
  <c r="T149" i="6"/>
  <c r="T147" i="6"/>
  <c r="T75" i="6"/>
  <c r="T151" i="6"/>
  <c r="T128" i="6"/>
  <c r="T90" i="6"/>
  <c r="T96" i="6"/>
  <c r="T48" i="6"/>
  <c r="T111" i="6"/>
  <c r="T47" i="6"/>
  <c r="T70" i="6"/>
  <c r="T66" i="6"/>
  <c r="T118" i="6"/>
  <c r="T13" i="6"/>
  <c r="U12" i="6"/>
  <c r="T166" i="6"/>
  <c r="T179" i="6"/>
  <c r="T2" i="6"/>
  <c r="T174" i="6"/>
  <c r="T148" i="6"/>
  <c r="T5" i="6"/>
  <c r="T154" i="6"/>
  <c r="T6" i="6"/>
  <c r="T122" i="6"/>
  <c r="T127" i="6"/>
  <c r="T87" i="6"/>
  <c r="T88" i="6"/>
  <c r="T85" i="6"/>
  <c r="T145" i="6"/>
  <c r="T84" i="6"/>
  <c r="T131" i="6"/>
  <c r="T76" i="6"/>
  <c r="T43" i="6"/>
  <c r="T83" i="6"/>
  <c r="T51" i="6"/>
  <c r="T18" i="6"/>
  <c r="T59" i="6"/>
  <c r="T14" i="6"/>
  <c r="T167" i="6"/>
  <c r="T169" i="6"/>
  <c r="T98" i="6"/>
  <c r="T160" i="6"/>
  <c r="T121" i="6"/>
  <c r="T144" i="6"/>
  <c r="T108" i="6"/>
  <c r="T32" i="6"/>
  <c r="T157" i="6"/>
  <c r="T162" i="6"/>
  <c r="T73" i="6"/>
  <c r="T156" i="6"/>
  <c r="T146" i="6"/>
  <c r="T3" i="6"/>
  <c r="T46" i="6"/>
  <c r="T39" i="6"/>
  <c r="T62" i="6"/>
  <c r="T42" i="6"/>
  <c r="T125" i="6"/>
  <c r="T100" i="6"/>
  <c r="T20" i="6"/>
  <c r="T95" i="6"/>
  <c r="T23" i="6"/>
  <c r="T181" i="6"/>
  <c r="T182" i="6"/>
  <c r="T132" i="6"/>
  <c r="T135" i="6"/>
  <c r="T153" i="6"/>
  <c r="T139" i="6"/>
  <c r="T81" i="6"/>
  <c r="T9" i="6"/>
  <c r="T92" i="6"/>
  <c r="T17" i="6"/>
  <c r="T133" i="6"/>
  <c r="T55" i="6"/>
  <c r="T113" i="6"/>
  <c r="T44" i="6"/>
  <c r="T37" i="6"/>
  <c r="T33" i="6"/>
  <c r="T110" i="6"/>
  <c r="T102" i="6"/>
  <c r="T86" i="6"/>
  <c r="T60" i="6"/>
  <c r="T4" i="6"/>
</calcChain>
</file>

<file path=xl/sharedStrings.xml><?xml version="1.0" encoding="utf-8"?>
<sst xmlns="http://schemas.openxmlformats.org/spreadsheetml/2006/main" count="1836" uniqueCount="877">
  <si>
    <t>amount</t>
  </si>
  <si>
    <t>enslaved</t>
  </si>
  <si>
    <t>Dick</t>
  </si>
  <si>
    <t>Edmund Rourke &amp; Co.</t>
  </si>
  <si>
    <t>notes</t>
  </si>
  <si>
    <t>Mr. Buchanan</t>
  </si>
  <si>
    <t>item</t>
  </si>
  <si>
    <t>Ben</t>
  </si>
  <si>
    <t>to</t>
  </si>
  <si>
    <t>from</t>
  </si>
  <si>
    <t>11/28/1839</t>
  </si>
  <si>
    <t>12/7/1839</t>
  </si>
  <si>
    <t>certifier</t>
  </si>
  <si>
    <t>12/11/1839</t>
  </si>
  <si>
    <t>payee</t>
  </si>
  <si>
    <t>hire of servant Dick</t>
  </si>
  <si>
    <t>1 cottonade coat (2.75); 1 white shirt (1.13)</t>
  </si>
  <si>
    <t>6 yards domestic (.60); 1 cottonade coat (3); 1 pair cottonade pants (1.75); 1 "" "" (1.50)</t>
  </si>
  <si>
    <t>05/18/1839</t>
  </si>
  <si>
    <t>Benjamin Whitfield</t>
  </si>
  <si>
    <t>9 days work down at the university by andrew</t>
  </si>
  <si>
    <t>Andrew</t>
  </si>
  <si>
    <t>12/18/1839</t>
  </si>
  <si>
    <t>08/23/1830</t>
  </si>
  <si>
    <t>12/22/1831</t>
  </si>
  <si>
    <t>hire until 25 of August last</t>
  </si>
  <si>
    <t>John Owen</t>
  </si>
  <si>
    <t>Arthur</t>
  </si>
  <si>
    <t>12/9/1839</t>
  </si>
  <si>
    <t>1/1/1839</t>
  </si>
  <si>
    <t>12/13/1839</t>
  </si>
  <si>
    <t>For 13 1/2 Mrs Janes (4.83); 1 Vest (1.75); 1 do (2.00); Buttons (0.13); [] domestic (1.16); 3 doz(g?) Buttons (0.37)</t>
  </si>
  <si>
    <t>Above, I have stated the account heretofore presented more specifically, but as [] is not here, I cannot get his certificate, which I presume will mark no difference, as this [] may be considered as affirming to the above being the same []. // The whole work I am informed was done by my boy and our belonging to [] Whitfield, and I have no writings to prove the account but []. who I presume is competent. Mr. [pattison?] informs me that he knew my boy worked [], that some kind of a stable which [] had put up, and which I [] the trustees refused to pay for, was put up long before my boy was employed. I have no further evidence accept the statement of the boy himself who says all his work was done as above stated. but this cannot be regarded.</t>
  </si>
  <si>
    <t>9/7/1839</t>
  </si>
  <si>
    <t>Cesar</t>
  </si>
  <si>
    <t>10/15/1846</t>
  </si>
  <si>
    <t>To hire of Moses from July 25 to October 5 at $10 a month</t>
  </si>
  <si>
    <t>Received payment of B. Manby October 15 1846</t>
  </si>
  <si>
    <t>10/17/1846</t>
  </si>
  <si>
    <t>2/7/1844</t>
  </si>
  <si>
    <t>Anderson</t>
  </si>
  <si>
    <t>11/6/1844</t>
  </si>
  <si>
    <t>for hire of servant Anderson up to the third day of the present month</t>
  </si>
  <si>
    <t>Eliza C. Perkins</t>
  </si>
  <si>
    <t>5/3/1844</t>
  </si>
  <si>
    <t>12/3/1844</t>
  </si>
  <si>
    <t>10/4/1844</t>
  </si>
  <si>
    <t>2/4/1842</t>
  </si>
  <si>
    <t>1/19/1844</t>
  </si>
  <si>
    <t>to 2 spades, for use of college servants (2.00)</t>
  </si>
  <si>
    <t>1/10/1846</t>
  </si>
  <si>
    <t>8/14/1841</t>
  </si>
  <si>
    <t>for two days work  [] the university</t>
  </si>
  <si>
    <t>the Steward</t>
  </si>
  <si>
    <t>Norwood</t>
  </si>
  <si>
    <t>The committee on accounts to whom was referred the account of Robert Caruthers for servant hire have had the same under consideration and have instructed me to report that said account is unauthorised and ought not to be allowed</t>
  </si>
  <si>
    <t>Meifs Drysdale</t>
  </si>
  <si>
    <t>for the hire of her servant William during the past year</t>
  </si>
  <si>
    <t>Mrs. Pratt</t>
  </si>
  <si>
    <t>7/8/1844</t>
  </si>
  <si>
    <t>for hire of servant Arthur at the University for two months up to the 1st Just.</t>
  </si>
  <si>
    <t>4/1/1842</t>
  </si>
  <si>
    <t>hire of servant man ,William, at the university, for the first quarter of the current year</t>
  </si>
  <si>
    <t>R. T. Brumby</t>
  </si>
  <si>
    <t>March 16, 1844: said work being repairs for damages done by a fire in August, 1839</t>
  </si>
  <si>
    <t>11/20/1846</t>
  </si>
  <si>
    <t>1/20/1842</t>
  </si>
  <si>
    <t>Sam</t>
  </si>
  <si>
    <t>1/29/1842</t>
  </si>
  <si>
    <t>12/9/1843</t>
  </si>
  <si>
    <t>1/13/1844</t>
  </si>
  <si>
    <t>2/2/1844</t>
  </si>
  <si>
    <t>1/3/1845</t>
  </si>
  <si>
    <t>The purchase of Moses</t>
  </si>
  <si>
    <t>Henry W. Collier</t>
  </si>
  <si>
    <t>Bill of Sale</t>
  </si>
  <si>
    <t>Isabel A. Pratt</t>
  </si>
  <si>
    <t>1/11/1841</t>
  </si>
  <si>
    <t>3/17/1842</t>
  </si>
  <si>
    <t>hire of servant man Peter for the first quarter of the current year</t>
  </si>
  <si>
    <t>7/18/1848</t>
  </si>
  <si>
    <t>amount of the appropriation by the trustees for the board of college servants Moses, Sam, and Arthur, for a year</t>
  </si>
  <si>
    <t>Regarding a refund to students of money paid for hire of servants</t>
  </si>
  <si>
    <t>notes given by the university on hiring slaves; paid out of the contingent fund</t>
  </si>
  <si>
    <t>Mr. Sommersville</t>
  </si>
  <si>
    <t>12/17/1841</t>
  </si>
  <si>
    <t>6/28/1841</t>
  </si>
  <si>
    <t>hire of Carpenter William and apprentice Edward for one month to this date employed at the university</t>
  </si>
  <si>
    <t>8/6/1849</t>
  </si>
  <si>
    <t>work of Carpenter William and Edward, rendered at intervals between the 19th of March and the thirty-first of July 1849</t>
  </si>
  <si>
    <t>for the board of college servants: Moses, five dollars a month for 12 months (60); Arthur, 3 dollars a month for 9 months and five dollars for 3 months (42); Sam "" "" (42)</t>
  </si>
  <si>
    <t>8/18/1846</t>
  </si>
  <si>
    <t>for the hire of William and Edward for one month, up to this date</t>
  </si>
  <si>
    <t>Regarding the Sale of Slaves by the University of Alabama -- however, "Sam" was still the property of the University on July 15, 1851, when Dr. Barnard wrote the Board of Trustees of an injury done by Sam to a slave of Alex Glascock, who asked damages. Papers regarding this are in this file. K. B. H.</t>
  </si>
  <si>
    <t>7/14/1848</t>
  </si>
  <si>
    <t>9/18/1846</t>
  </si>
  <si>
    <t>hire of William and Edward for one month</t>
  </si>
  <si>
    <t>9/17/1841</t>
  </si>
  <si>
    <t>for the work of Carpenters William and James on the college buildings</t>
  </si>
  <si>
    <t>12/4/1850</t>
  </si>
  <si>
    <t>board of Sam and Arthur, from Oct. 7 1850 to Jan 1st 1851 being at the rate of three dollars a month for each</t>
  </si>
  <si>
    <t>7/15/1858</t>
  </si>
  <si>
    <t>hire of Arthur up to []</t>
  </si>
  <si>
    <t>L. M. Minor</t>
  </si>
  <si>
    <t>4/1/1853</t>
  </si>
  <si>
    <t>boarding a laborer hired to work about the buildings for a month</t>
  </si>
  <si>
    <t>John P. Boyle</t>
  </si>
  <si>
    <t>Isaac</t>
  </si>
  <si>
    <t>9/6/1854</t>
  </si>
  <si>
    <t>L. M. Foster</t>
  </si>
  <si>
    <t>12/5/1853</t>
  </si>
  <si>
    <t>7/14/1853</t>
  </si>
  <si>
    <t>Nathaniel Friend</t>
  </si>
  <si>
    <t>7/11/1853</t>
  </si>
  <si>
    <t>for hire of Arthur up to first of July</t>
  </si>
  <si>
    <t>4/23/1851</t>
  </si>
  <si>
    <t>10/18/1858</t>
  </si>
  <si>
    <t>J. W. Friend</t>
  </si>
  <si>
    <t>9.1: Pay to E. L. Thornton; L. W. Friend; Received payment of Bernaugh; E. L. Thornton</t>
  </si>
  <si>
    <t>11/11/1852</t>
  </si>
  <si>
    <t>7/5/1859</t>
  </si>
  <si>
    <t>hire of boy Lewis</t>
  </si>
  <si>
    <t>Mr. Tuomey</t>
  </si>
  <si>
    <t>8/8/1853</t>
  </si>
  <si>
    <t xml:space="preserve">Mr. Snow will pay to Mrs. Somerville </t>
  </si>
  <si>
    <t>Receipt</t>
  </si>
  <si>
    <t>hire of negro man Arthur up to 1st January 1852</t>
  </si>
  <si>
    <t>1/13/1852</t>
  </si>
  <si>
    <t>the last quarter's pay for the hire of negro boy Arthur belonging to LM Minor Esq.</t>
  </si>
  <si>
    <t>1/1/1854</t>
  </si>
  <si>
    <t>7/3/1850</t>
  </si>
  <si>
    <t>6/18/1851</t>
  </si>
  <si>
    <t>J. J. Hutchinson</t>
  </si>
  <si>
    <t>Washington Moody</t>
  </si>
  <si>
    <t>8/9/1850</t>
  </si>
  <si>
    <t>Ned</t>
  </si>
  <si>
    <t>hire of Arthur up to 1st of June</t>
  </si>
  <si>
    <t>11/12/1853</t>
  </si>
  <si>
    <t>hire of boy Jack for 1 1/2 months at $11</t>
  </si>
  <si>
    <t>8/13/1853</t>
  </si>
  <si>
    <t>work done by Jack and Sam as carpenters</t>
  </si>
  <si>
    <t>6/1/1850</t>
  </si>
  <si>
    <t>Henry A. Snow</t>
  </si>
  <si>
    <t>6 yards cottonade (2.25); 7 " domestic (.88)</t>
  </si>
  <si>
    <t>7/2/1859</t>
  </si>
  <si>
    <t>As witness our [] and seal, at Tuskaloosa, AL, the date above written</t>
  </si>
  <si>
    <t>Morgan Chambers &amp; Co.</t>
  </si>
  <si>
    <t xml:space="preserve">hire of Arthur up to 1st April </t>
  </si>
  <si>
    <t>4/19/1852</t>
  </si>
  <si>
    <t>L. V. B. Martin</t>
  </si>
  <si>
    <t>9/28/1850</t>
  </si>
  <si>
    <t>for hire of Arthur up to 1st October</t>
  </si>
  <si>
    <t>10/7/1850</t>
  </si>
  <si>
    <t>5.5 days work at the univ.</t>
  </si>
  <si>
    <t>10/23/1858</t>
  </si>
  <si>
    <t>4/7/1852</t>
  </si>
  <si>
    <t>Mary Drysdale</t>
  </si>
  <si>
    <t>Hire, board &amp; clothing of servants John</t>
  </si>
  <si>
    <t>2/1/1864</t>
  </si>
  <si>
    <t>7/1/1860</t>
  </si>
  <si>
    <t>M. A. Collier</t>
  </si>
  <si>
    <t>7/7/1860</t>
  </si>
  <si>
    <t>regarding insurance of servants (slaves)</t>
  </si>
  <si>
    <t>9/26/1860</t>
  </si>
  <si>
    <t>clothing and insurance on slaves</t>
  </si>
  <si>
    <t>regarding the hire of Toby, evidently the property of Fred Walker -- Toby was employed in coloring the University buildings.</t>
  </si>
  <si>
    <t>6/14/1851</t>
  </si>
  <si>
    <t>eleven days work of servant Toby, employed in coloring the buildings at the university</t>
  </si>
  <si>
    <t>Ford Walker</t>
  </si>
  <si>
    <t>Regarding the hire of servant, Isaiah, who was evidently the slave of M. J. Neilson</t>
  </si>
  <si>
    <t>9/18/1858</t>
  </si>
  <si>
    <t>4 days work at univ. of my earnest Isaiah</t>
  </si>
  <si>
    <t>M. J. Neilson</t>
  </si>
  <si>
    <t>Fred Walker</t>
  </si>
  <si>
    <t>2/5/1859</t>
  </si>
  <si>
    <t>Time list for Claiborne at Univ where he commenced work on Monday, Nov. 21, 1859</t>
  </si>
  <si>
    <t>location</t>
  </si>
  <si>
    <t>Lynchburg, Virginia</t>
  </si>
  <si>
    <t>8/24/1860</t>
  </si>
  <si>
    <t>A. B. Rucker</t>
  </si>
  <si>
    <t>confirmation/discussion of document 2; involves Professor Pratt</t>
  </si>
  <si>
    <t>hire of Willia at University for two weeks ending this day</t>
  </si>
  <si>
    <t>4/7/1860</t>
  </si>
  <si>
    <t>2/4/1860</t>
  </si>
  <si>
    <t>work done at the University</t>
  </si>
  <si>
    <t>A. P. Owen</t>
  </si>
  <si>
    <t>B. F. Morrison</t>
  </si>
  <si>
    <t>6/16/1851</t>
  </si>
  <si>
    <t>7/1/1851</t>
  </si>
  <si>
    <t>Regarding work of a negro man belonging to Dr. Harris</t>
  </si>
  <si>
    <t>4/28/1860</t>
  </si>
  <si>
    <t>to pay a negro man belonging to Harris for 4 days work at Univ</t>
  </si>
  <si>
    <t>10/4/1851</t>
  </si>
  <si>
    <t>regarding medical care of servants</t>
  </si>
  <si>
    <t>R. Haywood</t>
  </si>
  <si>
    <t>7/1850-8/1850</t>
  </si>
  <si>
    <t>to medical attendance of oses</t>
  </si>
  <si>
    <t>4/9/1851</t>
  </si>
  <si>
    <t>Dr. Garland</t>
  </si>
  <si>
    <t>J. S. Fitch</t>
  </si>
  <si>
    <t>8/1/1854</t>
  </si>
  <si>
    <t>S. M. Stafford</t>
  </si>
  <si>
    <t>3/23/1860</t>
  </si>
  <si>
    <t>Regarding the hire of slaves of H.S. Pratt and Isabell Pratt -- Rev. Horace Southworth Pratt was a professor at the Universtiy 1837/1840</t>
  </si>
  <si>
    <t>work done at the university</t>
  </si>
  <si>
    <t>3/24/1860</t>
  </si>
  <si>
    <t>6/23/1860</t>
  </si>
  <si>
    <t>work done at the University by William</t>
  </si>
  <si>
    <t>2/20/1860</t>
  </si>
  <si>
    <t>Work by William at the Univ</t>
  </si>
  <si>
    <t>3/12/1860</t>
  </si>
  <si>
    <t>work done at the univ</t>
  </si>
  <si>
    <t>John L. S. Foster</t>
  </si>
  <si>
    <t>Major: 12 days; Erasmus: 4 days; off for coming late: 1/2</t>
  </si>
  <si>
    <t>6/9/1860</t>
  </si>
  <si>
    <t>hire of negro man Major and Erasmus</t>
  </si>
  <si>
    <t>6/24/1860</t>
  </si>
  <si>
    <t>deduct two dollars from next weeks work as you have overpaid me just that much in the above amount</t>
  </si>
  <si>
    <t>hire of negro men Major and Erasmus to this day</t>
  </si>
  <si>
    <t>hire of negro man Major at the University during two weeks ending this day</t>
  </si>
  <si>
    <t>4/8/1860</t>
  </si>
  <si>
    <t>$1 omitted now to balance $1 excess in my payment on 24 March</t>
  </si>
  <si>
    <t>8/15/1854</t>
  </si>
  <si>
    <t>George Boyle</t>
  </si>
  <si>
    <t>3/17/1860</t>
  </si>
  <si>
    <t>3/31/1860</t>
  </si>
  <si>
    <t>Seems Jno. P. Boyle was an overseer</t>
  </si>
  <si>
    <t>5/7/1860</t>
  </si>
  <si>
    <t>pay hands as follow: Miles 1/2 days work (1.12); Jack and Jim hauling wood (1.56)</t>
  </si>
  <si>
    <t>4/13/1860</t>
  </si>
  <si>
    <t>5/5/1860</t>
  </si>
  <si>
    <t>4/23/1859</t>
  </si>
  <si>
    <t>25.5 days work at the univ by Patrick</t>
  </si>
  <si>
    <t>5/28/1859</t>
  </si>
  <si>
    <t>eight days work of negro Patrick at Univ</t>
  </si>
  <si>
    <t>4/2/1853</t>
  </si>
  <si>
    <t>hire of a laborer one month to the 1st instant</t>
  </si>
  <si>
    <t>R. W. Sanders</t>
  </si>
  <si>
    <t>Regarding the hire of Patrick -- the receipts were signed by R. W. Sanders</t>
  </si>
  <si>
    <t>regarding the hire of an unnamed laborer, who was evidently the slave of Jno S Caldwell</t>
  </si>
  <si>
    <t>John S. Caldwell</t>
  </si>
  <si>
    <t>10/11/1851</t>
  </si>
  <si>
    <t>9/21/1851</t>
  </si>
  <si>
    <t>7/25/1853</t>
  </si>
  <si>
    <t>4/1853</t>
  </si>
  <si>
    <t>5/9/1853</t>
  </si>
  <si>
    <t>please pay the bearer [Leroy] ten dollars for 8 days labor at the Univ and charge to me as proctor</t>
  </si>
  <si>
    <t>7/29/1854</t>
  </si>
  <si>
    <t>7/12/1851</t>
  </si>
  <si>
    <t>twenty three and a half days' work of Carpenter Wiliam, including Friday May 23rd 1851</t>
  </si>
  <si>
    <t>8/15/1858</t>
  </si>
  <si>
    <t>1 coat, boy Cannon (2)</t>
  </si>
  <si>
    <t>regarding the hire of Edward employed to "color" the University buildings. Evidently Edward was te slave of Jos. Shelton</t>
  </si>
  <si>
    <t>16 day's work of servant Edward employed in coloring the buildings at the univeristy</t>
  </si>
  <si>
    <t>Joseph Shelton; [] Chancellor</t>
  </si>
  <si>
    <t>4/29/1854</t>
  </si>
  <si>
    <t>pay the bearer Leroy $3.12 1/2 for work done on Manby's house. Charge repairs</t>
  </si>
  <si>
    <t>Mrs. Shortridge</t>
  </si>
  <si>
    <t>two weeks hire of boy William</t>
  </si>
  <si>
    <t>7/30/1851</t>
  </si>
  <si>
    <t>57 days of Carpenter William including Monday April 7th at the rate of $40 for 26 working days</t>
  </si>
  <si>
    <t>Robert Lumpkin</t>
  </si>
  <si>
    <t>8/21/1860</t>
  </si>
  <si>
    <t>When I left Tuscaloosa the arrangement in regard to the $7000 appropriation for the purchase of slaves was []. Supposing that you would only be willing [] for the order of myself. Pratt and [] - I [] a an order [] the [] which Pratt and [] were also to sign, requesting you [] over the amount to Prof Pratt I was to [] the slaves here and draw [] Proff Pratt for the money to pay for []. Accordingly on Saturday last, I drew [] Prof Pratt for $3000 to pay for two negros that I had purhased - got that draft endorsed by a friend and [] Bank, and with the [] paid for the negroes. The draft therefore now belongs to the Bank and my friend</t>
  </si>
  <si>
    <t>12/24/1850</t>
  </si>
  <si>
    <t>11/6/1858</t>
  </si>
  <si>
    <t>pay to Leroy five dollars charge repairs</t>
  </si>
  <si>
    <t>pay the bearer Arthur five dollars for his board this month and charge to my account as Proctor</t>
  </si>
  <si>
    <t>Regarding the hire of Sandy, evidently the slave of Mrs. Owen</t>
  </si>
  <si>
    <t>pay to Mrs. Owen on order six dollars and seventy four cents for 4 1/4 days work of man Sandy at $1.35</t>
  </si>
  <si>
    <t>Mrs. Owen</t>
  </si>
  <si>
    <t>order of Prof Tuomey for extra work done by Moses, Jack, and Albert</t>
  </si>
  <si>
    <t>let Moses, Jack, Albert one Dollar each charge repairs</t>
  </si>
  <si>
    <t>9/23/1853</t>
  </si>
  <si>
    <t>regarding the hire of william and dudley, evidently the slaves of Rev. Jno. W. Pratt who was a professor at the university 1850-65</t>
  </si>
  <si>
    <t>work of William in Laboratory 7 days (10.92); " " Dudley " " 1 day (.75)</t>
  </si>
  <si>
    <t>Leroy [] 10 dollars charge repairs</t>
  </si>
  <si>
    <t>10/1/1853</t>
  </si>
  <si>
    <t>7/27/1852</t>
  </si>
  <si>
    <t>41 days word of Carpenter William employed about the university up to the close of this day</t>
  </si>
  <si>
    <t>12/5/1859</t>
  </si>
  <si>
    <t>work done by William</t>
  </si>
  <si>
    <t>12/25/1859</t>
  </si>
  <si>
    <t>10/25/1852</t>
  </si>
  <si>
    <t>Receipts of P. P. Ashe for $292.25 paid by the University for work of Francis, Ashe, William, and Spencer</t>
  </si>
  <si>
    <t>Francis 62 days (113.45); William 58 days (93.00); Spencer 57 days (85.5)</t>
  </si>
  <si>
    <t>Regarding hire of "boy William" evidently a slave of Mrs. Shortridge -- endorsement on back of one of the receipts shows that he was a plasterer</t>
  </si>
  <si>
    <t>8/19/1854</t>
  </si>
  <si>
    <t>12/24/1853</t>
  </si>
  <si>
    <t>repairs paid to Leroy</t>
  </si>
  <si>
    <t>12/16/1853</t>
  </si>
  <si>
    <t>4/2/1851</t>
  </si>
  <si>
    <t>Papers in regard to injuries inflicted by Sam, a University slave hired by the University fro Alex Glascock, owner</t>
  </si>
  <si>
    <t>F. A. P. Barnard</t>
  </si>
  <si>
    <t>7/15/1851</t>
  </si>
  <si>
    <t>12/14/1838</t>
  </si>
  <si>
    <t>Thomas Owen</t>
  </si>
  <si>
    <t>Debt: 189.50; Damages: 14.68; Costs: 23.23 3/4 (227.41 3/4)</t>
  </si>
  <si>
    <t>M. W. Williams</t>
  </si>
  <si>
    <t>4/14/1831</t>
  </si>
  <si>
    <t>medicines</t>
  </si>
  <si>
    <t>to his services at the university by director of Mr. Fields and by order of the board to have the buildings put in readiness. 6 months at 10 per month (60); to cash I paid for servicing 40 rooms at rooms at 12 1/2 per room (5); to furnishing food for the horse belonging to the universityl 12 wks. (15); to boarding the slave Ben 12 weeks (10); to balance of my charges for preparing the ordinance for publication(15)</t>
  </si>
  <si>
    <t>Marmaduke Williams was the first secretary of the Board of Trustees and served from 1835 to 1841. Not difference in expense of board for horse and Ben</t>
  </si>
  <si>
    <t>Leven Powell, Justice of the Peace</t>
  </si>
  <si>
    <t>6/16/1831</t>
  </si>
  <si>
    <t>hire of Arthur for quarter ending</t>
  </si>
  <si>
    <t>2 pair satinet pants for servent boy Sam (8); 1 satinet vest (2.25)</t>
  </si>
  <si>
    <t>2 1/3 monthly, at $16 per month; Probably this means that the univ allowed fap baranard to employ one negro in his department. I do not think that Pro Barnard was a slave owner, as, at the time of the Civil War, he refused a position with the Confederacy and went North to accept from Lincoln work at Washington</t>
  </si>
  <si>
    <t>Service of 1 negro man from Jan 1 till Mar. 11,  2 1/3 montly at $16 per month, as per agreement with faculty</t>
  </si>
  <si>
    <t>Edmumd Rourke &amp; Co: Dealers in clothing, hats, boots and shoes - importers of fancy dry goods, thread lace and embroideries-irish linen, muslins, domestics, princted calico, &amp;c</t>
  </si>
  <si>
    <t>to making 3 shirts for college servant 50 cents each (1.50); for making 2  , "" 75 "" (1.50); finding thread &amp; buttons, also lining for 2 shirts (.37); making 2 round jackets at 1.00 each (2.00); making 3 pairs of pantaloons at 75 cents each (2.25)</t>
  </si>
  <si>
    <t>5/18/1839</t>
  </si>
  <si>
    <t>Be it ordained by the "" that in addition to the servant now owned by the univ, the president of the board shall be authorized to purchase one other competent servant at the lowest terms that one can be procured, for the service of the dormitories, and be it further ordained that the steward shall board the two college servants to compensate for which he shall have their service during meals and also during vacations</t>
  </si>
  <si>
    <t>be it ordained by the "" that the sum of three hundred dollars be, and the same is hereby appropriated out of any money in the treasury, not other wise appropriated to deploy the expense of servants hire, at the univ, for the year 1841, and that the faculty are hereby authorized to draw and apply the same</t>
  </si>
  <si>
    <t>12/14/1841</t>
  </si>
  <si>
    <t>for the payment of 2 servants at the University of Alabama during the past year ending last of this month</t>
  </si>
  <si>
    <t>medical services rendered a slave Ben</t>
  </si>
  <si>
    <t>Dr. Griffin V Davenport</t>
  </si>
  <si>
    <t xml:space="preserve">president of the university be authoriezd to hire two servants </t>
  </si>
  <si>
    <t>12/20/1843</t>
  </si>
  <si>
    <t>to the hire of slave [] 5 days (4.50); and Ben, a day and a half (1.12 1/2)</t>
  </si>
  <si>
    <t>3/16/1830</t>
  </si>
  <si>
    <t>W. Nichols</t>
  </si>
  <si>
    <t>medical services rendered to negro Man belonging to U.V. for order of Henry R  Field</t>
  </si>
  <si>
    <t>4/23/1839</t>
  </si>
  <si>
    <t>work done by boy Richard on two kitchens for professors Pratt and B[]</t>
  </si>
  <si>
    <t>3/29/1839</t>
  </si>
  <si>
    <t>12/26/1831</t>
  </si>
  <si>
    <t>10/10/1846</t>
  </si>
  <si>
    <t>hire of Carpenter Willis to 25th of August last</t>
  </si>
  <si>
    <t>6/26/1846</t>
  </si>
  <si>
    <t>the month's wages of CarpenterWillis, due on the 25th last</t>
  </si>
  <si>
    <t>7/25/1846</t>
  </si>
  <si>
    <t>wages of Carpenter Willis, employed at the university, to this date</t>
  </si>
  <si>
    <t>5/21/1847</t>
  </si>
  <si>
    <t>hire of servant Arthur up to the close of their present month of May, at the rate of $10 per month</t>
  </si>
  <si>
    <t>work of his boy Dick done on proffesors Brumby and Proctor Ritchers in the fall of 1838 at 1.00 per day</t>
  </si>
  <si>
    <t>The Boy Cesar informs me you owe him five dollars, [] or he is a going away for you to pay it [] convenient [] to me for hire. You can write me saying that you will [] to me</t>
  </si>
  <si>
    <t>Chairman of the Board of Trustees</t>
  </si>
  <si>
    <t>cash paid [] Powell as per his account herewith marked  (33.25); cash paid Platt [] Clerk of Alabama Circuit Court of Francis [] County for [] of record or for his account herewith Martha B (13.50); 8 1/2 days [] attending District court at Hunstville of 5.00 (42.50); Expenses at same time (13.25) -&gt; discount of 15.75</t>
  </si>
  <si>
    <t>12/22/1832</t>
  </si>
  <si>
    <t>H. S. Pratt</t>
  </si>
  <si>
    <t>1 coat, 1 vest, and two pairs of pants for Servant Moses</t>
  </si>
  <si>
    <t>for the hire of servant Anserson up to the third [quart.]</t>
  </si>
  <si>
    <t>for hire of servant Anderson, at the university, up to this date</t>
  </si>
  <si>
    <t>for hire of servant Anderson at the university  up to this day</t>
  </si>
  <si>
    <t>To cash paid Carpenter William for putting in 80 panes of glass 6 1/4 (5.20); To cash paid to Pierce for opening a grate (3.50); to cark paid to Snow for 1 boh of glass (4.50); to cask paid last year for making a window sash (1.00)</t>
  </si>
  <si>
    <t>John E. Rial</t>
  </si>
  <si>
    <t>GW C[oply]</t>
  </si>
  <si>
    <t>hire of a negro named Ned or Edmond, till the said first day of January 1847; it being understood that the hirer is to be at no expense for clothing the said servant</t>
  </si>
  <si>
    <t>note cancelled</t>
  </si>
  <si>
    <t>pay the bearer four dollars and 50 cts for two days work on the university and this shall be yours [] for the same</t>
  </si>
  <si>
    <t>Resolved by the board of trustees that this sum of one hundred and fifty dollars will be all owed the steward for the board of  the three college servants during the year 1841</t>
  </si>
  <si>
    <t>Regarding the Account of Robt. Caruthers for Servant Hire</t>
  </si>
  <si>
    <t>to account of the hire of servant Arthur, employed at the university</t>
  </si>
  <si>
    <t>9/14/1845: for shoes. moses order Dr M (2.50); 9/25/1845: :: Sam "" R. Brumby (2.00); "" Shepperd "" Dr. M (1.50); "" Shoes Moses " " "" (1.25)</t>
  </si>
  <si>
    <t>5/21/1844</t>
  </si>
  <si>
    <t>L. B. Granger</t>
  </si>
  <si>
    <t>Coat for Samuel at the university</t>
  </si>
  <si>
    <t>To [] shoes for Sam from C. M. Foster (2.00)</t>
  </si>
  <si>
    <t>jeans coat and pants purchased for Sam, college servant (9.50)</t>
  </si>
  <si>
    <t>Trustees of the University of Alabama</t>
  </si>
  <si>
    <t>out of the contingency fund in his hands, to complete the amount [] for servant hire for the university, for the year 1840</t>
  </si>
  <si>
    <t>Isabel A. Pratt, Adm. Of the Est. of H. S. Pratt</t>
  </si>
  <si>
    <t>for 1 1/4 months labor of Carpenter William at the rate of 45 dollars per month employed on the premises in the service of the university</t>
  </si>
  <si>
    <t>refunding to service of the students money price for hire of  servants</t>
  </si>
  <si>
    <t>14 days work of Carpenter William about the university buildings, between June 7th and 22nd, the sum of twenty eight dollars, being at the rate of 2 dollars per day</t>
  </si>
  <si>
    <t>6/18/1846</t>
  </si>
  <si>
    <t>the committee on accoutns to whom was refunded the acount of R Garuthers for the sume of $150 for the board of 3 servants in 1842 have had the same under consideration and have instructed me to report that said account aught not be allowed</t>
  </si>
  <si>
    <t>Resolved, that the faculty or some member of it by their authority has authorized to sell the Boy Sam and purchase another to supply his place</t>
  </si>
  <si>
    <t>13 1/2 days work of Jim between 6/7 and 6/22 about the university buildings at 70 cents per day</t>
  </si>
  <si>
    <t>113 days</t>
  </si>
  <si>
    <t>at sight pay to the order of A. B. Rucker 2500 in part of the appropriation of $7000 made by the trustees at their late meeting for the purchase of slaves and place to account of Henry A Snow</t>
  </si>
  <si>
    <t>hire of my negro blacksmith Amistead</t>
  </si>
  <si>
    <t>time list from Isabel Pratt for William's work (11/26/1859-5/5/1860)</t>
  </si>
  <si>
    <t>totaling 131 days; could be used to compare with the receipts we have to see what days we are missing work for</t>
  </si>
  <si>
    <t>regarding hire of slaves owned by B. F. Morrison</t>
  </si>
  <si>
    <t>wages of servant Moses at $12 per mo. from 28th February to date - 3 1/2 months (42)</t>
  </si>
  <si>
    <t>visit at night andm edicine negro man Moses (2.50)</t>
  </si>
  <si>
    <t>To the state is indebted to me for 11 days hire and three days hire of this boy. I do not have the proper form of working out my bill, please make it not for me and pay him</t>
  </si>
  <si>
    <t>Pay the bearer, Moses, ten dollars due him for board during July and August and charge to me as Proctor</t>
  </si>
  <si>
    <t>9/22/1859: 3 panes glass 12x14 (.30); 12/3/1859: 1/2 days work of Jake (.50); 1/1/1860: to hire and board and clothes of Moses 6 months to 12/25/1859 (111.10);  (110.20)</t>
  </si>
  <si>
    <t>hire of blacksmith Armistead during past week at the University</t>
  </si>
  <si>
    <t>This receipt should be for $25.25 (G.B)</t>
  </si>
  <si>
    <t>George Benagh</t>
  </si>
  <si>
    <t>hire of negros Major and Erasmus during the last two weeks as per above statement</t>
  </si>
  <si>
    <t>hire of negro men Erasmus and Major at the university during the past two weeks</t>
  </si>
  <si>
    <t>Pay the bearer, Moses, ten dollars for his winter clothing and charge to my account as Proctor</t>
  </si>
  <si>
    <t>Andy and Schoder Pierce hauling and cuttinng 15 d[] (14.37); [] on [] hay for[ male] and fixing his shoes (.80)</t>
  </si>
  <si>
    <t>hands about making brick, as follows: Andy and Scholer 6 cords (3), hauling 26 cords (13), 3/4 days hauling (2.75); Henderson Quillen: 13 cords (6.5); John  Speen hauling heading 22 cords (13.75); Major 3 1/2 cords (1.75); John Johnson 11 1/2 cords (5.75)</t>
  </si>
  <si>
    <t>regarding money paid by the university through Jno. P. Boyle for work of negroes. Jno. P. Boyle seems to have been some kind of overseer</t>
  </si>
  <si>
    <t>pay hands employed about the brick yard: Speers for hauling 45 cords wood (28.25); Quillin for cutting 23 cords wood (11.50); Swindle for cutting 15 3/4 cords wood (7.87); Robert for cutting 4 cords wood (2); Major for cutting 4 cords wood (2)</t>
  </si>
  <si>
    <t>Alex Baird</t>
  </si>
  <si>
    <t>Order of Proctor SM Stafford on Mr. Snow, Treasurer of the University, to pay Isaac $10 for board and clothing</t>
  </si>
  <si>
    <t>Please pay the bearer, Isaac, five dollars due him for his board during this month and also five dollars due for his winter clothing</t>
  </si>
  <si>
    <t>May 1 1858, to the shoes for Servt. Paul (4); May 19, extra [] (2); Oct. 15 shoes Servt. Cannon (2.50)</t>
  </si>
  <si>
    <t>a sum required to complete the purchase of a negro  man named Isaac, for the service of the University</t>
  </si>
  <si>
    <t>of board of hired man, Moses, ending the 29th at 5 dollars a month</t>
  </si>
  <si>
    <t>for hire and board of servant Jack for the month and a half employed in whiteworking serving H. during vacation</t>
  </si>
  <si>
    <t>for hire of negro man Arthur from the 1st day of January last to the 15th of the present month</t>
  </si>
  <si>
    <t>Tho. P. Lewis, Agent for L. M. Minor</t>
  </si>
  <si>
    <t>Regarding the hire of boy Lewis, evidently the slave of Mrs. Somerville</t>
  </si>
  <si>
    <t>the amount due him of Arthur up to 1st July</t>
  </si>
  <si>
    <t>9/6/1850</t>
  </si>
  <si>
    <t>H. S. Whitfield</t>
  </si>
  <si>
    <t>for board of hired man Moses one month and a half to date</t>
  </si>
  <si>
    <t>George</t>
  </si>
  <si>
    <t>twelve and a half days work of my negro George at the university ending this day</t>
  </si>
  <si>
    <t>5/17/1859</t>
  </si>
  <si>
    <t>Regarding hire of Ned, evidently a slave of Washington Moody --- Endorsement on back of paper shows that Ned was a bricklayer</t>
  </si>
  <si>
    <t>for work done by Ned at the university by request of Professor Barnard</t>
  </si>
  <si>
    <t>7/11/1859</t>
  </si>
  <si>
    <t>Regarding hire of slaves of Mr. and Mrs. Stafford; MBB Stafford was Mrs. SM Stafford, for whom Stafford School was named</t>
  </si>
  <si>
    <t>$142 to pay for the board and subsistence of college servants for the present college year; also $120 for the hire of servant Arthur attending one the dormitories during the civil year 1850, making together $262 for which said servant I am to account to the trustees of the University of Alabama</t>
  </si>
  <si>
    <t>Cannon</t>
  </si>
  <si>
    <t xml:space="preserve">for the purchase of one negro man slave, named Isaac, about 25 years of age; the right and title to said slave, we hereby warrant and defend against the claim of all persons whatsoever; and likewise we hereby warrant him to be found and in good health, both of body and mind. </t>
  </si>
  <si>
    <t>Moses McGuire</t>
  </si>
  <si>
    <t>for wages and board of negro man Fred for one month from 4/1/1852; said man employed in painting and other work about the premises of the univ.</t>
  </si>
  <si>
    <t>to work of Carpenter William from 5/26 to date - omitting 4th July and 4 days sick, 37 days of work at $24 for 26 days (34.15); credit by amount received for work done on the furniture of the sepion room of Trustees (11.67)</t>
  </si>
  <si>
    <t>In the papers of Isabel Pratt, regarding the hire of slaves to the University, is a paper signed by Isabel Pratt for Mary S. Drysdale</t>
  </si>
  <si>
    <t>Mary S. Drysdale</t>
  </si>
  <si>
    <t>Regarding advertisement of notice of university as to hire of slaves --- Jas. F. Warren was a printer</t>
  </si>
  <si>
    <t>To advertisement of notice informing persons to call on Treasurer of University of Alabama to settle claims and notice also of hire of slaves (17); to advertisement practice informing persons to call on Treasurer to settle claims and also notice of hire of slaves (17)</t>
  </si>
  <si>
    <t>Regarding hire of Cannon and Matthew, evidently slaves of M.A. Collier</t>
  </si>
  <si>
    <t>hire of Tobyfrom July 27th to October 8th inclusive 64 days @ 1$ (64)</t>
  </si>
  <si>
    <t>12/15/1853</t>
  </si>
  <si>
    <t>to 2 months hire of negro man [] June and July at $12 per month ($24)</t>
  </si>
  <si>
    <t>A hat for servant Cannon</t>
  </si>
  <si>
    <t>2 hands 2 1/2 days at 2.50 (7.50); Mr. Snow will [] pay a charge for repairs 12/13/1854 -&gt; Mr. Tuomey;</t>
  </si>
  <si>
    <t>regarding the hire of two hands, evidently the slaves of W. B. Murrell</t>
  </si>
  <si>
    <t>I sent you by Jack an order on Dr. Manby for thirty if you go to Tusk., please collect if it is not inconvenient for you to do so, bear it with Newton Whitfield and ask hire to collect and forward to me, as I shall need it.</t>
  </si>
  <si>
    <t>regarding work done by Edinboro</t>
  </si>
  <si>
    <t>three week's hire of boy Jack and board (7.50); " " the cost of three locks put on dwelling (2.75)</t>
  </si>
  <si>
    <t>6/14: 1 flannell coat for Moses (3.50); 1 [] cottonade (3.00); 2 check. shirts  (2.25); 1 summer vest (2); hat (2)</t>
  </si>
  <si>
    <t>6/14/1857</t>
  </si>
  <si>
    <t>7/18/1857</t>
  </si>
  <si>
    <t>work of Carpenter William from 5/24 to date (omitting 4th July) 42 days (64.61) ; credit by amount received for work done on the furniture of the sepion room of the trustees (19.45)</t>
  </si>
  <si>
    <t>4 months hire of negro Man at 12$ (48)</t>
  </si>
  <si>
    <t>money paid by me to servants at the season of commencement, for [afisting] in supplying water at the Rotundo</t>
  </si>
  <si>
    <t xml:space="preserve">I sent you two girls Elizabeth and Elisa by the segment of [one Mr. Gabell] by [Mr. W. W. Tarry] of Perry County Alabama. He will put them on the stage at [marion] and send them to you at Tuscaloosa Alabama which there will reach you [] let me hear from you on their arrival they will leave today for your place. </t>
  </si>
  <si>
    <t>regarding the purchase of slaves by the university of alabama</t>
  </si>
  <si>
    <t>for work of William in laying a wooden floor over the pavement in the study of Prof. Tuomey (basement of the dwelling he occupies) i.e. for 6 1/2 days at the rate of forty dollars a month</t>
  </si>
  <si>
    <t>1 coat (Cannon) (3.50); 1 pair pants (1.50); 7 yds [Ospuburg] (0.88); 10% off</t>
  </si>
  <si>
    <t>pay the bearer Isaac ten dollars due him for board during the months of July and August and charge to me as Proctor</t>
  </si>
  <si>
    <t>work done by william at the university</t>
  </si>
  <si>
    <t>work of Carpenter William during this month (11.80); "" credit by a small quantity of paint received (3.80)</t>
  </si>
  <si>
    <t>to the berarer Leroy twenty dollars and 37 1/2 cents, and charge to my account as Proctor</t>
  </si>
  <si>
    <t>Dr. Morrison</t>
  </si>
  <si>
    <t>pay to Dr. Morrison sixty three dollars for hire of boy Albert for the [] - charge repairs</t>
  </si>
  <si>
    <t>By Cash Re[] of  Plank road and Johno P. Boyle for labor of Moses (26.15); for labor [] of oses 2 months (10); " Cash paid Doct Manly (16.15)</t>
  </si>
  <si>
    <t>Ham</t>
  </si>
  <si>
    <t>Richard</t>
  </si>
  <si>
    <t>Moses</t>
  </si>
  <si>
    <t>Edmond</t>
  </si>
  <si>
    <t>William</t>
  </si>
  <si>
    <t>Peter</t>
  </si>
  <si>
    <t>Moses; Sam</t>
  </si>
  <si>
    <t>Samuel</t>
  </si>
  <si>
    <t>Moses; Arthur; Sam</t>
  </si>
  <si>
    <t>Jim</t>
  </si>
  <si>
    <t>Sam; Arthur</t>
  </si>
  <si>
    <t>Paul; Cannon</t>
  </si>
  <si>
    <t>Jack</t>
  </si>
  <si>
    <t>Lewis</t>
  </si>
  <si>
    <t>Jack; Sam</t>
  </si>
  <si>
    <t>Fred</t>
  </si>
  <si>
    <t>John</t>
  </si>
  <si>
    <t>Toby</t>
  </si>
  <si>
    <t>Isaiah</t>
  </si>
  <si>
    <t>Patrick</t>
  </si>
  <si>
    <t>Edinboro</t>
  </si>
  <si>
    <t>Leroy</t>
  </si>
  <si>
    <t>Edward</t>
  </si>
  <si>
    <t>Sandy</t>
  </si>
  <si>
    <t>Moses, Jack, Albert</t>
  </si>
  <si>
    <t>William; Dudley</t>
  </si>
  <si>
    <t>Albert</t>
  </si>
  <si>
    <t>Claiborne</t>
  </si>
  <si>
    <t>Armistead</t>
  </si>
  <si>
    <t>Jake; Moses</t>
  </si>
  <si>
    <t>Major; Erasmus</t>
  </si>
  <si>
    <t>Andy; Schoder Pierce</t>
  </si>
  <si>
    <t>Miles; Jack; Jim</t>
  </si>
  <si>
    <t>Speers; Quillen; Swindle; Robert; Major</t>
  </si>
  <si>
    <t>Miles; Jack; Jim; Old Man Jerry</t>
  </si>
  <si>
    <t>Basil Manly</t>
  </si>
  <si>
    <t>William; Edward</t>
  </si>
  <si>
    <t>William; James</t>
  </si>
  <si>
    <t xml:space="preserve">Armistead </t>
  </si>
  <si>
    <t>Lafayette M. Minor</t>
  </si>
  <si>
    <t>date</t>
  </si>
  <si>
    <t>date received may be wrong</t>
  </si>
  <si>
    <t>4/7/1851</t>
  </si>
  <si>
    <t>5/16/1846</t>
  </si>
  <si>
    <t>appropriation to pay servants board for prof. Tuomey; year may be wrong</t>
  </si>
  <si>
    <t>1/26/1840</t>
  </si>
  <si>
    <t>3/28/1846</t>
  </si>
  <si>
    <t>5/9/1846</t>
  </si>
  <si>
    <t>1/28/1836</t>
  </si>
  <si>
    <t>year</t>
  </si>
  <si>
    <t>12/20/1845</t>
  </si>
  <si>
    <t>10/1/1831</t>
  </si>
  <si>
    <t>1/1/1841</t>
  </si>
  <si>
    <t>refund to the committee on accounts (REJECTED); date only given as year</t>
  </si>
  <si>
    <t>1/1/1842</t>
  </si>
  <si>
    <t>1/1/1840</t>
  </si>
  <si>
    <t>no date given</t>
  </si>
  <si>
    <t>12/14/1842</t>
  </si>
  <si>
    <t>1/1/1851</t>
  </si>
  <si>
    <t>1/1/1853</t>
  </si>
  <si>
    <t>1/1/1859</t>
  </si>
  <si>
    <t>month</t>
  </si>
  <si>
    <t>day</t>
  </si>
  <si>
    <t>1/1/1828</t>
  </si>
  <si>
    <t>The above a/o rendered some years ago &amp; lost by the Secretary or never presented…; fuzzy date (1828-1829)</t>
  </si>
  <si>
    <t>cpi</t>
  </si>
  <si>
    <t>https://www.minneapolisfed.org/about-us/monetary-policy/inflation-calculator/consumer-price-index-1800-</t>
  </si>
  <si>
    <t>2024 CPI:</t>
  </si>
  <si>
    <t>ratio</t>
  </si>
  <si>
    <t>amount_today</t>
  </si>
  <si>
    <t>Board</t>
  </si>
  <si>
    <t>Hire</t>
  </si>
  <si>
    <t>Hire (laboratory)</t>
  </si>
  <si>
    <t>Clothing</t>
  </si>
  <si>
    <t>Hire; Board; Clothing</t>
  </si>
  <si>
    <t>Medical Services</t>
  </si>
  <si>
    <t>Attorney</t>
  </si>
  <si>
    <t>Hire (buildings)</t>
  </si>
  <si>
    <t>Purchase</t>
  </si>
  <si>
    <t>Hire (President)</t>
  </si>
  <si>
    <t>Tools</t>
  </si>
  <si>
    <t>Sale</t>
  </si>
  <si>
    <t>Board; Food; Hire</t>
  </si>
  <si>
    <t>hire</t>
  </si>
  <si>
    <t>Hire (furniture)</t>
  </si>
  <si>
    <t>Hire (buildings); Board</t>
  </si>
  <si>
    <t>Hire; Board</t>
  </si>
  <si>
    <t>Board; Clothing</t>
  </si>
  <si>
    <t>Clothing; Insurance</t>
  </si>
  <si>
    <t>Advertisement</t>
  </si>
  <si>
    <t>11/21/1859</t>
  </si>
  <si>
    <t>11/26/1859</t>
  </si>
  <si>
    <t>5/23/1851</t>
  </si>
  <si>
    <t>5/11/1839</t>
  </si>
  <si>
    <t>6/7/1841</t>
  </si>
  <si>
    <t>6/22/1841</t>
  </si>
  <si>
    <t>3/16/1844</t>
  </si>
  <si>
    <t>1/1/1847</t>
  </si>
  <si>
    <t>8/25/1846</t>
  </si>
  <si>
    <t>10/5/1846</t>
  </si>
  <si>
    <t>3/19/1849</t>
  </si>
  <si>
    <t>7/31/1849</t>
  </si>
  <si>
    <t>7/1/1850</t>
  </si>
  <si>
    <t>10/1/1850</t>
  </si>
  <si>
    <t>5/24/1851</t>
  </si>
  <si>
    <t>2/28/1851</t>
  </si>
  <si>
    <t>5/26/1851</t>
  </si>
  <si>
    <t>1/1/1852</t>
  </si>
  <si>
    <t>4/1/1852</t>
  </si>
  <si>
    <t>5/1/1852</t>
  </si>
  <si>
    <t>7/27/1853</t>
  </si>
  <si>
    <t>10/8/1853</t>
  </si>
  <si>
    <t>7/1/1853</t>
  </si>
  <si>
    <t>7/1/1859</t>
  </si>
  <si>
    <t>6/25/1859</t>
  </si>
  <si>
    <t>1/1/1860</t>
  </si>
  <si>
    <t>7/2/1837</t>
  </si>
  <si>
    <t>12/1/1842</t>
  </si>
  <si>
    <t>no day specified</t>
  </si>
  <si>
    <t>6/1/1860</t>
  </si>
  <si>
    <t>slave of AP Owen; no day specified</t>
  </si>
  <si>
    <t>citation</t>
  </si>
  <si>
    <t>link</t>
  </si>
  <si>
    <t>https://digitalcollections.libraries.ua.edu/digital/collection/p17336coll31/id/336/rec/170</t>
  </si>
  <si>
    <t>https://digitalcollections.libraries.ua.edu/digital/collection/p17336coll31/id/145/rec/99</t>
  </si>
  <si>
    <t>In consideration of the sum of seven hundred dollars to me in hand paid, I do hereby bargain and sell to the Trustees of the University of Alabama, a negro man, named Moses, aged about twenty eight years: which said negro I warrant to be sound and healthy and a slave for life; and do hereby undertake to defend the title to him to the Trustees &amp;c. Given under my hand and seal, this third day of January 1845.
Signed, sealed and delivered
In presence of
Henry W. Collier J. E. Rial
The State of Alabama Personally appeared before one Moses Tuscaloosa County MGuire clerk of the county court for said county. J. E. Rial who acknowledged that he signed sealed and delivered the forgoing Instrument of writing, on the day of the date thereof. To the Trustees of the university of Alabama, for the purposes therein expressed. Given under my hand and seal this seventh day of January A. D. 1845. Moses MGuire Clerk
Filed for Registration on the seventh day of January A. D. 1845 &amp; recorded in Book 11 pages 252 &amp; 253
Moses MGuire Clerk</t>
  </si>
  <si>
    <t>https://digitalcollections.libraries.ua.edu/digital/collection/p17336coll31/id/14/rec/18</t>
  </si>
  <si>
    <t>Trustees of the University</t>
  </si>
  <si>
    <t>To Dr Griffin v Davenport</t>
  </si>
  <si>
    <t>Aug 23 1830</t>
  </si>
  <si>
    <t>To medical services Rend. a slave Ben $4.25</t>
  </si>
  <si>
    <t>The State of Alabama Tuscaloosa County} [unreadable] appears before me D. S. Freeson a [unreadable] of [unreadable] in and for the County aforesaid James M. Davenport, who makes oath and says that the above [unreadable] account to [unreadable] and correct to the best of his knowledge.</t>
  </si>
  <si>
    <t>December 22, 1831</t>
  </si>
  <si>
    <t>[signed] D. G. Fouson</t>
  </si>
  <si>
    <t>Trustee of the [readable]</t>
  </si>
  <si>
    <t>https://digitalcollections.libraries.ua.edu/digital/collection/p17336coll31/id/362/rec/148</t>
  </si>
  <si>
    <t>Be it ordained by the Board of Trustees that an appropriation of three hundred dollars be is hereby made to be paid out of the contingent fund for the purpose of paying for the hire of college servants during the year 1842  that the President of the University be and is hereby authorized to hire the necessary servants at a cost not exceeding the aforesaid sum</t>
  </si>
  <si>
    <t>The University of Alabama Libraries W. S. Hoole Special Collections, Early University of Alabama Administrative Records, RG 001, Acc 19801776, Box 03, Folder 90a</t>
  </si>
  <si>
    <t>The University of Alabama Libraries W. S. Hoole Special Collections, Early University of Alabama Administrative Records, RG 001, Acc 19801776, Box 03, Folder 90b/c</t>
  </si>
  <si>
    <t>The University of Alabama Libraries W. S. Hoole Special Collections, Early University of Alabama Administrative Records, RG 001, Acc 19801776, Box 03, Folder 90d/e</t>
  </si>
  <si>
    <t>The University of Alabama Libraries W. S. Hoole Special Collections, Early University of Alabama Administrative Records, RG 001, Acc 19801776, Box 03, Folder 90f</t>
  </si>
  <si>
    <t>https://digitalcollections.libraries.ua.edu/digital/collection/p17336coll31/id/5/rec/2</t>
  </si>
  <si>
    <t>1/10/1851</t>
  </si>
  <si>
    <t>https://digitalcollections.libraries.ua.edu/digital/collection/p17336coll31/id/6/rec/3</t>
  </si>
  <si>
    <t>https://digitalcollections.libraries.ua.edu/digital/collection/p17336coll31/id/11/rec/4</t>
  </si>
  <si>
    <t>https://digitalcollections.libraries.ua.edu/digital/collection/p17336coll31/id/385/rec/5</t>
  </si>
  <si>
    <t>https://digitalcollections.libraries.ua.edu/digital/collection/p17336coll31/id/388/rec/6</t>
  </si>
  <si>
    <t>3 servants 11 1/2 months at 10 dollars per month</t>
  </si>
  <si>
    <t>https://digitalcollections.libraries.ua.edu/digital/collection/p17336coll31/id/390/rec/7</t>
  </si>
  <si>
    <t>https://digitalcollections.libraries.ua.edu/digital/collection/p17336coll31/id/393/rec/8</t>
  </si>
  <si>
    <t>https://digitalcollections.libraries.ua.edu/digital/collection/p17336coll31/id/17/rec/10</t>
  </si>
  <si>
    <t>https://digitalcollections.libraries.ua.edu/digital/collection/p17336coll31/id/20/rec/11</t>
  </si>
  <si>
    <t>William M. Lacy</t>
  </si>
  <si>
    <t>https://digitalcollections.libraries.ua.edu/digital/collection/p17336coll31/id/396/rec/13</t>
  </si>
  <si>
    <t>M. Tarver</t>
  </si>
  <si>
    <t>https://digitalcollections.libraries.ua.edu/digital/collection/p17336coll31/id/400/rec/14</t>
  </si>
  <si>
    <t>https://digitalcollections.libraries.ua.edu/digital/collection/p17336coll31/id/403/rec/15</t>
  </si>
  <si>
    <t>1/7/1846</t>
  </si>
  <si>
    <t>Charles M. Foster</t>
  </si>
  <si>
    <t>https://digitalcollections.libraries.ua.edu/digital/collection/p17336coll31/id/29/rec/18</t>
  </si>
  <si>
    <t>Mr. R. Drish</t>
  </si>
  <si>
    <t>https://digitalcollections.libraries.ua.edu/digital/collection/p17336coll31/id/31/rec/19</t>
  </si>
  <si>
    <t>https://digitalcollections.libraries.ua.edu/digital/collection/p17336coll31/id/409/rec/20</t>
  </si>
  <si>
    <t>https://digitalcollections.libraries.ua.edu/digital/collection/p17336coll31/id/412/rec/21</t>
  </si>
  <si>
    <t>https://digitalcollections.libraries.ua.edu/digital/collection/p17336coll31/id/415/rec/22</t>
  </si>
  <si>
    <t>https://digitalcollections.libraries.ua.edu/digital/collection/p17336coll31/id/418/rec/23</t>
  </si>
  <si>
    <t>https://digitalcollections.libraries.ua.edu/digital/collection/p17336coll31/id/37/rec/24</t>
  </si>
  <si>
    <t>https://digitalcollections.libraries.ua.edu/digital/collection/p17336coll31/id/43/rec/25</t>
  </si>
  <si>
    <t>https://digitalcollections.libraries.ua.edu/digital/collection/p17336coll31/id/46/rec/26</t>
  </si>
  <si>
    <t>https://digitalcollections.libraries.ua.edu/digital/collection/p17336coll31/id/421/rec/27</t>
  </si>
  <si>
    <t>https://digitalcollections.libraries.ua.edu/digital/collection/p17336coll31/id/424/rec/28</t>
  </si>
  <si>
    <t>https://digitalcollections.libraries.ua.edu/digital/collection/p17336coll31/id/427/rec/29</t>
  </si>
  <si>
    <t>https://digitalcollections.libraries.ua.edu/digital/collection/p17336coll31/id/430/rec/30</t>
  </si>
  <si>
    <t>https://digitalcollections.libraries.ua.edu/digital/collection/p17336coll31/id/49/rec/31</t>
  </si>
  <si>
    <t>https://digitalcollections.libraries.ua.edu/digital/collection/p17336coll31/id/52/rec/32</t>
  </si>
  <si>
    <t>https://digitalcollections.libraries.ua.edu/digital/collection/p17336coll31/id/56/rec/33</t>
  </si>
  <si>
    <t>J. W. Mallett</t>
  </si>
  <si>
    <t>John W. Pratt</t>
  </si>
  <si>
    <t>1/1/1855</t>
  </si>
  <si>
    <t>https://digitalcollections.libraries.ua.edu/digital/collection/p17336coll31/id/432/rec/35</t>
  </si>
  <si>
    <t>https://digitalcollections.libraries.ua.edu/digital/collection/p17336coll31/id/435/rec/36</t>
  </si>
  <si>
    <t>https://digitalcollections.libraries.ua.edu/digital/collection/p17336coll31/id/62/rec/39</t>
  </si>
  <si>
    <t>https://digitalcollections.libraries.ua.edu/digital/collection/p17336coll31/id/68/rec/41</t>
  </si>
  <si>
    <t>https://digitalcollections.libraries.ua.edu/digital/collection/p17336coll31/id/71/rec/42</t>
  </si>
  <si>
    <t>https://digitalcollections.libraries.ua.edu/digital/collection/p17336coll31/id/444/rec/43</t>
  </si>
  <si>
    <t>https://digitalcollections.libraries.ua.edu/digital/collection/p17336coll31/id/447/rec/44</t>
  </si>
  <si>
    <t>https://digitalcollections.libraries.ua.edu/digital/collection/p17336coll31/id/450/rec/45</t>
  </si>
  <si>
    <t>https://digitalcollections.libraries.ua.edu/digital/collection/p17336coll31/id/453/rec/46</t>
  </si>
  <si>
    <t>https://digitalcollections.libraries.ua.edu/digital/collection/p17336coll31/id/74/rec/47</t>
  </si>
  <si>
    <t>Frances T. Minor</t>
  </si>
  <si>
    <t>https://digitalcollections.libraries.ua.edu/digital/collection/p17336coll31/id/77/rec/48</t>
  </si>
  <si>
    <t>https://digitalcollections.libraries.ua.edu/digital/collection/p17336coll31/id/80/rec/49</t>
  </si>
  <si>
    <t>https://digitalcollections.libraries.ua.edu/digital/collection/p17336coll31/id/83/rec/50</t>
  </si>
  <si>
    <t>https://digitalcollections.libraries.ua.edu/digital/collection/p17336coll31/id/456/rec/51</t>
  </si>
  <si>
    <t>1/1/1838</t>
  </si>
  <si>
    <t>James F. Warren</t>
  </si>
  <si>
    <t>https://digitalcollections.libraries.ua.edu/digital/collection/p17336coll31/id/88/rec/1</t>
  </si>
  <si>
    <t>Reuben Searcy</t>
  </si>
  <si>
    <t>https://digitalcollections.libraries.ua.edu/digital/collection/p17336coll31/id/96/rec/2</t>
  </si>
  <si>
    <t>https://digitalcollections.libraries.ua.edu/digital/collection/p17336coll31/id/541/rec/3</t>
  </si>
  <si>
    <t>https://digitalcollections.libraries.ua.edu/digital/collection/p17336coll31/id/232/rec/4</t>
  </si>
  <si>
    <t>to work of [] &amp; James and making sashes and glazing for whitefield - 2 days Jack (7.50); 6 days [] making [] and book case (15); 4 to James on same (5); " materials for same (3); " Glasscock's and Whitefield's Bill (3.38)</t>
  </si>
  <si>
    <t>James; []</t>
  </si>
  <si>
    <t>Hire; Materials</t>
  </si>
  <si>
    <t>https://digitalcollections.libraries.ua.edu/digital/collection/p17336coll31/id/297/rec/5</t>
  </si>
  <si>
    <t>https://digitalcollections.libraries.ua.edu/digital/collection/p17336coll31/id/34/rec/8</t>
  </si>
  <si>
    <t>to hire of Cannon from 1 January to 1 last - 6 months (80); "" 28 1/2 days hire of Matthew between 5 March last and this date (28.50)</t>
  </si>
  <si>
    <t>https://digitalcollections.libraries.ua.edu/digital/collection/p17336coll31/id/382/rec/56</t>
  </si>
  <si>
    <t>rate of $0.5 per cord of wood</t>
  </si>
  <si>
    <t>https://digitalcollections.libraries.ua.edu/digital/collection/p17336coll31/id/370/rec/55</t>
  </si>
  <si>
    <t>11/25/1839</t>
  </si>
  <si>
    <t>James M. Murphrey</t>
  </si>
  <si>
    <t>https://digitalcollections.libraries.ua.edu/digital/collection/p17336coll31/id/356/rec/53</t>
  </si>
  <si>
    <t>https://digitalcollections.libraries.ua.edu/digital/collection/p17336coll31/id/354/rec/52</t>
  </si>
  <si>
    <t>https://digitalcollections.libraries.ua.edu/digital/collection/p17336coll31/id/351/rec/51</t>
  </si>
  <si>
    <t>https://digitalcollections.libraries.ua.edu/digital/collection/p17336coll31/id/339/rec/50</t>
  </si>
  <si>
    <t>https://digitalcollections.libraries.ua.edu/digital/collection/p17336coll31/id/321/rec/49</t>
  </si>
  <si>
    <t>Miles work in brick yard (12.37 1/2); Jack and Jim hacking wood (18.12 1/2); Old man Jerry hauling lumber (1); Shoeing male (1.50); [] for [] (1.04)</t>
  </si>
  <si>
    <t>https://digitalcollections.libraries.ua.edu/digital/collection/p17336coll31/id/318/rec/48</t>
  </si>
  <si>
    <t>https://digitalcollections.libraries.ua.edu/digital/collection/p17336coll31/id/306/rec/47</t>
  </si>
  <si>
    <t>hire of Arthur up to the 1st inst.</t>
  </si>
  <si>
    <t>https://digitalcollections.libraries.ua.edu/digital/collection/p17336coll31/id/288/rec/46</t>
  </si>
  <si>
    <t>https://digitalcollections.libraries.ua.edu/digital/collection/p17336coll31/id/270/rec/45</t>
  </si>
  <si>
    <t>https://digitalcollections.libraries.ua.edu/digital/collection/p17336coll31/id/267/rec/44</t>
  </si>
  <si>
    <t>https://digitalcollections.libraries.ua.edu/digital/collection/p17336coll31/id/250/rec/43</t>
  </si>
  <si>
    <t>https://digitalcollections.libraries.ua.edu/digital/collection/p17336coll31/id/244/rec/42</t>
  </si>
  <si>
    <t>to pay hands hired about brick garden as below:kemp and Samson 28 cords wood (14); Jordan " (5.50); " Jack[] (2); " Daniel &amp; Schoder (7); Ned Berry: 2 3/4 days hauling (13.75); Jupiter hauling 1 cord (.50)</t>
  </si>
  <si>
    <t>$0.5 per cord of wood</t>
  </si>
  <si>
    <t>R. T. Brumsby</t>
  </si>
  <si>
    <t>for plastering his negro house &amp; repairing a part of the brick wall, March 16, 1844: said work being repairs for damages done by a fire in August, 1839</t>
  </si>
  <si>
    <t>https://digitalcollections.libraries.ua.edu/digital/collection/p17336coll31/id/229/rec/41</t>
  </si>
  <si>
    <t>https://digitalcollections.libraries.ua.edu/digital/collection/p17336coll31/id/226/rec/40</t>
  </si>
  <si>
    <t>https://digitalcollections.libraries.ua.edu/digital/collection/p17336coll31/id/196/rec/39</t>
  </si>
  <si>
    <t>R. Blair</t>
  </si>
  <si>
    <t>https://digitalcollections.libraries.ua.edu/digital/collection/p17336coll31/id/193/rec/38</t>
  </si>
  <si>
    <t>Frances P. Ashe</t>
  </si>
  <si>
    <t>https://digitalcollections.libraries.ua.edu/digital/collection/p17336coll31/id/190/rec/37</t>
  </si>
  <si>
    <t>https://digitalcollections.libraries.ua.edu/digital/collection/p17336coll31/id/553/rec/36</t>
  </si>
  <si>
    <t>https://digitalcollections.libraries.ua.edu/digital/collection/p17336coll31/id/550/rec/35</t>
  </si>
  <si>
    <t>10/15/1858</t>
  </si>
  <si>
    <t>https://digitalcollections.libraries.ua.edu/digital/collection/p17336coll31/id/163/rec/34</t>
  </si>
  <si>
    <t>6/21/1860</t>
  </si>
  <si>
    <t>https://digitalcollections.libraries.ua.edu/digital/collection/p17336coll31/id/157/rec/33</t>
  </si>
  <si>
    <t>https://digitalcollections.libraries.ua.edu/digital/collection/p17336coll31/id/524/rec/32</t>
  </si>
  <si>
    <t>https://digitalcollections.libraries.ua.edu/digital/collection/p17336coll31/id/140/rec/31</t>
  </si>
  <si>
    <t>Leo B. Neal</t>
  </si>
  <si>
    <t>https://digitalcollections.libraries.ua.edu/digital/collection/p17336coll31/id/512/rec/30</t>
  </si>
  <si>
    <t>https://digitalcollections.libraries.ua.edu/digital/collection/p17336coll31/id/120/rec/28</t>
  </si>
  <si>
    <t>https://digitalcollections.libraries.ua.edu/digital/collection/p17336coll31/id/500/rec/27</t>
  </si>
  <si>
    <t>12 days work of boy William, plastering at 1.25</t>
  </si>
  <si>
    <t>https://digitalcollections.libraries.ua.edu/digital/collection/p17336coll31/id/485/rec/26</t>
  </si>
  <si>
    <t>https://digitalcollections.libraries.ua.edu/digital/collection/p17336coll31/id/459/rec/24</t>
  </si>
  <si>
    <t>W. B. Murrell</t>
  </si>
  <si>
    <t>1/13/1859</t>
  </si>
  <si>
    <t>10/21/1858</t>
  </si>
  <si>
    <t>https://digitalcollections.libraries.ua.edu/digital/collection/p17336coll31/id/438/rec/17</t>
  </si>
  <si>
    <t>https://digitalcollections.libraries.ua.edu/digital/collection/p17336coll31/id/465/rec/54</t>
  </si>
  <si>
    <t>https://digitalcollections.libraries.ua.edu/digital/collection/p17336coll31/id/468/rec/56</t>
  </si>
  <si>
    <t>https://digitalcollections.libraries.ua.edu/digital/collection/p17336coll31/id/470/rec/57</t>
  </si>
  <si>
    <t>https://digitalcollections.libraries.ua.edu/digital/collection/p17336coll31/id/473/rec/58</t>
  </si>
  <si>
    <t>https://digitalcollections.libraries.ua.edu/digital/collection/p17336coll31/id/476/rec/59</t>
  </si>
  <si>
    <t>https://digitalcollections.libraries.ua.edu/digital/collection/p17336coll31/id/482/rec/64</t>
  </si>
  <si>
    <t>https://digitalcollections.libraries.ua.edu/digital/collection/p17336coll31/id/491/rec/67</t>
  </si>
  <si>
    <t>https://digitalcollections.libraries.ua.edu/digital/collection/p17336coll31/id/108/rec/68</t>
  </si>
  <si>
    <t>https://digitalcollections.libraries.ua.edu/digital/collection/p17336coll31/id/111/rec/69</t>
  </si>
  <si>
    <t>Arabella T. Prince</t>
  </si>
  <si>
    <t>https://digitalcollections.libraries.ua.edu/digital/collection/p17336coll31/id/114/rec/70</t>
  </si>
  <si>
    <t>https://digitalcollections.libraries.ua.edu/digital/collection/p17336coll31/id/117/rec/71</t>
  </si>
  <si>
    <t>for hire of servant Anderson at the university up to this date</t>
  </si>
  <si>
    <t>Glascock and McMath</t>
  </si>
  <si>
    <t>https://digitalcollections.libraries.ua.edu/digital/collection/p17336coll31/id/494/rec/72</t>
  </si>
  <si>
    <t>https://digitalcollections.libraries.ua.edu/digital/collection/p17336coll31/id/497/rec/73</t>
  </si>
  <si>
    <t>12/21/1849</t>
  </si>
  <si>
    <t>https://digitalcollections.libraries.ua.edu/digital/collection/p17336coll31/id/129/rec/79</t>
  </si>
  <si>
    <t>https://digitalcollections.libraries.ua.edu/digital/collection/p17336coll31/id/131/rec/80</t>
  </si>
  <si>
    <t>https://digitalcollections.libraries.ua.edu/digital/collection/p17336coll31/id/506/rec/81</t>
  </si>
  <si>
    <t>Cook and Kornegay</t>
  </si>
  <si>
    <t>https://digitalcollections.libraries.ua.edu/digital/collection/p17336coll31/id/509/rec/82</t>
  </si>
  <si>
    <t>regarding work of moses; date of writing not given a day</t>
  </si>
  <si>
    <t>https://digitalcollections.libraries.ua.edu/digital/collection/p17336coll31/id/515/rec/84</t>
  </si>
  <si>
    <t>https://digitalcollections.libraries.ua.edu/digital/collection/p17336coll31/id/137/rec/86</t>
  </si>
  <si>
    <t>https://digitalcollections.libraries.ua.edu/digital/collection/p17336coll31/id/142/rec/88</t>
  </si>
  <si>
    <t>https://digitalcollections.libraries.ua.edu/digital/collection/p17336coll31/id/527/rec/92</t>
  </si>
  <si>
    <t>https://digitalcollections.libraries.ua.edu/digital/collection/p17336coll31/id/154/rec/96</t>
  </si>
  <si>
    <t>circa 1845</t>
  </si>
  <si>
    <t>1/1/1845</t>
  </si>
  <si>
    <t>https://digitalcollections.libraries.ua.edu/digital/collection/p17336coll31/id/529/rec/97</t>
  </si>
  <si>
    <t>https://digitalcollections.libraries.ua.edu/digital/collection/p17336coll31/id/532/rec/98</t>
  </si>
  <si>
    <t>12/3/1859</t>
  </si>
  <si>
    <t>https://digitalcollections.libraries.ua.edu/digital/collection/p17336coll31/id/535/rec/99</t>
  </si>
  <si>
    <t>pay to man Edinboro one  charge repairslar and 20 cents for hauling [] charge repairs</t>
  </si>
  <si>
    <t>https://digitalcollections.libraries.ua.edu/digital/collection/p17336coll31/id/538/rec/100</t>
  </si>
  <si>
    <t>https://digitalcollections.libraries.ua.edu/digital/collection/p17336coll31/id/160/rec/102</t>
  </si>
  <si>
    <t>https://digitalcollections.libraries.ua.edu/digital/collection/p17336coll31/id/547/rec/107</t>
  </si>
  <si>
    <t>https://digitalcollections.libraries.ua.edu/digital/collection/p17336coll31/id/169/rec/109</t>
  </si>
  <si>
    <t>https://digitalcollections.libraries.ua.edu/digital/collection/p17336coll31/id/172/rec/110</t>
  </si>
  <si>
    <t>https://digitalcollections.libraries.ua.edu/digital/collection/p17336coll31/id/175/rec/111</t>
  </si>
  <si>
    <t>https://digitalcollections.libraries.ua.edu/digital/collection/p17336coll31/id/178/rec/112</t>
  </si>
  <si>
    <t>https://digitalcollections.libraries.ua.edu/digital/collection/p17336coll31/id/181/rec/114</t>
  </si>
  <si>
    <t>https://digitalcollections.libraries.ua.edu/digital/collection/p17336coll31/id/199/rec/120</t>
  </si>
  <si>
    <t>https://digitalcollections.libraries.ua.edu/digital/collection/p17336coll31/id/205/rec/121</t>
  </si>
  <si>
    <t>https://digitalcollections.libraries.ua.edu/digital/collection/p17336coll31/id/208/rec/122</t>
  </si>
  <si>
    <t>https://digitalcollections.libraries.ua.edu/digital/collection/p17336coll31/id/211/rec/123</t>
  </si>
  <si>
    <t>https://digitalcollections.libraries.ua.edu/digital/collection/p17336coll31/id/214/rec/124</t>
  </si>
  <si>
    <t>for hire of servant Arthur at the University up to the 1st Just</t>
  </si>
  <si>
    <t>https://digitalcollections.libraries.ua.edu/digital/collection/p17336coll31/id/217/rec/126</t>
  </si>
  <si>
    <t>https://digitalcollections.libraries.ua.edu/digital/collection/p17336coll31/id/220/rec/127</t>
  </si>
  <si>
    <t>https://digitalcollections.libraries.ua.edu/digital/collection/p17336coll31/id/235/rec/132</t>
  </si>
  <si>
    <t>5/31/1851</t>
  </si>
  <si>
    <t>https://digitalcollections.libraries.ua.edu/digital/collection/p17336coll31/id/238/rec/133</t>
  </si>
  <si>
    <t>https://digitalcollections.libraries.ua.edu/digital/collection/p17336coll31/id/241/rec/134</t>
  </si>
  <si>
    <t>https://digitalcollections.libraries.ua.edu/digital/collection/p17336coll31/id/276/rec/144</t>
  </si>
  <si>
    <t>10/17/1853</t>
  </si>
  <si>
    <t>https://digitalcollections.libraries.ua.edu/digital/collection/p17336coll31/id/285/rec/147</t>
  </si>
  <si>
    <t>1/10/1852</t>
  </si>
  <si>
    <t>https://digitalcollections.libraries.ua.edu/digital/collection/p17336coll31/id/291/rec/149</t>
  </si>
  <si>
    <t>https://digitalcollections.libraries.ua.edu/digital/collection/p17336coll31/id/294/rec/150</t>
  </si>
  <si>
    <t>James Howell</t>
  </si>
  <si>
    <t>https://digitalcollections.libraries.ua.edu/digital/collection/p17336coll31/id/303/rec/153</t>
  </si>
  <si>
    <t>10/2/1844</t>
  </si>
  <si>
    <t>https://digitalcollections.libraries.ua.edu/digital/collection/p17336coll31/id/315/rec/157</t>
  </si>
  <si>
    <t>for the hire of servant Arthur employed at the university up to the first just.</t>
  </si>
  <si>
    <t>https://digitalcollections.libraries.ua.edu/digital/collection/p17336coll31/id/324/rec/160</t>
  </si>
  <si>
    <t>https://digitalcollections.libraries.ua.edu/digital/collection/p17336coll31/id/330/rec/161</t>
  </si>
  <si>
    <t>https://digitalcollections.libraries.ua.edu/digital/collection/p17336coll31/id/333/rec/162</t>
  </si>
  <si>
    <t>https://digitalcollections.libraries.ua.edu/digital/collection/p17336coll31/id/345/rec/165</t>
  </si>
  <si>
    <t>https://digitalcollections.libraries.ua.edu/digital/collection/p17336coll31/id/348/rec/166</t>
  </si>
  <si>
    <t>also the following ordinance, and recommend it []. Be it ordained by the Trustees of the University of Alabama that the sum of 110 be appropriated to pay the hire of a servant eployed by the president of the univ and that he be authorized to draw for the same</t>
  </si>
  <si>
    <t>circa 1842</t>
  </si>
  <si>
    <t>https://digitalcollections.libraries.ua.edu/digital/collection/p17336coll31/id/361/rec/171</t>
  </si>
  <si>
    <t>https://digitalcollections.libraries.ua.edu/digital/collection/p17336coll31/id/367/rec/173</t>
  </si>
  <si>
    <t>https://digitalcollections.libraries.ua.edu/digital/collection/p17336coll31/id/373/rec/175</t>
  </si>
  <si>
    <t>https://digitalcollections.libraries.ua.edu/digital/collection/p17336coll31/id/376/rec/176</t>
  </si>
  <si>
    <t>Resolved that the faculty be authorized to employ two servants for the university for the ensuing college year at an expense not exceeding one hundred and fifty dollars each</t>
  </si>
  <si>
    <t>https://digitalcollections.libraries.ua.edu/digital/collection/p17336coll31/id/379/rec/177</t>
  </si>
  <si>
    <t>https://digitalcollections.libraries.ua.edu/digital/collection/p17336coll31/id/503/rec/47</t>
  </si>
  <si>
    <t>https://digitalcollections.libraries.ua.edu/digital/collection/p17336coll31/id/134/rec/105</t>
  </si>
  <si>
    <t>https://digitalcollections.libraries.ua.edu/digital/collection/p17336coll31/id/254/rec/6</t>
  </si>
  <si>
    <t>https://digitalcollections.libraries.ua.edu/digital/collection/p17336coll31/id/102/rec/64</t>
  </si>
  <si>
    <t>Mrs. Somerville</t>
  </si>
  <si>
    <t>https://digitalcollections.libraries.ua.edu/digital/collection/p17336coll31/id/184/rec/74</t>
  </si>
  <si>
    <t>https://digitalcollections.libraries.ua.edu/digital/collection/p17336coll31/id/273/rec/118</t>
  </si>
  <si>
    <t>10/3/1844</t>
  </si>
  <si>
    <t>https://digitalcollections.libraries.ua.edu/digital/collection/p17336coll31/id/479/rec/131</t>
  </si>
  <si>
    <t>for hire of servant Anderson, employed at the university, up to the third of October just.</t>
  </si>
  <si>
    <t>https://digitalcollections.libraries.ua.edu/digital/collection/p17336coll31/id/544/rec/130</t>
  </si>
  <si>
    <t>11/3/1844</t>
  </si>
  <si>
    <t>https://digitalcollections.libraries.ua.edu/digital/collection/p17336coll31/id/117/rec/135</t>
  </si>
  <si>
    <t>https://digitalcollections.libraries.ua.edu/digital/collection/p17336coll31/id/358/rec/4</t>
  </si>
  <si>
    <t>https://digitalcollections.libraries.ua.edu/digital/collection/p17336coll31/id/300/rec/60</t>
  </si>
  <si>
    <t>https://digitalcollections.libraries.ua.edu/digital/collection/p17336coll31/id/166/rec/115</t>
  </si>
  <si>
    <t>Samuel M. Stafford</t>
  </si>
  <si>
    <t>https://digitalcollections.libraries.ua.edu/digital/collection/p17336coll31/id/282/rec/73</t>
  </si>
  <si>
    <t>J. W. Martin</t>
  </si>
  <si>
    <t>https://digitalcollections.libraries.ua.edu/digital/collection/p17336coll31/id/99/rec/35</t>
  </si>
  <si>
    <t>Martha Thudwick</t>
  </si>
  <si>
    <t>https://digitalcollections.libraries.ua.edu/digital/collection/p17336coll31/id/187/rec/177</t>
  </si>
  <si>
    <t>https://digitalcollections.libraries.ua.edu/digital/collection/p17336coll31/id/462/rec/95</t>
  </si>
  <si>
    <t>4/29/1851</t>
  </si>
  <si>
    <t>https://digitalcollections.libraries.ua.edu/digital/collection/p17336coll31/id/309/rec/142</t>
  </si>
  <si>
    <t>G. W. Marshal</t>
  </si>
  <si>
    <t>https://digitalcollections.libraries.ua.edu/digital/collection/p17336coll31/id/123/rec/34</t>
  </si>
  <si>
    <t>https://digitalcollections.libraries.ua.edu/digital/collection/p17336coll31/id/257/rec/78</t>
  </si>
  <si>
    <t>https://digitalcollections.libraries.ua.edu/digital/collection/p17336coll31/id/260/rec/112</t>
  </si>
  <si>
    <t>https://digitalcollections.libraries.ua.edu/digital/collection/p17336coll31/id/521/rec/90</t>
  </si>
  <si>
    <t>https://digitalcollections.libraries.ua.edu/digital/collection/p17336coll31/id/441/rec/111</t>
  </si>
  <si>
    <t>https://digitalcollections.libraries.ua.edu/digital/collection/p17336coll31/id/247/rec/50</t>
  </si>
  <si>
    <t>https://digitalcollections.libraries.ua.edu/digital/collection/p17336coll31/id/518/rec/49</t>
  </si>
  <si>
    <t>William P. Barnett</t>
  </si>
  <si>
    <t>Mrs. S. S. Walker</t>
  </si>
  <si>
    <t>Invoice</t>
  </si>
  <si>
    <t>Time Table</t>
  </si>
  <si>
    <t>Statement of Expenses</t>
  </si>
  <si>
    <t>Note</t>
  </si>
  <si>
    <t>Order for Appropriation</t>
  </si>
  <si>
    <t>Resolution</t>
  </si>
  <si>
    <t>Order for Refund</t>
  </si>
  <si>
    <t>Letter</t>
  </si>
  <si>
    <t>Report</t>
  </si>
  <si>
    <t>https://digitalcollections.libraries.ua.edu/digital/collection/p17336coll31/id/23/rec/119</t>
  </si>
  <si>
    <t>for board of Carpenter Willis for two months employed at the university</t>
  </si>
  <si>
    <t>Willis</t>
  </si>
  <si>
    <t>https://digitalcollections.libraries.ua.edu/digital/collection/p17336coll31/id/148/rec/150</t>
  </si>
  <si>
    <t>Account Record</t>
  </si>
  <si>
    <t>https://digitalcollections.libraries.ua.edu/digital/collection/p17336coll31/id/2/rec/1</t>
  </si>
  <si>
    <t>Landon C. Garland</t>
  </si>
  <si>
    <t>5/17/1857</t>
  </si>
  <si>
    <t>for the payment of certain matters therein named by and the same are hereby appropriated payable out of the treasury on the certificate of the president of the faculty for the board of servants Moses, Arthur, and Sam, $154. For the exploration of Prof. Tuomey this summer and fall, $150</t>
  </si>
  <si>
    <t>https://digitalcollections.libraries.ua.edu/digital/collection/p17336coll31/id/126/rec/1</t>
  </si>
  <si>
    <t>1/28/1856</t>
  </si>
  <si>
    <t>7/2/1857</t>
  </si>
  <si>
    <t>Moses; Isaac</t>
  </si>
  <si>
    <t>Francis; William; Spencer</t>
  </si>
  <si>
    <t>Andy; Schoder Pierce; Henderson Quillen; John Speen; John Johnson; Major</t>
  </si>
  <si>
    <t>Samson; Jordan; Daniel; Schoder Pierce; Ned Berry; Jupiter</t>
  </si>
  <si>
    <t xml:space="preserve"> V.C. Vandhoose</t>
  </si>
  <si>
    <t>C. D. Connor</t>
  </si>
  <si>
    <t>T. P. Seeris</t>
  </si>
  <si>
    <t>H. L. Whitfield</t>
  </si>
  <si>
    <t>1/1/1850</t>
  </si>
  <si>
    <t>Regarding the hire of John; No date given</t>
  </si>
  <si>
    <t>Dr. Garland was president from 1855 to 1865; regarding the hire of a boy, evidently the slave of JS Fitch; No date given</t>
  </si>
  <si>
    <t>Debt</t>
  </si>
  <si>
    <t>Injury</t>
  </si>
  <si>
    <t>date_of_writing</t>
  </si>
  <si>
    <t>date_of_certification</t>
  </si>
  <si>
    <t>received_of</t>
  </si>
  <si>
    <t>date_received</t>
  </si>
  <si>
    <t>document_type</t>
  </si>
  <si>
    <t>purpose</t>
  </si>
  <si>
    <t>duration</t>
  </si>
  <si>
    <t>start_date</t>
  </si>
  <si>
    <t>end_date</t>
  </si>
  <si>
    <t>date_of_transaction</t>
  </si>
  <si>
    <t>W. P. Ashe</t>
  </si>
  <si>
    <t>S. G. Frierson</t>
  </si>
  <si>
    <t>N. L. Whitfield</t>
  </si>
  <si>
    <t>H. R. Field</t>
  </si>
  <si>
    <t>M. B. B. Stafford</t>
  </si>
  <si>
    <t>D. S. Fourson, Justice of the Peace</t>
  </si>
  <si>
    <t xml:space="preserve"> Rev. Jno. W. Pratt</t>
  </si>
  <si>
    <t>B. F. Morrison and Mr. A. Berry</t>
  </si>
  <si>
    <t>Agent of N. L. Whitfield</t>
  </si>
  <si>
    <t>for the pay of Mrs Pratt for the hire of her servant Peter during the past year</t>
  </si>
  <si>
    <t>The State of Alabama</t>
  </si>
  <si>
    <t>James V. Davenport</t>
  </si>
  <si>
    <t>Agent of Mr. Tuomey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</si>
</sst>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Aptos Narrow"/>
      <family val="2"/>
      <scheme val="minor"/>
    </font>
    <font>
      <sz val="11"/>
      <color theme="1"/>
      <name val="Aptos Narrow"/>
      <family val="2"/>
      <scheme val="minor"/>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7">
    <xf numFmtId="0" fontId="0" fillId="0" borderId="0" xfId="0"/>
    <xf numFmtId="14" fontId="0" fillId="0" borderId="0" xfId="0" applyNumberFormat="1"/>
    <xf numFmtId="44" fontId="0" fillId="0" borderId="0" xfId="1" applyFont="1"/>
    <xf numFmtId="44" fontId="0" fillId="0" borderId="0" xfId="0" applyNumberFormat="1"/>
    <xf numFmtId="0" fontId="0" fillId="0" borderId="0" xfId="0" applyAlignment="1">
      <alignment horizontal="center" vertical="center" wrapText="1"/>
    </xf>
    <xf numFmtId="0" fontId="0" fillId="0" borderId="0" xfId="0" applyAlignment="1">
      <alignment horizontal="left" vertical="center"/>
    </xf>
    <xf numFmtId="0" fontId="2" fillId="0" borderId="0" xfId="2"/>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igitalcollections.libraries.ua.edu/digital/collection/p17336coll31/id/291/rec/149" TargetMode="External"/><Relationship Id="rId13" Type="http://schemas.openxmlformats.org/officeDocument/2006/relationships/hyperlink" Target="https://digitalcollections.libraries.ua.edu/digital/collection/p17336coll31/id/166/rec/115" TargetMode="External"/><Relationship Id="rId18" Type="http://schemas.openxmlformats.org/officeDocument/2006/relationships/hyperlink" Target="https://digitalcollections.libraries.ua.edu/digital/collection/p17336coll31/id/241/rec/134" TargetMode="External"/><Relationship Id="rId3" Type="http://schemas.openxmlformats.org/officeDocument/2006/relationships/hyperlink" Target="https://digitalcollections.libraries.ua.edu/digital/collection/p17336coll31/id/297/rec/5" TargetMode="External"/><Relationship Id="rId21" Type="http://schemas.openxmlformats.org/officeDocument/2006/relationships/hyperlink" Target="https://digitalcollections.libraries.ua.edu/digital/collection/p17336coll31/id/254/rec/6" TargetMode="External"/><Relationship Id="rId7" Type="http://schemas.openxmlformats.org/officeDocument/2006/relationships/hyperlink" Target="https://digitalcollections.libraries.ua.edu/digital/collection/p17336coll31/id/432/rec/35" TargetMode="External"/><Relationship Id="rId12" Type="http://schemas.openxmlformats.org/officeDocument/2006/relationships/hyperlink" Target="https://digitalcollections.libraries.ua.edu/digital/collection/p17336coll31/id/400/rec/14" TargetMode="External"/><Relationship Id="rId17" Type="http://schemas.openxmlformats.org/officeDocument/2006/relationships/hyperlink" Target="https://digitalcollections.libraries.ua.edu/digital/collection/p17336coll31/id/535/rec/99" TargetMode="External"/><Relationship Id="rId2" Type="http://schemas.openxmlformats.org/officeDocument/2006/relationships/hyperlink" Target="https://digitalcollections.libraries.ua.edu/digital/collection/p17336coll31/id/450/rec/45" TargetMode="External"/><Relationship Id="rId16" Type="http://schemas.openxmlformats.org/officeDocument/2006/relationships/hyperlink" Target="https://digitalcollections.libraries.ua.edu/digital/collection/p17336coll31/id/447/rec/44" TargetMode="External"/><Relationship Id="rId20" Type="http://schemas.openxmlformats.org/officeDocument/2006/relationships/hyperlink" Target="https://digitalcollections.libraries.ua.edu/digital/collection/p17336coll31/id/217/rec/126" TargetMode="External"/><Relationship Id="rId1" Type="http://schemas.openxmlformats.org/officeDocument/2006/relationships/hyperlink" Target="https://digitalcollections.libraries.ua.edu/digital/collection/p17336coll31/id/6/rec/3" TargetMode="External"/><Relationship Id="rId6" Type="http://schemas.openxmlformats.org/officeDocument/2006/relationships/hyperlink" Target="https://digitalcollections.libraries.ua.edu/digital/collection/p17336coll31/id/456/rec/51" TargetMode="External"/><Relationship Id="rId11" Type="http://schemas.openxmlformats.org/officeDocument/2006/relationships/hyperlink" Target="https://digitalcollections.libraries.ua.edu/digital/collection/p17336coll31/id/362/rec/148" TargetMode="External"/><Relationship Id="rId24" Type="http://schemas.openxmlformats.org/officeDocument/2006/relationships/hyperlink" Target="https://digitalcollections.libraries.ua.edu/digital/collection/p17336coll31/id/441/rec/111" TargetMode="External"/><Relationship Id="rId5" Type="http://schemas.openxmlformats.org/officeDocument/2006/relationships/hyperlink" Target="https://digitalcollections.libraries.ua.edu/digital/collection/p17336coll31/id/175/rec/111" TargetMode="External"/><Relationship Id="rId15" Type="http://schemas.openxmlformats.org/officeDocument/2006/relationships/hyperlink" Target="https://digitalcollections.libraries.ua.edu/digital/collection/p17336coll31/id/232/rec/4" TargetMode="External"/><Relationship Id="rId23" Type="http://schemas.openxmlformats.org/officeDocument/2006/relationships/hyperlink" Target="https://digitalcollections.libraries.ua.edu/digital/collection/p17336coll31/id/178/rec/112" TargetMode="External"/><Relationship Id="rId10" Type="http://schemas.openxmlformats.org/officeDocument/2006/relationships/hyperlink" Target="https://digitalcollections.libraries.ua.edu/digital/collection/p17336coll31/id/473/rec/58" TargetMode="External"/><Relationship Id="rId19" Type="http://schemas.openxmlformats.org/officeDocument/2006/relationships/hyperlink" Target="https://digitalcollections.libraries.ua.edu/digital/collection/p17336coll31/id/14/rec/18" TargetMode="External"/><Relationship Id="rId4" Type="http://schemas.openxmlformats.org/officeDocument/2006/relationships/hyperlink" Target="https://digitalcollections.libraries.ua.edu/digital/collection/p17336coll31/id/373/rec/175" TargetMode="External"/><Relationship Id="rId9" Type="http://schemas.openxmlformats.org/officeDocument/2006/relationships/hyperlink" Target="https://digitalcollections.libraries.ua.edu/digital/collection/p17336coll31/id/163/rec/34" TargetMode="External"/><Relationship Id="rId14" Type="http://schemas.openxmlformats.org/officeDocument/2006/relationships/hyperlink" Target="https://digitalcollections.libraries.ua.edu/digital/collection/p17336coll31/id/43/rec/25" TargetMode="External"/><Relationship Id="rId22" Type="http://schemas.openxmlformats.org/officeDocument/2006/relationships/hyperlink" Target="https://digitalcollections.libraries.ua.edu/digital/collection/p17336coll31/id/88/rec/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minneapolisfed.org/about-us/monetary-policy/inflation-calculator/consumer-price-index-18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47AD2-FA34-486C-BDDA-E3D7A0108905}">
  <sheetPr filterMode="1"/>
  <dimension ref="A1:Z189"/>
  <sheetViews>
    <sheetView tabSelected="1" topLeftCell="M1" workbookViewId="0">
      <selection activeCell="Y1" sqref="Y1"/>
    </sheetView>
  </sheetViews>
  <sheetFormatPr defaultRowHeight="14.5" x14ac:dyDescent="0.35"/>
  <cols>
    <col min="1" max="1" width="4.6328125" customWidth="1"/>
    <col min="2" max="2" width="8" customWidth="1"/>
    <col min="3" max="3" width="10" style="1" customWidth="1"/>
    <col min="4" max="4" width="14.36328125" style="1" bestFit="1" customWidth="1"/>
    <col min="5" max="5" width="10.54296875" style="1" customWidth="1"/>
    <col min="6" max="6" width="13" customWidth="1"/>
    <col min="7" max="7" width="5.453125" customWidth="1"/>
    <col min="8" max="8" width="13.90625" customWidth="1"/>
    <col min="9" max="9" width="4.81640625" customWidth="1"/>
    <col min="10" max="10" width="10.1796875" bestFit="1" customWidth="1"/>
    <col min="11" max="11" width="5.26953125" customWidth="1"/>
    <col min="12" max="12" width="11" customWidth="1"/>
    <col min="13" max="13" width="7.1796875" customWidth="1"/>
    <col min="14" max="14" width="8.6328125" customWidth="1"/>
    <col min="15" max="15" width="14" style="1" bestFit="1" customWidth="1"/>
    <col min="16" max="16" width="11.81640625" customWidth="1"/>
    <col min="17" max="17" width="6.81640625" customWidth="1"/>
    <col min="18" max="18" width="10.08984375" bestFit="1" customWidth="1"/>
    <col min="19" max="19" width="6.54296875" bestFit="1" customWidth="1"/>
    <col min="20" max="20" width="8.26953125" bestFit="1" customWidth="1"/>
    <col min="21" max="21" width="5.90625" bestFit="1" customWidth="1"/>
    <col min="22" max="22" width="14.54296875" bestFit="1" customWidth="1"/>
    <col min="23" max="23" width="21.1796875" bestFit="1" customWidth="1"/>
    <col min="24" max="24" width="14.08984375" customWidth="1"/>
    <col min="25" max="25" width="17.36328125" bestFit="1" customWidth="1"/>
    <col min="26" max="26" width="16.54296875" bestFit="1" customWidth="1"/>
    <col min="27" max="27" width="7.90625" customWidth="1"/>
  </cols>
  <sheetData>
    <row r="1" spans="1:26" x14ac:dyDescent="0.35">
      <c r="A1" t="s">
        <v>572</v>
      </c>
      <c r="B1" t="s">
        <v>571</v>
      </c>
      <c r="C1" t="s">
        <v>863</v>
      </c>
      <c r="D1" t="s">
        <v>854</v>
      </c>
      <c r="E1" t="s">
        <v>855</v>
      </c>
      <c r="F1" t="s">
        <v>9</v>
      </c>
      <c r="G1" t="s">
        <v>8</v>
      </c>
      <c r="H1" t="s">
        <v>1</v>
      </c>
      <c r="I1" t="s">
        <v>6</v>
      </c>
      <c r="J1" t="s">
        <v>0</v>
      </c>
      <c r="K1" t="s">
        <v>4</v>
      </c>
      <c r="L1" t="s">
        <v>856</v>
      </c>
      <c r="M1" t="s">
        <v>14</v>
      </c>
      <c r="N1" t="s">
        <v>12</v>
      </c>
      <c r="O1" t="s">
        <v>857</v>
      </c>
      <c r="P1" t="s">
        <v>858</v>
      </c>
      <c r="Q1" t="s">
        <v>176</v>
      </c>
      <c r="R1" t="s">
        <v>490</v>
      </c>
      <c r="S1" t="s">
        <v>499</v>
      </c>
      <c r="T1" t="s">
        <v>511</v>
      </c>
      <c r="U1" t="s">
        <v>512</v>
      </c>
      <c r="V1" t="s">
        <v>519</v>
      </c>
      <c r="W1" t="s">
        <v>859</v>
      </c>
      <c r="X1" t="s">
        <v>860</v>
      </c>
      <c r="Y1" t="s">
        <v>861</v>
      </c>
      <c r="Z1" t="s">
        <v>862</v>
      </c>
    </row>
    <row r="2" spans="1:26" hidden="1" x14ac:dyDescent="0.35">
      <c r="B2" t="s">
        <v>590</v>
      </c>
      <c r="C2" s="1" t="s">
        <v>565</v>
      </c>
      <c r="F2" t="s">
        <v>819</v>
      </c>
      <c r="G2" t="s">
        <v>198</v>
      </c>
      <c r="I2" t="s">
        <v>379</v>
      </c>
      <c r="J2" s="2">
        <v>11</v>
      </c>
      <c r="K2" t="s">
        <v>851</v>
      </c>
      <c r="M2" t="s">
        <v>199</v>
      </c>
      <c r="P2" t="s">
        <v>820</v>
      </c>
      <c r="R2" s="1" t="str">
        <f t="shared" ref="R2:R33" si="0">IF(ISBLANK(O2), IF(ISBLANK(D2), IF(ISBLANK(C2),IF(ISBLANK(E2), "1/1/1800", E2),C2), D2), O2)</f>
        <v>1/1/1860</v>
      </c>
      <c r="S2" t="str">
        <f t="shared" ref="S2:S33" si="1">RIGHT(R2, 4)</f>
        <v>1860</v>
      </c>
      <c r="T2" t="str">
        <f t="shared" ref="T2:T33" si="2">LEFT(R2,FIND("/",R2)-1)</f>
        <v>1</v>
      </c>
      <c r="U2" t="str">
        <f t="shared" ref="U2:U33" si="3">MID(R2, FIND("/", R2)+1, LEN(R2)-4 -FIND("/", R2)-1 )</f>
        <v>1</v>
      </c>
      <c r="V2" s="3">
        <f>VLOOKUP(VALUE(S2),'CPI Data'!$A$1:$C$67, 3)*J2</f>
        <v>384.95925925925923</v>
      </c>
      <c r="W2" t="s">
        <v>521</v>
      </c>
      <c r="X2">
        <f>11+3</f>
        <v>14</v>
      </c>
    </row>
    <row r="3" spans="1:26" hidden="1" x14ac:dyDescent="0.35">
      <c r="A3" s="6" t="s">
        <v>746</v>
      </c>
      <c r="B3" t="s">
        <v>589</v>
      </c>
      <c r="H3" t="s">
        <v>460</v>
      </c>
      <c r="I3" t="s">
        <v>100</v>
      </c>
      <c r="J3" s="2">
        <v>16.5</v>
      </c>
      <c r="L3" t="s">
        <v>485</v>
      </c>
      <c r="M3" t="s">
        <v>392</v>
      </c>
      <c r="O3" s="1" t="s">
        <v>99</v>
      </c>
      <c r="P3" t="s">
        <v>125</v>
      </c>
      <c r="R3" s="1" t="str">
        <f t="shared" si="0"/>
        <v>12/4/1850</v>
      </c>
      <c r="S3" t="str">
        <f t="shared" si="1"/>
        <v>1850</v>
      </c>
      <c r="T3" t="str">
        <f t="shared" si="2"/>
        <v>12</v>
      </c>
      <c r="U3" t="str">
        <f t="shared" si="3"/>
        <v>4</v>
      </c>
      <c r="V3" s="3">
        <f>VLOOKUP(VALUE(S3),'CPI Data'!$A$1:$C$67, 3)*J3</f>
        <v>623.63400000000001</v>
      </c>
      <c r="W3" t="s">
        <v>520</v>
      </c>
      <c r="X3">
        <v>86</v>
      </c>
      <c r="Y3" t="s">
        <v>152</v>
      </c>
      <c r="Z3" t="s">
        <v>508</v>
      </c>
    </row>
    <row r="4" spans="1:26" hidden="1" x14ac:dyDescent="0.35">
      <c r="A4" s="6" t="s">
        <v>643</v>
      </c>
      <c r="B4" t="s">
        <v>587</v>
      </c>
      <c r="C4" s="1" t="s">
        <v>644</v>
      </c>
      <c r="F4" t="s">
        <v>296</v>
      </c>
      <c r="H4" t="s">
        <v>2</v>
      </c>
      <c r="I4" t="s">
        <v>336</v>
      </c>
      <c r="J4" s="2">
        <v>34</v>
      </c>
      <c r="K4" t="s">
        <v>32</v>
      </c>
      <c r="M4" t="str">
        <f>F4</f>
        <v>Thomas Owen</v>
      </c>
      <c r="P4" t="s">
        <v>820</v>
      </c>
      <c r="R4" s="1" t="str">
        <f t="shared" si="0"/>
        <v>1/1/1838</v>
      </c>
      <c r="S4" t="str">
        <f t="shared" si="1"/>
        <v>1838</v>
      </c>
      <c r="T4" t="str">
        <f t="shared" si="2"/>
        <v>1</v>
      </c>
      <c r="U4" t="str">
        <f t="shared" si="3"/>
        <v>1</v>
      </c>
      <c r="V4" s="3">
        <f>VLOOKUP(VALUE(S4),'CPI Data'!$A$1:$C$67, 3)*J4</f>
        <v>1003.95625</v>
      </c>
      <c r="W4" t="s">
        <v>521</v>
      </c>
      <c r="X4">
        <v>34</v>
      </c>
    </row>
    <row r="5" spans="1:26" hidden="1" x14ac:dyDescent="0.35">
      <c r="A5" s="6" t="s">
        <v>629</v>
      </c>
      <c r="B5" t="s">
        <v>589</v>
      </c>
      <c r="D5" s="1" t="s">
        <v>628</v>
      </c>
      <c r="F5" t="s">
        <v>626</v>
      </c>
      <c r="G5" t="s">
        <v>627</v>
      </c>
      <c r="H5" t="s">
        <v>475</v>
      </c>
      <c r="I5" t="s">
        <v>275</v>
      </c>
      <c r="J5" s="2">
        <v>11.67</v>
      </c>
      <c r="K5" t="s">
        <v>274</v>
      </c>
      <c r="M5" t="str">
        <f>F5</f>
        <v>J. W. Mallett</v>
      </c>
      <c r="N5" t="s">
        <v>870</v>
      </c>
      <c r="P5" t="s">
        <v>125</v>
      </c>
      <c r="R5" s="1" t="str">
        <f t="shared" si="0"/>
        <v>1/1/1855</v>
      </c>
      <c r="S5" t="str">
        <f t="shared" si="1"/>
        <v>1855</v>
      </c>
      <c r="T5" t="str">
        <f t="shared" si="2"/>
        <v>1</v>
      </c>
      <c r="U5" t="str">
        <f t="shared" si="3"/>
        <v>1</v>
      </c>
      <c r="V5" s="3">
        <f>VLOOKUP(VALUE(S5),'CPI Data'!$A$1:$C$67, 3)*J5</f>
        <v>393.82082142857143</v>
      </c>
      <c r="W5" t="s">
        <v>522</v>
      </c>
      <c r="X5">
        <f>7+1</f>
        <v>8</v>
      </c>
    </row>
    <row r="6" spans="1:26" hidden="1" x14ac:dyDescent="0.35">
      <c r="A6" s="6" t="s">
        <v>765</v>
      </c>
      <c r="B6" t="s">
        <v>589</v>
      </c>
      <c r="D6" s="1" t="s">
        <v>508</v>
      </c>
      <c r="I6" t="s">
        <v>437</v>
      </c>
      <c r="J6" s="2">
        <v>48</v>
      </c>
      <c r="L6" t="s">
        <v>485</v>
      </c>
      <c r="M6" t="s">
        <v>186</v>
      </c>
      <c r="N6" t="s">
        <v>871</v>
      </c>
      <c r="O6" s="1" t="s">
        <v>764</v>
      </c>
      <c r="P6" t="s">
        <v>125</v>
      </c>
      <c r="R6" s="1" t="str">
        <f t="shared" si="0"/>
        <v>1/10/1852</v>
      </c>
      <c r="S6" t="str">
        <f t="shared" si="1"/>
        <v>1852</v>
      </c>
      <c r="T6" t="str">
        <f t="shared" si="2"/>
        <v>1</v>
      </c>
      <c r="U6" t="str">
        <f t="shared" si="3"/>
        <v>10</v>
      </c>
      <c r="V6" s="3">
        <f>VLOOKUP(VALUE(S6),'CPI Data'!$A$1:$C$67, 3)*J6</f>
        <v>1814.2080000000001</v>
      </c>
      <c r="W6" t="s">
        <v>521</v>
      </c>
      <c r="X6">
        <v>120</v>
      </c>
    </row>
    <row r="7" spans="1:26" hidden="1" x14ac:dyDescent="0.35">
      <c r="A7" t="s">
        <v>829</v>
      </c>
      <c r="B7" t="s">
        <v>588</v>
      </c>
      <c r="G7" t="s">
        <v>818</v>
      </c>
      <c r="H7" t="s">
        <v>831</v>
      </c>
      <c r="I7" t="s">
        <v>830</v>
      </c>
      <c r="J7" s="2">
        <v>10</v>
      </c>
      <c r="L7" t="s">
        <v>485</v>
      </c>
      <c r="M7" t="s">
        <v>818</v>
      </c>
      <c r="O7" s="1" t="s">
        <v>332</v>
      </c>
      <c r="P7" t="s">
        <v>125</v>
      </c>
      <c r="R7" s="1" t="str">
        <f t="shared" si="0"/>
        <v>7/25/1846</v>
      </c>
      <c r="S7" t="str">
        <f t="shared" si="1"/>
        <v>1846</v>
      </c>
      <c r="T7" t="str">
        <f t="shared" si="2"/>
        <v>7</v>
      </c>
      <c r="U7" t="str">
        <f t="shared" si="3"/>
        <v>25</v>
      </c>
      <c r="V7" s="3">
        <f>VLOOKUP(VALUE(S7),'CPI Data'!$A$1:$C$67, 3)*J7</f>
        <v>349.96296296296293</v>
      </c>
      <c r="W7" t="s">
        <v>520</v>
      </c>
      <c r="X7">
        <v>60</v>
      </c>
    </row>
    <row r="8" spans="1:26" hidden="1" x14ac:dyDescent="0.35">
      <c r="A8" s="6" t="s">
        <v>690</v>
      </c>
      <c r="B8" t="s">
        <v>589</v>
      </c>
      <c r="C8" s="1" t="s">
        <v>689</v>
      </c>
      <c r="G8" t="s">
        <v>109</v>
      </c>
      <c r="H8" t="s">
        <v>461</v>
      </c>
      <c r="I8" t="s">
        <v>395</v>
      </c>
      <c r="J8" s="2">
        <v>8.5</v>
      </c>
      <c r="L8" t="s">
        <v>384</v>
      </c>
      <c r="M8" t="s">
        <v>608</v>
      </c>
      <c r="P8" t="s">
        <v>125</v>
      </c>
      <c r="R8" s="1" t="str">
        <f t="shared" si="0"/>
        <v>10/15/1858</v>
      </c>
      <c r="S8" t="str">
        <f t="shared" si="1"/>
        <v>1858</v>
      </c>
      <c r="T8" t="str">
        <f t="shared" si="2"/>
        <v>10</v>
      </c>
      <c r="U8" t="str">
        <f t="shared" si="3"/>
        <v>15</v>
      </c>
      <c r="V8" s="3">
        <f>VLOOKUP(VALUE(S8),'CPI Data'!$A$1:$C$67, 3)*J8</f>
        <v>308.90961538461539</v>
      </c>
      <c r="W8" t="s">
        <v>523</v>
      </c>
    </row>
    <row r="9" spans="1:26" hidden="1" x14ac:dyDescent="0.35">
      <c r="A9" s="6" t="s">
        <v>709</v>
      </c>
      <c r="B9" t="s">
        <v>589</v>
      </c>
      <c r="D9" s="1" t="s">
        <v>434</v>
      </c>
      <c r="F9" t="s">
        <v>122</v>
      </c>
      <c r="G9" t="s">
        <v>871</v>
      </c>
      <c r="H9" t="s">
        <v>452</v>
      </c>
      <c r="I9" t="s">
        <v>433</v>
      </c>
      <c r="J9" s="2">
        <v>12.75</v>
      </c>
      <c r="L9" t="s">
        <v>485</v>
      </c>
      <c r="M9" t="s">
        <v>871</v>
      </c>
      <c r="O9" s="1" t="s">
        <v>435</v>
      </c>
      <c r="P9" t="s">
        <v>125</v>
      </c>
      <c r="R9" s="1" t="str">
        <f t="shared" si="0"/>
        <v>7/18/1857</v>
      </c>
      <c r="S9" t="str">
        <f t="shared" si="1"/>
        <v>1857</v>
      </c>
      <c r="T9" t="str">
        <f t="shared" si="2"/>
        <v>7</v>
      </c>
      <c r="U9" t="str">
        <f t="shared" si="3"/>
        <v>18</v>
      </c>
      <c r="V9" s="3">
        <f>VLOOKUP(VALUE(S9),'CPI Data'!$A$1:$C$67, 3)*J9</f>
        <v>430.26696428571432</v>
      </c>
      <c r="W9" t="s">
        <v>523</v>
      </c>
    </row>
    <row r="10" spans="1:26" x14ac:dyDescent="0.35">
      <c r="A10" t="s">
        <v>745</v>
      </c>
      <c r="B10" t="s">
        <v>589</v>
      </c>
      <c r="D10" s="1" t="s">
        <v>290</v>
      </c>
      <c r="F10" t="s">
        <v>122</v>
      </c>
      <c r="G10" t="s">
        <v>142</v>
      </c>
      <c r="H10" t="s">
        <v>476</v>
      </c>
      <c r="I10" t="s">
        <v>448</v>
      </c>
      <c r="J10" s="2">
        <v>63</v>
      </c>
      <c r="M10" t="s">
        <v>447</v>
      </c>
      <c r="P10" t="s">
        <v>820</v>
      </c>
      <c r="R10" s="1" t="str">
        <f t="shared" si="0"/>
        <v>12/16/1853</v>
      </c>
      <c r="S10" t="str">
        <f t="shared" si="1"/>
        <v>1853</v>
      </c>
      <c r="T10" t="str">
        <f t="shared" si="2"/>
        <v>12</v>
      </c>
      <c r="U10" t="str">
        <f t="shared" si="3"/>
        <v>16</v>
      </c>
      <c r="V10" s="3">
        <f>VLOOKUP(VALUE(S10),'CPI Data'!$A$1:$C$67, 3)*J10</f>
        <v>2381.1480000000001</v>
      </c>
      <c r="W10" t="s">
        <v>521</v>
      </c>
    </row>
    <row r="11" spans="1:26" hidden="1" x14ac:dyDescent="0.35">
      <c r="A11" t="s">
        <v>625</v>
      </c>
      <c r="B11" t="s">
        <v>590</v>
      </c>
      <c r="D11" s="1" t="s">
        <v>230</v>
      </c>
      <c r="H11" t="s">
        <v>454</v>
      </c>
      <c r="I11" t="s">
        <v>374</v>
      </c>
      <c r="J11" s="2">
        <v>0</v>
      </c>
      <c r="K11" t="s">
        <v>375</v>
      </c>
      <c r="P11" t="s">
        <v>821</v>
      </c>
      <c r="R11" s="1" t="str">
        <f t="shared" si="0"/>
        <v>5/5/1860</v>
      </c>
      <c r="S11" t="str">
        <f t="shared" si="1"/>
        <v>1860</v>
      </c>
      <c r="T11" t="str">
        <f t="shared" si="2"/>
        <v>5</v>
      </c>
      <c r="U11" t="str">
        <f t="shared" si="3"/>
        <v>5</v>
      </c>
      <c r="V11" s="3">
        <f>VLOOKUP(VALUE(S11),'CPI Data'!$A$1:$C$67, 3)*J11</f>
        <v>0</v>
      </c>
      <c r="W11" t="s">
        <v>521</v>
      </c>
      <c r="X11">
        <v>131</v>
      </c>
      <c r="Y11" t="s">
        <v>541</v>
      </c>
      <c r="Z11" t="s">
        <v>230</v>
      </c>
    </row>
    <row r="12" spans="1:26" hidden="1" x14ac:dyDescent="0.35">
      <c r="A12" t="s">
        <v>611</v>
      </c>
      <c r="B12" t="s">
        <v>587</v>
      </c>
      <c r="C12" s="1" t="s">
        <v>513</v>
      </c>
      <c r="G12" t="s">
        <v>610</v>
      </c>
      <c r="I12" t="s">
        <v>323</v>
      </c>
      <c r="J12" s="2">
        <v>13.1</v>
      </c>
      <c r="K12" t="s">
        <v>514</v>
      </c>
      <c r="M12" t="str">
        <f>G12</f>
        <v>Mr. R. Drish</v>
      </c>
      <c r="P12" t="s">
        <v>125</v>
      </c>
      <c r="R12" s="1" t="str">
        <f t="shared" si="0"/>
        <v>1/1/1828</v>
      </c>
      <c r="S12" t="str">
        <f t="shared" si="1"/>
        <v>1828</v>
      </c>
      <c r="T12" t="str">
        <f t="shared" si="2"/>
        <v>1</v>
      </c>
      <c r="U12" t="str">
        <f t="shared" si="3"/>
        <v>1</v>
      </c>
      <c r="V12" s="3">
        <f>VLOOKUP(VALUE(S12),'CPI Data'!$A$1:$C$67, 3)*J12</f>
        <v>375.09666666666664</v>
      </c>
      <c r="W12" t="s">
        <v>525</v>
      </c>
    </row>
    <row r="13" spans="1:26" hidden="1" x14ac:dyDescent="0.35">
      <c r="A13" t="s">
        <v>761</v>
      </c>
      <c r="B13" t="s">
        <v>587</v>
      </c>
      <c r="C13" s="1" t="s">
        <v>497</v>
      </c>
      <c r="I13" t="s">
        <v>17</v>
      </c>
      <c r="J13" s="2">
        <v>6.85</v>
      </c>
      <c r="L13" t="s">
        <v>485</v>
      </c>
      <c r="M13" t="s">
        <v>3</v>
      </c>
      <c r="O13" s="1" t="s">
        <v>493</v>
      </c>
      <c r="P13" t="s">
        <v>125</v>
      </c>
      <c r="R13" s="1" t="str">
        <f t="shared" si="0"/>
        <v>5/16/1846</v>
      </c>
      <c r="S13" t="str">
        <f t="shared" si="1"/>
        <v>1846</v>
      </c>
      <c r="T13" t="str">
        <f t="shared" si="2"/>
        <v>5</v>
      </c>
      <c r="U13" t="str">
        <f t="shared" si="3"/>
        <v>16</v>
      </c>
      <c r="V13" s="3">
        <f>VLOOKUP(VALUE(S13),'CPI Data'!$A$1:$C$67, 3)*J13</f>
        <v>239.72462962962959</v>
      </c>
      <c r="W13" t="s">
        <v>523</v>
      </c>
    </row>
    <row r="14" spans="1:26" hidden="1" x14ac:dyDescent="0.35">
      <c r="A14" t="s">
        <v>761</v>
      </c>
      <c r="B14" t="s">
        <v>587</v>
      </c>
      <c r="C14" s="1" t="s">
        <v>496</v>
      </c>
      <c r="G14" t="s">
        <v>63</v>
      </c>
      <c r="I14" t="s">
        <v>16</v>
      </c>
      <c r="J14" s="2">
        <v>3.88</v>
      </c>
      <c r="K14" t="s">
        <v>309</v>
      </c>
      <c r="L14" t="s">
        <v>485</v>
      </c>
      <c r="M14" t="s">
        <v>3</v>
      </c>
      <c r="O14" s="1" t="s">
        <v>493</v>
      </c>
      <c r="P14" t="s">
        <v>125</v>
      </c>
      <c r="R14" s="1" t="str">
        <f t="shared" si="0"/>
        <v>5/16/1846</v>
      </c>
      <c r="S14" t="str">
        <f t="shared" si="1"/>
        <v>1846</v>
      </c>
      <c r="T14" t="str">
        <f t="shared" si="2"/>
        <v>5</v>
      </c>
      <c r="U14" t="str">
        <f t="shared" si="3"/>
        <v>16</v>
      </c>
      <c r="V14" s="3">
        <f>VLOOKUP(VALUE(S14),'CPI Data'!$A$1:$C$67, 3)*J14</f>
        <v>135.78562962962963</v>
      </c>
      <c r="W14" t="s">
        <v>523</v>
      </c>
    </row>
    <row r="15" spans="1:26" x14ac:dyDescent="0.35">
      <c r="A15" t="s">
        <v>717</v>
      </c>
      <c r="B15" t="s">
        <v>588</v>
      </c>
      <c r="H15" t="s">
        <v>40</v>
      </c>
      <c r="I15" t="s">
        <v>718</v>
      </c>
      <c r="J15" s="2">
        <v>10</v>
      </c>
      <c r="L15" t="s">
        <v>485</v>
      </c>
      <c r="M15" t="s">
        <v>43</v>
      </c>
      <c r="O15" s="1" t="s">
        <v>44</v>
      </c>
      <c r="P15" t="s">
        <v>125</v>
      </c>
      <c r="R15" s="1" t="str">
        <f t="shared" si="0"/>
        <v>5/3/1844</v>
      </c>
      <c r="S15" t="str">
        <f t="shared" si="1"/>
        <v>1844</v>
      </c>
      <c r="T15" t="str">
        <f t="shared" si="2"/>
        <v>5</v>
      </c>
      <c r="U15" t="str">
        <f t="shared" si="3"/>
        <v>3</v>
      </c>
      <c r="V15" s="3">
        <f>VLOOKUP(VALUE(S15),'CPI Data'!$A$1:$C$67, 3)*J15</f>
        <v>337.46428571428572</v>
      </c>
      <c r="W15" t="s">
        <v>521</v>
      </c>
      <c r="Z15" t="s">
        <v>44</v>
      </c>
    </row>
    <row r="16" spans="1:26" hidden="1" x14ac:dyDescent="0.35">
      <c r="A16" s="6" t="s">
        <v>585</v>
      </c>
      <c r="B16" t="s">
        <v>587</v>
      </c>
      <c r="D16" s="1" t="s">
        <v>23</v>
      </c>
      <c r="E16" s="1" t="s">
        <v>24</v>
      </c>
      <c r="F16" s="1" t="s">
        <v>865</v>
      </c>
      <c r="G16" t="s">
        <v>317</v>
      </c>
      <c r="H16" t="s">
        <v>7</v>
      </c>
      <c r="I16" t="s">
        <v>316</v>
      </c>
      <c r="J16" s="2">
        <v>4.25</v>
      </c>
      <c r="K16" t="s">
        <v>577</v>
      </c>
      <c r="L16" t="s">
        <v>875</v>
      </c>
      <c r="M16" s="1" t="str">
        <f>F16</f>
        <v>S. G. Frierson</v>
      </c>
      <c r="N16" t="s">
        <v>869</v>
      </c>
      <c r="O16" s="1" t="s">
        <v>327</v>
      </c>
      <c r="P16" t="s">
        <v>125</v>
      </c>
      <c r="R16" s="1" t="str">
        <f t="shared" si="0"/>
        <v>12/26/1831</v>
      </c>
      <c r="S16" t="str">
        <f t="shared" si="1"/>
        <v>1831</v>
      </c>
      <c r="T16" t="str">
        <f t="shared" si="2"/>
        <v>12</v>
      </c>
      <c r="U16" t="str">
        <f t="shared" si="3"/>
        <v>26</v>
      </c>
      <c r="V16" s="3">
        <f>VLOOKUP(VALUE(S16),'CPI Data'!$A$1:$C$67, 3)*J16</f>
        <v>125.49453124999999</v>
      </c>
      <c r="W16" t="s">
        <v>525</v>
      </c>
    </row>
    <row r="17" spans="1:26" x14ac:dyDescent="0.35">
      <c r="B17" t="s">
        <v>589</v>
      </c>
      <c r="C17" s="1" t="s">
        <v>849</v>
      </c>
      <c r="H17" t="s">
        <v>466</v>
      </c>
      <c r="I17" t="s">
        <v>157</v>
      </c>
      <c r="J17" s="2">
        <v>0</v>
      </c>
      <c r="K17" t="s">
        <v>850</v>
      </c>
      <c r="P17" t="s">
        <v>125</v>
      </c>
      <c r="R17" s="1" t="str">
        <f t="shared" si="0"/>
        <v>1/1/1850</v>
      </c>
      <c r="S17" t="str">
        <f t="shared" si="1"/>
        <v>1850</v>
      </c>
      <c r="T17" t="str">
        <f t="shared" si="2"/>
        <v>1</v>
      </c>
      <c r="U17" t="str">
        <f t="shared" si="3"/>
        <v>1</v>
      </c>
      <c r="V17" s="3">
        <f>VLOOKUP(VALUE(S17),'CPI Data'!$A$1:$C$67, 3)*J17</f>
        <v>0</v>
      </c>
      <c r="W17" t="s">
        <v>524</v>
      </c>
    </row>
    <row r="18" spans="1:26" hidden="1" x14ac:dyDescent="0.35">
      <c r="A18" s="6" t="s">
        <v>605</v>
      </c>
      <c r="B18" t="s">
        <v>587</v>
      </c>
      <c r="E18" s="1" t="s">
        <v>340</v>
      </c>
      <c r="G18" t="s">
        <v>604</v>
      </c>
      <c r="I18" t="s">
        <v>339</v>
      </c>
      <c r="J18" s="2">
        <v>86.75</v>
      </c>
      <c r="K18" t="s">
        <v>579</v>
      </c>
      <c r="M18" t="str">
        <f>G18</f>
        <v>M. Tarver</v>
      </c>
      <c r="P18" t="s">
        <v>822</v>
      </c>
      <c r="R18" s="1" t="str">
        <f t="shared" si="0"/>
        <v>12/22/1832</v>
      </c>
      <c r="S18" t="str">
        <f t="shared" si="1"/>
        <v>1832</v>
      </c>
      <c r="T18" t="str">
        <f t="shared" si="2"/>
        <v>12</v>
      </c>
      <c r="U18" t="str">
        <f t="shared" si="3"/>
        <v>22</v>
      </c>
      <c r="V18" s="3">
        <f>VLOOKUP(VALUE(S18),'CPI Data'!$A$1:$C$67, 3)*J18</f>
        <v>2732.3358333333331</v>
      </c>
      <c r="W18" t="s">
        <v>526</v>
      </c>
    </row>
    <row r="19" spans="1:26" hidden="1" x14ac:dyDescent="0.35">
      <c r="B19" t="s">
        <v>590</v>
      </c>
      <c r="C19" s="1" t="s">
        <v>540</v>
      </c>
      <c r="H19" t="s">
        <v>477</v>
      </c>
      <c r="I19" t="s">
        <v>175</v>
      </c>
      <c r="J19" s="2">
        <v>0</v>
      </c>
      <c r="K19" t="s">
        <v>371</v>
      </c>
      <c r="P19" t="s">
        <v>821</v>
      </c>
      <c r="R19" s="1" t="str">
        <f t="shared" si="0"/>
        <v>11/21/1859</v>
      </c>
      <c r="S19" t="str">
        <f t="shared" si="1"/>
        <v>1859</v>
      </c>
      <c r="T19" t="str">
        <f t="shared" si="2"/>
        <v>11</v>
      </c>
      <c r="U19" t="str">
        <f t="shared" si="3"/>
        <v>21</v>
      </c>
      <c r="V19" s="3">
        <f>VLOOKUP(VALUE(S19),'CPI Data'!$A$1:$C$67, 3)*J19</f>
        <v>0</v>
      </c>
      <c r="W19" t="s">
        <v>521</v>
      </c>
      <c r="X19">
        <v>113</v>
      </c>
      <c r="Y19" t="s">
        <v>540</v>
      </c>
    </row>
    <row r="20" spans="1:26" x14ac:dyDescent="0.35">
      <c r="A20" t="s">
        <v>688</v>
      </c>
      <c r="B20" t="s">
        <v>587</v>
      </c>
      <c r="D20" s="1" t="s">
        <v>295</v>
      </c>
      <c r="F20" t="s">
        <v>846</v>
      </c>
      <c r="G20" t="s">
        <v>296</v>
      </c>
      <c r="H20" t="s">
        <v>451</v>
      </c>
      <c r="I20" t="s">
        <v>325</v>
      </c>
      <c r="J20" s="2">
        <v>34</v>
      </c>
      <c r="K20" t="s">
        <v>581</v>
      </c>
      <c r="M20" t="str">
        <f>G20</f>
        <v>Thomas Owen</v>
      </c>
      <c r="N20" t="s">
        <v>846</v>
      </c>
      <c r="P20" t="s">
        <v>125</v>
      </c>
      <c r="R20" s="1" t="str">
        <f t="shared" si="0"/>
        <v>12/14/1838</v>
      </c>
      <c r="S20" t="str">
        <f t="shared" si="1"/>
        <v>1838</v>
      </c>
      <c r="T20" t="str">
        <f t="shared" si="2"/>
        <v>12</v>
      </c>
      <c r="U20" t="str">
        <f t="shared" si="3"/>
        <v>14</v>
      </c>
      <c r="V20" s="3">
        <f>VLOOKUP(VALUE(S20),'CPI Data'!$A$1:$C$67, 3)*J20</f>
        <v>1003.95625</v>
      </c>
      <c r="W20" t="s">
        <v>521</v>
      </c>
    </row>
    <row r="21" spans="1:26" hidden="1" x14ac:dyDescent="0.35">
      <c r="A21" t="s">
        <v>720</v>
      </c>
      <c r="B21" t="s">
        <v>589</v>
      </c>
      <c r="D21" s="1" t="s">
        <v>265</v>
      </c>
      <c r="G21" t="s">
        <v>719</v>
      </c>
      <c r="H21" t="s">
        <v>414</v>
      </c>
      <c r="I21" t="s">
        <v>442</v>
      </c>
      <c r="J21" s="2">
        <v>5.3</v>
      </c>
      <c r="L21" t="s">
        <v>384</v>
      </c>
      <c r="M21" t="s">
        <v>719</v>
      </c>
      <c r="O21" s="1" t="s">
        <v>265</v>
      </c>
      <c r="P21" t="s">
        <v>125</v>
      </c>
      <c r="R21" s="1" t="str">
        <f t="shared" si="0"/>
        <v>11/6/1858</v>
      </c>
      <c r="S21" t="str">
        <f t="shared" si="1"/>
        <v>1858</v>
      </c>
      <c r="T21" t="str">
        <f t="shared" si="2"/>
        <v>11</v>
      </c>
      <c r="U21" t="str">
        <f t="shared" si="3"/>
        <v>6</v>
      </c>
      <c r="V21" s="3">
        <f>VLOOKUP(VALUE(S21),'CPI Data'!$A$1:$C$67, 3)*J21</f>
        <v>192.61423076923077</v>
      </c>
      <c r="W21" t="s">
        <v>523</v>
      </c>
    </row>
    <row r="22" spans="1:26" hidden="1" x14ac:dyDescent="0.35">
      <c r="A22" t="s">
        <v>598</v>
      </c>
      <c r="B22" t="s">
        <v>587</v>
      </c>
      <c r="C22" s="1" t="s">
        <v>29</v>
      </c>
      <c r="E22" s="1" t="s">
        <v>28</v>
      </c>
      <c r="I22" t="s">
        <v>597</v>
      </c>
      <c r="J22" s="2">
        <v>345</v>
      </c>
      <c r="K22" t="s">
        <v>583</v>
      </c>
      <c r="M22" t="s">
        <v>19</v>
      </c>
      <c r="N22" t="s">
        <v>485</v>
      </c>
      <c r="P22" t="s">
        <v>125</v>
      </c>
      <c r="R22" s="1" t="str">
        <f t="shared" si="0"/>
        <v>1/1/1839</v>
      </c>
      <c r="S22" t="str">
        <f t="shared" si="1"/>
        <v>1839</v>
      </c>
      <c r="T22" t="str">
        <f t="shared" si="2"/>
        <v>1</v>
      </c>
      <c r="U22" t="str">
        <f t="shared" si="3"/>
        <v>1</v>
      </c>
      <c r="V22" s="3">
        <f>VLOOKUP(VALUE(S22),'CPI Data'!$A$1:$C$67, 3)*J22</f>
        <v>10187.203125</v>
      </c>
      <c r="W22" t="s">
        <v>520</v>
      </c>
      <c r="X22">
        <f>11.5*30</f>
        <v>345</v>
      </c>
    </row>
    <row r="23" spans="1:26" x14ac:dyDescent="0.35">
      <c r="A23" t="s">
        <v>687</v>
      </c>
      <c r="B23" t="s">
        <v>587</v>
      </c>
      <c r="H23" t="s">
        <v>27</v>
      </c>
      <c r="I23" t="s">
        <v>305</v>
      </c>
      <c r="J23" s="2">
        <v>40</v>
      </c>
      <c r="K23" t="s">
        <v>584</v>
      </c>
      <c r="L23" t="s">
        <v>384</v>
      </c>
      <c r="M23" t="s">
        <v>489</v>
      </c>
      <c r="N23" t="s">
        <v>847</v>
      </c>
      <c r="O23" s="1" t="s">
        <v>29</v>
      </c>
      <c r="P23" s="1" t="s">
        <v>125</v>
      </c>
      <c r="R23" s="1" t="str">
        <f t="shared" si="0"/>
        <v>1/1/1839</v>
      </c>
      <c r="S23" t="str">
        <f t="shared" si="1"/>
        <v>1839</v>
      </c>
      <c r="T23" t="str">
        <f t="shared" si="2"/>
        <v>1</v>
      </c>
      <c r="U23" t="str">
        <f t="shared" si="3"/>
        <v>1</v>
      </c>
      <c r="V23" s="3">
        <f>VLOOKUP(VALUE(S23),'CPI Data'!$A$1:$C$67, 3)*J23</f>
        <v>1181.125</v>
      </c>
      <c r="W23" t="s">
        <v>521</v>
      </c>
    </row>
    <row r="24" spans="1:26" hidden="1" x14ac:dyDescent="0.35">
      <c r="A24" s="6" t="s">
        <v>650</v>
      </c>
      <c r="B24" t="s">
        <v>587</v>
      </c>
      <c r="G24" t="s">
        <v>293</v>
      </c>
      <c r="I24" t="s">
        <v>308</v>
      </c>
      <c r="J24" s="2">
        <v>37.33</v>
      </c>
      <c r="K24" t="s">
        <v>307</v>
      </c>
      <c r="O24" s="1" t="s">
        <v>13</v>
      </c>
      <c r="P24" t="s">
        <v>125</v>
      </c>
      <c r="R24" s="1" t="str">
        <f t="shared" si="0"/>
        <v>12/11/1839</v>
      </c>
      <c r="S24" t="str">
        <f t="shared" si="1"/>
        <v>1839</v>
      </c>
      <c r="T24" t="str">
        <f t="shared" si="2"/>
        <v>12</v>
      </c>
      <c r="U24" t="str">
        <f t="shared" si="3"/>
        <v>11</v>
      </c>
      <c r="V24" s="3">
        <f>VLOOKUP(VALUE(S24),'CPI Data'!$A$1:$C$67, 3)*J24</f>
        <v>1102.2849062499999</v>
      </c>
      <c r="W24" t="s">
        <v>521</v>
      </c>
      <c r="X24">
        <v>130</v>
      </c>
      <c r="Y24" t="s">
        <v>29</v>
      </c>
      <c r="Z24" t="s">
        <v>543</v>
      </c>
    </row>
    <row r="25" spans="1:26" hidden="1" x14ac:dyDescent="0.35">
      <c r="A25" s="6" t="s">
        <v>654</v>
      </c>
      <c r="B25" t="s">
        <v>587</v>
      </c>
      <c r="G25" t="s">
        <v>341</v>
      </c>
      <c r="H25" t="s">
        <v>652</v>
      </c>
      <c r="I25" t="s">
        <v>651</v>
      </c>
      <c r="J25" s="2">
        <v>33.880000000000003</v>
      </c>
      <c r="M25" t="str">
        <f>G25</f>
        <v>H. S. Pratt</v>
      </c>
      <c r="O25" s="1" t="s">
        <v>326</v>
      </c>
      <c r="P25" t="s">
        <v>125</v>
      </c>
      <c r="R25" s="1" t="str">
        <f t="shared" si="0"/>
        <v>3/29/1839</v>
      </c>
      <c r="S25" t="str">
        <f t="shared" si="1"/>
        <v>1839</v>
      </c>
      <c r="T25" t="str">
        <f t="shared" si="2"/>
        <v>3</v>
      </c>
      <c r="U25" t="str">
        <f t="shared" si="3"/>
        <v>29</v>
      </c>
      <c r="V25" s="3">
        <f>VLOOKUP(VALUE(S25),'CPI Data'!$A$1:$C$67, 3)*J25</f>
        <v>1000.4128750000001</v>
      </c>
      <c r="W25" t="s">
        <v>653</v>
      </c>
      <c r="X25">
        <v>12</v>
      </c>
    </row>
    <row r="26" spans="1:26" hidden="1" x14ac:dyDescent="0.35">
      <c r="A26" t="s">
        <v>662</v>
      </c>
      <c r="B26" t="s">
        <v>587</v>
      </c>
      <c r="H26" t="s">
        <v>21</v>
      </c>
      <c r="I26" t="s">
        <v>20</v>
      </c>
      <c r="J26" s="2">
        <v>18</v>
      </c>
      <c r="L26" t="s">
        <v>19</v>
      </c>
      <c r="M26" t="s">
        <v>661</v>
      </c>
      <c r="O26" s="1" t="s">
        <v>660</v>
      </c>
      <c r="P26" t="s">
        <v>125</v>
      </c>
      <c r="R26" s="1" t="str">
        <f t="shared" si="0"/>
        <v>11/25/1839</v>
      </c>
      <c r="S26" t="str">
        <f t="shared" si="1"/>
        <v>1839</v>
      </c>
      <c r="T26" t="str">
        <f t="shared" si="2"/>
        <v>11</v>
      </c>
      <c r="U26" t="str">
        <f t="shared" si="3"/>
        <v>25</v>
      </c>
      <c r="V26" s="3">
        <f>VLOOKUP(VALUE(S26),'CPI Data'!$A$1:$C$67, 3)*J26</f>
        <v>531.50625000000002</v>
      </c>
      <c r="W26" t="s">
        <v>521</v>
      </c>
      <c r="X26">
        <v>9</v>
      </c>
    </row>
    <row r="27" spans="1:26" hidden="1" x14ac:dyDescent="0.35">
      <c r="A27" t="s">
        <v>710</v>
      </c>
      <c r="B27" t="s">
        <v>589</v>
      </c>
      <c r="D27" s="1" t="s">
        <v>250</v>
      </c>
      <c r="H27" t="s">
        <v>414</v>
      </c>
      <c r="I27" t="s">
        <v>251</v>
      </c>
      <c r="J27" s="2">
        <v>2</v>
      </c>
      <c r="L27" t="s">
        <v>384</v>
      </c>
      <c r="M27" t="s">
        <v>719</v>
      </c>
      <c r="P27" t="s">
        <v>125</v>
      </c>
      <c r="R27" s="1" t="str">
        <f t="shared" si="0"/>
        <v>8/15/1858</v>
      </c>
      <c r="S27" t="str">
        <f t="shared" si="1"/>
        <v>1858</v>
      </c>
      <c r="T27" t="str">
        <f t="shared" si="2"/>
        <v>8</v>
      </c>
      <c r="U27" t="str">
        <f t="shared" si="3"/>
        <v>15</v>
      </c>
      <c r="V27" s="3">
        <f>VLOOKUP(VALUE(S27),'CPI Data'!$A$1:$C$67, 3)*J27</f>
        <v>72.684615384615384</v>
      </c>
      <c r="W27" t="s">
        <v>523</v>
      </c>
    </row>
    <row r="28" spans="1:26" hidden="1" x14ac:dyDescent="0.35">
      <c r="A28" t="s">
        <v>603</v>
      </c>
      <c r="B28" t="s">
        <v>587</v>
      </c>
      <c r="D28" s="1" t="s">
        <v>324</v>
      </c>
      <c r="E28" s="1" t="s">
        <v>30</v>
      </c>
      <c r="G28" t="s">
        <v>602</v>
      </c>
      <c r="I28" t="s">
        <v>31</v>
      </c>
      <c r="J28" s="2">
        <v>10.24</v>
      </c>
      <c r="M28" t="str">
        <f>G28</f>
        <v>William M. Lacy</v>
      </c>
      <c r="N28" t="s">
        <v>485</v>
      </c>
      <c r="P28" t="s">
        <v>125</v>
      </c>
      <c r="R28" s="1" t="str">
        <f t="shared" si="0"/>
        <v>4/23/1839</v>
      </c>
      <c r="S28" t="str">
        <f t="shared" si="1"/>
        <v>1839</v>
      </c>
      <c r="T28" t="str">
        <f t="shared" si="2"/>
        <v>4</v>
      </c>
      <c r="U28" t="str">
        <f t="shared" si="3"/>
        <v>23</v>
      </c>
      <c r="V28" s="3">
        <f>VLOOKUP(VALUE(S28),'CPI Data'!$A$1:$C$67, 3)*J28</f>
        <v>302.36799999999999</v>
      </c>
      <c r="W28" t="s">
        <v>523</v>
      </c>
    </row>
    <row r="29" spans="1:26" hidden="1" x14ac:dyDescent="0.35">
      <c r="A29" t="s">
        <v>637</v>
      </c>
      <c r="B29" t="s">
        <v>587</v>
      </c>
      <c r="C29" s="1" t="s">
        <v>18</v>
      </c>
      <c r="G29" t="s">
        <v>5</v>
      </c>
      <c r="I29" t="s">
        <v>310</v>
      </c>
      <c r="J29" s="2">
        <v>7.62</v>
      </c>
      <c r="L29" t="s">
        <v>485</v>
      </c>
      <c r="M29" t="s">
        <v>5</v>
      </c>
      <c r="O29" s="1" t="s">
        <v>311</v>
      </c>
      <c r="P29" t="s">
        <v>125</v>
      </c>
      <c r="R29" s="1" t="str">
        <f t="shared" si="0"/>
        <v>5/18/1839</v>
      </c>
      <c r="S29" t="str">
        <f t="shared" si="1"/>
        <v>1839</v>
      </c>
      <c r="T29" t="str">
        <f t="shared" si="2"/>
        <v>5</v>
      </c>
      <c r="U29" t="str">
        <f t="shared" si="3"/>
        <v>18</v>
      </c>
      <c r="V29" s="3">
        <f>VLOOKUP(VALUE(S29),'CPI Data'!$A$1:$C$67, 3)*J29</f>
        <v>225.0043125</v>
      </c>
      <c r="W29" t="s">
        <v>523</v>
      </c>
    </row>
    <row r="30" spans="1:26" x14ac:dyDescent="0.35">
      <c r="A30" t="s">
        <v>696</v>
      </c>
      <c r="B30" t="s">
        <v>587</v>
      </c>
      <c r="D30" s="1" t="s">
        <v>33</v>
      </c>
      <c r="F30" t="s">
        <v>695</v>
      </c>
      <c r="G30" t="s">
        <v>867</v>
      </c>
      <c r="H30" t="s">
        <v>34</v>
      </c>
      <c r="I30" t="s">
        <v>337</v>
      </c>
      <c r="J30" s="2">
        <v>5</v>
      </c>
      <c r="L30" t="s">
        <v>338</v>
      </c>
      <c r="M30" t="str">
        <f>F30</f>
        <v>Leo B. Neal</v>
      </c>
      <c r="P30" t="s">
        <v>823</v>
      </c>
      <c r="R30" s="1" t="str">
        <f t="shared" si="0"/>
        <v>9/7/1839</v>
      </c>
      <c r="S30" t="str">
        <f t="shared" si="1"/>
        <v>1839</v>
      </c>
      <c r="T30" t="str">
        <f t="shared" si="2"/>
        <v>9</v>
      </c>
      <c r="U30" t="str">
        <f t="shared" si="3"/>
        <v>7</v>
      </c>
      <c r="V30" s="3">
        <f>VLOOKUP(VALUE(S30),'CPI Data'!$A$1:$C$67, 3)*J30</f>
        <v>147.640625</v>
      </c>
      <c r="W30" t="s">
        <v>521</v>
      </c>
    </row>
    <row r="31" spans="1:26" hidden="1" x14ac:dyDescent="0.35">
      <c r="A31" t="s">
        <v>737</v>
      </c>
      <c r="B31" t="s">
        <v>588</v>
      </c>
      <c r="D31" s="1" t="s">
        <v>48</v>
      </c>
      <c r="G31" t="s">
        <v>347</v>
      </c>
      <c r="I31" t="s">
        <v>49</v>
      </c>
      <c r="J31" s="2">
        <v>2</v>
      </c>
      <c r="L31" t="s">
        <v>485</v>
      </c>
      <c r="M31" t="s">
        <v>348</v>
      </c>
      <c r="N31" t="s">
        <v>347</v>
      </c>
      <c r="O31" s="1" t="s">
        <v>44</v>
      </c>
      <c r="P31" t="s">
        <v>125</v>
      </c>
      <c r="R31" s="1" t="str">
        <f t="shared" si="0"/>
        <v>5/3/1844</v>
      </c>
      <c r="S31" t="str">
        <f t="shared" si="1"/>
        <v>1844</v>
      </c>
      <c r="T31" t="str">
        <f t="shared" si="2"/>
        <v>5</v>
      </c>
      <c r="U31" t="str">
        <f t="shared" si="3"/>
        <v>3</v>
      </c>
      <c r="V31" s="3">
        <f>VLOOKUP(VALUE(S31),'CPI Data'!$A$1:$C$67, 3)*J31</f>
        <v>67.492857142857147</v>
      </c>
      <c r="W31" t="s">
        <v>530</v>
      </c>
    </row>
    <row r="32" spans="1:26" hidden="1" x14ac:dyDescent="0.35">
      <c r="A32" t="s">
        <v>759</v>
      </c>
      <c r="B32" t="s">
        <v>589</v>
      </c>
      <c r="H32" t="s">
        <v>454</v>
      </c>
      <c r="I32" t="s">
        <v>249</v>
      </c>
      <c r="J32" s="2">
        <v>36.15</v>
      </c>
      <c r="L32" t="s">
        <v>485</v>
      </c>
      <c r="M32" t="s">
        <v>76</v>
      </c>
      <c r="O32" s="1" t="s">
        <v>758</v>
      </c>
      <c r="P32" t="s">
        <v>125</v>
      </c>
      <c r="R32" s="1" t="str">
        <f t="shared" si="0"/>
        <v>5/31/1851</v>
      </c>
      <c r="S32" t="str">
        <f t="shared" si="1"/>
        <v>1851</v>
      </c>
      <c r="T32" t="str">
        <f t="shared" si="2"/>
        <v>5</v>
      </c>
      <c r="U32" t="str">
        <f t="shared" si="3"/>
        <v>31</v>
      </c>
      <c r="V32" s="3">
        <f>VLOOKUP(VALUE(S32),'CPI Data'!$A$1:$C$67, 3)*J32</f>
        <v>1366.3253999999999</v>
      </c>
      <c r="W32" t="s">
        <v>521</v>
      </c>
      <c r="X32">
        <v>23.5</v>
      </c>
      <c r="Z32" t="s">
        <v>542</v>
      </c>
    </row>
    <row r="33" spans="1:26" x14ac:dyDescent="0.35">
      <c r="A33" t="s">
        <v>744</v>
      </c>
      <c r="B33" t="s">
        <v>588</v>
      </c>
      <c r="I33" t="s">
        <v>362</v>
      </c>
      <c r="J33" s="2">
        <v>100</v>
      </c>
      <c r="K33" t="s">
        <v>363</v>
      </c>
      <c r="L33" t="s">
        <v>485</v>
      </c>
      <c r="M33" t="s">
        <v>76</v>
      </c>
      <c r="O33" s="1" t="s">
        <v>77</v>
      </c>
      <c r="P33" t="s">
        <v>125</v>
      </c>
      <c r="R33" s="1" t="str">
        <f t="shared" si="0"/>
        <v>1/11/1841</v>
      </c>
      <c r="S33" t="str">
        <f t="shared" si="1"/>
        <v>1841</v>
      </c>
      <c r="T33" t="str">
        <f t="shared" si="2"/>
        <v>1</v>
      </c>
      <c r="U33" t="str">
        <f t="shared" si="3"/>
        <v>11</v>
      </c>
      <c r="V33" s="3">
        <f>VLOOKUP(VALUE(S33),'CPI Data'!$A$1:$C$67, 3)*J33</f>
        <v>3048.0645161290322</v>
      </c>
      <c r="W33" t="s">
        <v>521</v>
      </c>
    </row>
    <row r="34" spans="1:26" hidden="1" x14ac:dyDescent="0.35">
      <c r="A34" t="s">
        <v>742</v>
      </c>
      <c r="B34" t="s">
        <v>588</v>
      </c>
      <c r="H34" t="s">
        <v>459</v>
      </c>
      <c r="I34" t="s">
        <v>370</v>
      </c>
      <c r="J34" s="2">
        <v>9.4499999999999993</v>
      </c>
      <c r="L34" t="s">
        <v>485</v>
      </c>
      <c r="M34" t="s">
        <v>76</v>
      </c>
      <c r="O34" s="1" t="s">
        <v>86</v>
      </c>
      <c r="P34" t="s">
        <v>125</v>
      </c>
      <c r="R34" s="1" t="str">
        <f t="shared" ref="R34:R65" si="4">IF(ISBLANK(O34), IF(ISBLANK(D34), IF(ISBLANK(C34),IF(ISBLANK(E34), "1/1/1800", E34),C34), D34), O34)</f>
        <v>6/28/1841</v>
      </c>
      <c r="S34" t="str">
        <f t="shared" ref="S34:S65" si="5">RIGHT(R34, 4)</f>
        <v>1841</v>
      </c>
      <c r="T34" t="str">
        <f t="shared" ref="T34:T65" si="6">LEFT(R34,FIND("/",R34)-1)</f>
        <v>6</v>
      </c>
      <c r="U34" t="str">
        <f t="shared" ref="U34:U65" si="7">MID(R34, FIND("/", R34)+1, LEN(R34)-4 -FIND("/", R34)-1 )</f>
        <v>28</v>
      </c>
      <c r="V34" s="3">
        <f>VLOOKUP(VALUE(S34),'CPI Data'!$A$1:$C$67, 3)*J34</f>
        <v>288.04209677419351</v>
      </c>
      <c r="W34" t="s">
        <v>527</v>
      </c>
      <c r="X34">
        <v>13.5</v>
      </c>
      <c r="Y34" t="s">
        <v>544</v>
      </c>
      <c r="Z34" t="s">
        <v>545</v>
      </c>
    </row>
    <row r="35" spans="1:26" hidden="1" x14ac:dyDescent="0.35">
      <c r="A35" s="6" t="s">
        <v>617</v>
      </c>
      <c r="B35" t="s">
        <v>588</v>
      </c>
      <c r="D35" s="1" t="s">
        <v>502</v>
      </c>
      <c r="I35" t="s">
        <v>352</v>
      </c>
      <c r="J35" s="2">
        <v>150</v>
      </c>
      <c r="K35" t="s">
        <v>503</v>
      </c>
      <c r="M35" t="s">
        <v>53</v>
      </c>
      <c r="P35" t="s">
        <v>824</v>
      </c>
      <c r="R35" s="1" t="str">
        <f t="shared" si="4"/>
        <v>1/1/1841</v>
      </c>
      <c r="S35" t="str">
        <f t="shared" si="5"/>
        <v>1841</v>
      </c>
      <c r="T35" t="str">
        <f t="shared" si="6"/>
        <v>1</v>
      </c>
      <c r="U35" t="str">
        <f t="shared" si="7"/>
        <v>1</v>
      </c>
      <c r="V35" s="3">
        <f>VLOOKUP(VALUE(S35),'CPI Data'!$A$1:$C$67, 3)*J35</f>
        <v>4572.0967741935483</v>
      </c>
      <c r="W35" t="s">
        <v>520</v>
      </c>
    </row>
    <row r="36" spans="1:26" x14ac:dyDescent="0.35">
      <c r="A36" t="s">
        <v>756</v>
      </c>
      <c r="B36" t="s">
        <v>588</v>
      </c>
      <c r="H36" t="s">
        <v>487</v>
      </c>
      <c r="I36" t="s">
        <v>98</v>
      </c>
      <c r="J36" s="2">
        <v>7.5</v>
      </c>
      <c r="L36" t="s">
        <v>485</v>
      </c>
      <c r="M36" t="s">
        <v>76</v>
      </c>
      <c r="O36" s="1" t="s">
        <v>97</v>
      </c>
      <c r="P36" t="s">
        <v>125</v>
      </c>
      <c r="R36" s="1" t="str">
        <f t="shared" si="4"/>
        <v>9/17/1841</v>
      </c>
      <c r="S36" t="str">
        <f t="shared" si="5"/>
        <v>1841</v>
      </c>
      <c r="T36" t="str">
        <f t="shared" si="6"/>
        <v>9</v>
      </c>
      <c r="U36" t="str">
        <f t="shared" si="7"/>
        <v>17</v>
      </c>
      <c r="V36" s="3">
        <f>VLOOKUP(VALUE(S36),'CPI Data'!$A$1:$C$67, 3)*J36</f>
        <v>228.60483870967741</v>
      </c>
      <c r="W36" t="s">
        <v>527</v>
      </c>
    </row>
    <row r="37" spans="1:26" hidden="1" x14ac:dyDescent="0.35">
      <c r="A37" t="s">
        <v>621</v>
      </c>
      <c r="B37" t="s">
        <v>588</v>
      </c>
      <c r="H37" t="s">
        <v>454</v>
      </c>
      <c r="I37" t="s">
        <v>366</v>
      </c>
      <c r="J37" s="2">
        <v>28</v>
      </c>
      <c r="L37" t="s">
        <v>485</v>
      </c>
      <c r="M37" t="s">
        <v>76</v>
      </c>
      <c r="O37" s="1" t="s">
        <v>86</v>
      </c>
      <c r="P37" t="s">
        <v>125</v>
      </c>
      <c r="R37" s="1" t="str">
        <f t="shared" si="4"/>
        <v>6/28/1841</v>
      </c>
      <c r="S37" t="str">
        <f t="shared" si="5"/>
        <v>1841</v>
      </c>
      <c r="T37" t="str">
        <f t="shared" si="6"/>
        <v>6</v>
      </c>
      <c r="U37" t="str">
        <f t="shared" si="7"/>
        <v>28</v>
      </c>
      <c r="V37" s="3">
        <f>VLOOKUP(VALUE(S37),'CPI Data'!$A$1:$C$67, 3)*J37</f>
        <v>853.45806451612907</v>
      </c>
      <c r="W37" t="s">
        <v>527</v>
      </c>
      <c r="X37">
        <v>14</v>
      </c>
      <c r="Y37" t="s">
        <v>544</v>
      </c>
      <c r="Z37" t="s">
        <v>545</v>
      </c>
    </row>
    <row r="38" spans="1:26" hidden="1" x14ac:dyDescent="0.35">
      <c r="A38" s="6" t="s">
        <v>781</v>
      </c>
      <c r="B38" t="s">
        <v>588</v>
      </c>
      <c r="H38" t="s">
        <v>454</v>
      </c>
      <c r="I38" t="s">
        <v>364</v>
      </c>
      <c r="J38" s="2">
        <v>56.25</v>
      </c>
      <c r="L38" t="s">
        <v>485</v>
      </c>
      <c r="M38" t="s">
        <v>76</v>
      </c>
      <c r="O38" s="1" t="s">
        <v>78</v>
      </c>
      <c r="P38" t="s">
        <v>125</v>
      </c>
      <c r="R38" s="1" t="str">
        <f t="shared" si="4"/>
        <v>3/17/1842</v>
      </c>
      <c r="S38" t="str">
        <f t="shared" si="5"/>
        <v>1842</v>
      </c>
      <c r="T38" t="str">
        <f t="shared" si="6"/>
        <v>3</v>
      </c>
      <c r="U38" t="str">
        <f t="shared" si="7"/>
        <v>17</v>
      </c>
      <c r="V38" s="3">
        <f>VLOOKUP(VALUE(S38),'CPI Data'!$A$1:$C$67, 3)*J38</f>
        <v>1832.780172413793</v>
      </c>
      <c r="W38" t="s">
        <v>527</v>
      </c>
      <c r="X38">
        <v>37.5</v>
      </c>
    </row>
    <row r="39" spans="1:26" hidden="1" x14ac:dyDescent="0.35">
      <c r="A39" t="s">
        <v>779</v>
      </c>
      <c r="B39" t="s">
        <v>588</v>
      </c>
      <c r="H39" t="s">
        <v>455</v>
      </c>
      <c r="I39" t="s">
        <v>79</v>
      </c>
      <c r="J39" s="2">
        <v>34.369999999999997</v>
      </c>
      <c r="L39" t="s">
        <v>485</v>
      </c>
      <c r="M39" t="s">
        <v>76</v>
      </c>
      <c r="O39" s="1" t="s">
        <v>61</v>
      </c>
      <c r="P39" t="s">
        <v>125</v>
      </c>
      <c r="R39" s="1" t="str">
        <f t="shared" si="4"/>
        <v>4/1/1842</v>
      </c>
      <c r="S39" t="str">
        <f t="shared" si="5"/>
        <v>1842</v>
      </c>
      <c r="T39" t="str">
        <f t="shared" si="6"/>
        <v>4</v>
      </c>
      <c r="U39" t="str">
        <f t="shared" si="7"/>
        <v>1</v>
      </c>
      <c r="V39" s="3">
        <f>VLOOKUP(VALUE(S39),'CPI Data'!$A$1:$C$67, 3)*J39</f>
        <v>1119.8694137931034</v>
      </c>
      <c r="W39" t="s">
        <v>521</v>
      </c>
      <c r="X39">
        <v>90</v>
      </c>
    </row>
    <row r="40" spans="1:26" hidden="1" x14ac:dyDescent="0.35">
      <c r="A40" t="s">
        <v>768</v>
      </c>
      <c r="B40" t="s">
        <v>588</v>
      </c>
      <c r="H40" t="s">
        <v>486</v>
      </c>
      <c r="I40" t="s">
        <v>87</v>
      </c>
      <c r="J40" s="2">
        <v>45</v>
      </c>
      <c r="L40" t="s">
        <v>485</v>
      </c>
      <c r="M40" t="s">
        <v>76</v>
      </c>
      <c r="O40" s="1" t="s">
        <v>367</v>
      </c>
      <c r="P40" t="s">
        <v>125</v>
      </c>
      <c r="R40" s="1" t="str">
        <f t="shared" si="4"/>
        <v>6/18/1846</v>
      </c>
      <c r="S40" t="str">
        <f t="shared" si="5"/>
        <v>1846</v>
      </c>
      <c r="T40" t="str">
        <f t="shared" si="6"/>
        <v>6</v>
      </c>
      <c r="U40" t="str">
        <f t="shared" si="7"/>
        <v>18</v>
      </c>
      <c r="V40" s="3">
        <f>VLOOKUP(VALUE(S40),'CPI Data'!$A$1:$C$67, 3)*J40</f>
        <v>1574.8333333333333</v>
      </c>
      <c r="W40" t="s">
        <v>521</v>
      </c>
      <c r="X40">
        <v>30</v>
      </c>
      <c r="Z40" t="s">
        <v>367</v>
      </c>
    </row>
    <row r="41" spans="1:26" x14ac:dyDescent="0.35">
      <c r="A41" t="s">
        <v>798</v>
      </c>
      <c r="B41" t="s">
        <v>587</v>
      </c>
      <c r="D41" s="1" t="s">
        <v>504</v>
      </c>
      <c r="I41" t="s">
        <v>777</v>
      </c>
      <c r="J41" s="2">
        <v>110</v>
      </c>
      <c r="K41" t="s">
        <v>778</v>
      </c>
      <c r="P41" t="s">
        <v>824</v>
      </c>
      <c r="R41" s="1" t="str">
        <f t="shared" si="4"/>
        <v>1/1/1842</v>
      </c>
      <c r="S41" t="str">
        <f t="shared" si="5"/>
        <v>1842</v>
      </c>
      <c r="T41" t="str">
        <f t="shared" si="6"/>
        <v>1</v>
      </c>
      <c r="U41" t="str">
        <f t="shared" si="7"/>
        <v>1</v>
      </c>
      <c r="V41" s="3">
        <f>VLOOKUP(VALUE(S41),'CPI Data'!$A$1:$C$67, 3)*J41</f>
        <v>3584.1034482758619</v>
      </c>
      <c r="W41" t="s">
        <v>521</v>
      </c>
    </row>
    <row r="42" spans="1:26" x14ac:dyDescent="0.35">
      <c r="A42" t="s">
        <v>573</v>
      </c>
      <c r="B42" t="s">
        <v>588</v>
      </c>
      <c r="D42" s="1" t="s">
        <v>567</v>
      </c>
      <c r="H42" t="s">
        <v>454</v>
      </c>
      <c r="I42" t="s">
        <v>57</v>
      </c>
      <c r="J42" s="2">
        <v>121.87</v>
      </c>
      <c r="K42" t="s">
        <v>568</v>
      </c>
      <c r="M42" t="s">
        <v>56</v>
      </c>
      <c r="P42" t="s">
        <v>824</v>
      </c>
      <c r="R42" s="1" t="str">
        <f t="shared" si="4"/>
        <v>12/1/1842</v>
      </c>
      <c r="S42" t="str">
        <f t="shared" si="5"/>
        <v>1842</v>
      </c>
      <c r="T42" t="str">
        <f t="shared" si="6"/>
        <v>12</v>
      </c>
      <c r="U42" t="str">
        <f t="shared" si="7"/>
        <v>1</v>
      </c>
      <c r="V42" s="3">
        <f>VLOOKUP(VALUE(S42),'CPI Data'!$A$1:$C$67, 3)*J42</f>
        <v>3970.860793103448</v>
      </c>
      <c r="W42" t="s">
        <v>521</v>
      </c>
    </row>
    <row r="43" spans="1:26" x14ac:dyDescent="0.35">
      <c r="A43" t="s">
        <v>573</v>
      </c>
      <c r="B43" t="s">
        <v>588</v>
      </c>
      <c r="D43" s="1" t="s">
        <v>567</v>
      </c>
      <c r="H43" t="s">
        <v>455</v>
      </c>
      <c r="I43" t="s">
        <v>873</v>
      </c>
      <c r="J43" s="2">
        <v>82.62</v>
      </c>
      <c r="K43" t="s">
        <v>568</v>
      </c>
      <c r="M43" t="s">
        <v>58</v>
      </c>
      <c r="P43" t="s">
        <v>824</v>
      </c>
      <c r="R43" s="1" t="str">
        <f t="shared" si="4"/>
        <v>12/1/1842</v>
      </c>
      <c r="S43" t="str">
        <f t="shared" si="5"/>
        <v>1842</v>
      </c>
      <c r="T43" t="str">
        <f t="shared" si="6"/>
        <v>12</v>
      </c>
      <c r="U43" t="str">
        <f t="shared" si="7"/>
        <v>1</v>
      </c>
      <c r="V43" s="3">
        <f>VLOOKUP(VALUE(S43),'CPI Data'!$A$1:$C$67, 3)*J43</f>
        <v>2691.9875172413795</v>
      </c>
      <c r="W43" t="s">
        <v>521</v>
      </c>
    </row>
    <row r="44" spans="1:26" hidden="1" x14ac:dyDescent="0.35">
      <c r="A44" t="s">
        <v>725</v>
      </c>
      <c r="B44" t="s">
        <v>588</v>
      </c>
      <c r="H44" t="s">
        <v>486</v>
      </c>
      <c r="I44" t="s">
        <v>96</v>
      </c>
      <c r="J44" s="2">
        <v>45</v>
      </c>
      <c r="L44" t="s">
        <v>485</v>
      </c>
      <c r="M44" t="s">
        <v>76</v>
      </c>
      <c r="O44" s="1" t="s">
        <v>95</v>
      </c>
      <c r="P44" t="s">
        <v>125</v>
      </c>
      <c r="R44" s="1" t="str">
        <f t="shared" si="4"/>
        <v>9/18/1846</v>
      </c>
      <c r="S44" t="str">
        <f t="shared" si="5"/>
        <v>1846</v>
      </c>
      <c r="T44" t="str">
        <f t="shared" si="6"/>
        <v>9</v>
      </c>
      <c r="U44" t="str">
        <f t="shared" si="7"/>
        <v>18</v>
      </c>
      <c r="V44" s="3">
        <f>VLOOKUP(VALUE(S44),'CPI Data'!$A$1:$C$67, 3)*J44</f>
        <v>1574.8333333333333</v>
      </c>
      <c r="W44" t="s">
        <v>521</v>
      </c>
      <c r="X44">
        <v>30</v>
      </c>
    </row>
    <row r="45" spans="1:26" hidden="1" x14ac:dyDescent="0.35">
      <c r="A45" t="s">
        <v>612</v>
      </c>
      <c r="B45" t="s">
        <v>588</v>
      </c>
      <c r="H45" t="s">
        <v>454</v>
      </c>
      <c r="I45" t="s">
        <v>62</v>
      </c>
      <c r="J45" s="2">
        <v>40.619999999999997</v>
      </c>
      <c r="L45" t="s">
        <v>485</v>
      </c>
      <c r="M45" t="s">
        <v>420</v>
      </c>
      <c r="O45" s="1" t="s">
        <v>61</v>
      </c>
      <c r="P45" t="s">
        <v>125</v>
      </c>
      <c r="R45" s="1" t="str">
        <f t="shared" si="4"/>
        <v>4/1/1842</v>
      </c>
      <c r="S45" t="str">
        <f t="shared" si="5"/>
        <v>1842</v>
      </c>
      <c r="T45" t="str">
        <f t="shared" si="6"/>
        <v>4</v>
      </c>
      <c r="U45" t="str">
        <f t="shared" si="7"/>
        <v>1</v>
      </c>
      <c r="V45" s="3">
        <f>VLOOKUP(VALUE(S45),'CPI Data'!$A$1:$C$67, 3)*J45</f>
        <v>1323.5116551724136</v>
      </c>
      <c r="W45" t="s">
        <v>521</v>
      </c>
      <c r="X45">
        <v>90</v>
      </c>
    </row>
    <row r="46" spans="1:26" x14ac:dyDescent="0.35">
      <c r="A46" t="s">
        <v>712</v>
      </c>
      <c r="B46" t="s">
        <v>588</v>
      </c>
      <c r="H46" t="s">
        <v>486</v>
      </c>
      <c r="I46" t="s">
        <v>89</v>
      </c>
      <c r="J46" s="2">
        <v>105.55</v>
      </c>
      <c r="L46" t="s">
        <v>485</v>
      </c>
      <c r="M46" t="s">
        <v>76</v>
      </c>
      <c r="O46" s="1" t="s">
        <v>88</v>
      </c>
      <c r="P46" t="s">
        <v>125</v>
      </c>
      <c r="R46" s="1" t="str">
        <f t="shared" si="4"/>
        <v>8/6/1849</v>
      </c>
      <c r="S46" t="str">
        <f t="shared" si="5"/>
        <v>1849</v>
      </c>
      <c r="T46" t="str">
        <f t="shared" si="6"/>
        <v>8</v>
      </c>
      <c r="U46" t="str">
        <f t="shared" si="7"/>
        <v>6</v>
      </c>
      <c r="V46" s="3">
        <f>VLOOKUP(VALUE(S46),'CPI Data'!$A$1:$C$67, 3)*J46</f>
        <v>3989.3678</v>
      </c>
      <c r="W46" t="s">
        <v>521</v>
      </c>
      <c r="Y46" t="s">
        <v>550</v>
      </c>
      <c r="Z46" t="s">
        <v>551</v>
      </c>
    </row>
    <row r="47" spans="1:26" x14ac:dyDescent="0.35">
      <c r="A47" t="s">
        <v>649</v>
      </c>
      <c r="B47" t="s">
        <v>588</v>
      </c>
      <c r="G47" t="s">
        <v>201</v>
      </c>
      <c r="H47" t="s">
        <v>454</v>
      </c>
      <c r="I47" t="s">
        <v>346</v>
      </c>
      <c r="J47" s="2">
        <v>14.2</v>
      </c>
      <c r="M47" t="s">
        <v>201</v>
      </c>
      <c r="O47" s="1" t="s">
        <v>47</v>
      </c>
      <c r="P47" t="s">
        <v>125</v>
      </c>
      <c r="R47" s="1" t="str">
        <f t="shared" si="4"/>
        <v>2/4/1842</v>
      </c>
      <c r="S47" t="str">
        <f t="shared" si="5"/>
        <v>1842</v>
      </c>
      <c r="T47" t="str">
        <f t="shared" si="6"/>
        <v>2</v>
      </c>
      <c r="U47" t="str">
        <f t="shared" si="7"/>
        <v>4</v>
      </c>
      <c r="V47" s="3">
        <f>VLOOKUP(VALUE(S47),'CPI Data'!$A$1:$C$67, 3)*J47</f>
        <v>462.67517241379306</v>
      </c>
      <c r="W47" t="s">
        <v>527</v>
      </c>
    </row>
    <row r="48" spans="1:26" hidden="1" x14ac:dyDescent="0.35">
      <c r="A48" t="s">
        <v>595</v>
      </c>
      <c r="B48" t="s">
        <v>588</v>
      </c>
      <c r="D48" s="1" t="s">
        <v>66</v>
      </c>
      <c r="G48" t="s">
        <v>63</v>
      </c>
      <c r="H48" t="s">
        <v>67</v>
      </c>
      <c r="I48" t="s">
        <v>359</v>
      </c>
      <c r="J48" s="2">
        <v>2</v>
      </c>
      <c r="L48" t="s">
        <v>485</v>
      </c>
      <c r="M48" t="s">
        <v>63</v>
      </c>
      <c r="O48" s="1" t="s">
        <v>68</v>
      </c>
      <c r="P48" t="s">
        <v>125</v>
      </c>
      <c r="R48" s="1" t="str">
        <f t="shared" si="4"/>
        <v>1/29/1842</v>
      </c>
      <c r="S48" t="str">
        <f t="shared" si="5"/>
        <v>1842</v>
      </c>
      <c r="T48" t="str">
        <f t="shared" si="6"/>
        <v>1</v>
      </c>
      <c r="U48" t="str">
        <f t="shared" si="7"/>
        <v>29</v>
      </c>
      <c r="V48" s="3">
        <f>VLOOKUP(VALUE(S48),'CPI Data'!$A$1:$C$67, 3)*J48</f>
        <v>65.165517241379305</v>
      </c>
      <c r="W48" t="s">
        <v>523</v>
      </c>
    </row>
    <row r="49" spans="1:26" hidden="1" x14ac:dyDescent="0.35">
      <c r="A49" t="s">
        <v>707</v>
      </c>
      <c r="B49" t="s">
        <v>589</v>
      </c>
      <c r="I49" t="s">
        <v>441</v>
      </c>
      <c r="J49" s="2">
        <v>10</v>
      </c>
      <c r="L49" t="s">
        <v>485</v>
      </c>
      <c r="M49" t="s">
        <v>76</v>
      </c>
      <c r="O49" s="1" t="s">
        <v>264</v>
      </c>
      <c r="P49" t="s">
        <v>125</v>
      </c>
      <c r="R49" s="1" t="str">
        <f t="shared" si="4"/>
        <v>12/24/1850</v>
      </c>
      <c r="S49" t="str">
        <f t="shared" si="5"/>
        <v>1850</v>
      </c>
      <c r="T49" t="str">
        <f t="shared" si="6"/>
        <v>12</v>
      </c>
      <c r="U49" t="str">
        <f t="shared" si="7"/>
        <v>24</v>
      </c>
      <c r="V49" s="3">
        <f>VLOOKUP(VALUE(S49),'CPI Data'!$A$1:$C$67, 3)*J49</f>
        <v>377.96</v>
      </c>
      <c r="W49" t="s">
        <v>527</v>
      </c>
      <c r="X49">
        <v>6.5</v>
      </c>
    </row>
    <row r="50" spans="1:26" hidden="1" x14ac:dyDescent="0.35">
      <c r="A50" t="s">
        <v>782</v>
      </c>
      <c r="B50" t="s">
        <v>589</v>
      </c>
      <c r="D50" s="1" t="s">
        <v>508</v>
      </c>
      <c r="I50" t="s">
        <v>260</v>
      </c>
      <c r="J50" s="2">
        <v>87.69</v>
      </c>
      <c r="K50" t="s">
        <v>491</v>
      </c>
      <c r="L50" t="s">
        <v>485</v>
      </c>
      <c r="M50" t="s">
        <v>76</v>
      </c>
      <c r="O50" s="1" t="s">
        <v>492</v>
      </c>
      <c r="P50" t="s">
        <v>125</v>
      </c>
      <c r="R50" s="1" t="str">
        <f t="shared" si="4"/>
        <v>4/7/1851</v>
      </c>
      <c r="S50" t="str">
        <f t="shared" si="5"/>
        <v>1851</v>
      </c>
      <c r="T50" t="str">
        <f t="shared" si="6"/>
        <v>4</v>
      </c>
      <c r="U50" t="str">
        <f t="shared" si="7"/>
        <v>7</v>
      </c>
      <c r="V50" s="3">
        <f>VLOOKUP(VALUE(S50),'CPI Data'!$A$1:$C$67, 3)*J50</f>
        <v>3314.33124</v>
      </c>
      <c r="W50" t="s">
        <v>521</v>
      </c>
      <c r="X50">
        <v>26</v>
      </c>
    </row>
    <row r="51" spans="1:26" x14ac:dyDescent="0.35">
      <c r="A51" t="s">
        <v>615</v>
      </c>
      <c r="B51" t="s">
        <v>587</v>
      </c>
      <c r="D51" s="1" t="s">
        <v>319</v>
      </c>
      <c r="I51" t="s">
        <v>318</v>
      </c>
      <c r="J51" s="2">
        <v>0</v>
      </c>
      <c r="P51" t="s">
        <v>825</v>
      </c>
      <c r="R51" s="1" t="str">
        <f t="shared" si="4"/>
        <v>12/20/1843</v>
      </c>
      <c r="S51" t="str">
        <f t="shared" si="5"/>
        <v>1843</v>
      </c>
      <c r="T51" t="str">
        <f t="shared" si="6"/>
        <v>12</v>
      </c>
      <c r="U51" t="str">
        <f t="shared" si="7"/>
        <v>20</v>
      </c>
      <c r="V51" s="3">
        <f>VLOOKUP(VALUE(S51),'CPI Data'!$A$1:$C$67, 3)*J51</f>
        <v>0</v>
      </c>
      <c r="W51" t="s">
        <v>529</v>
      </c>
    </row>
    <row r="52" spans="1:26" hidden="1" x14ac:dyDescent="0.35">
      <c r="A52" s="6" t="s">
        <v>755</v>
      </c>
      <c r="B52" t="s">
        <v>589</v>
      </c>
      <c r="D52" s="1" t="s">
        <v>248</v>
      </c>
      <c r="H52" t="s">
        <v>454</v>
      </c>
      <c r="I52" t="s">
        <v>436</v>
      </c>
      <c r="J52" s="2">
        <v>45.16</v>
      </c>
      <c r="L52" t="s">
        <v>485</v>
      </c>
      <c r="M52" t="s">
        <v>76</v>
      </c>
      <c r="P52" t="s">
        <v>125</v>
      </c>
      <c r="R52" s="1" t="str">
        <f t="shared" si="4"/>
        <v>7/12/1851</v>
      </c>
      <c r="S52" t="str">
        <f t="shared" si="5"/>
        <v>1851</v>
      </c>
      <c r="T52" t="str">
        <f t="shared" si="6"/>
        <v>7</v>
      </c>
      <c r="U52" t="str">
        <f t="shared" si="7"/>
        <v>12</v>
      </c>
      <c r="V52" s="3">
        <f>VLOOKUP(VALUE(S52),'CPI Data'!$A$1:$C$67, 3)*J52</f>
        <v>1706.8673599999997</v>
      </c>
      <c r="W52" t="s">
        <v>521</v>
      </c>
      <c r="X52">
        <v>42</v>
      </c>
      <c r="Y52" t="s">
        <v>554</v>
      </c>
      <c r="Z52" t="s">
        <v>248</v>
      </c>
    </row>
    <row r="53" spans="1:26" x14ac:dyDescent="0.35">
      <c r="A53" t="s">
        <v>832</v>
      </c>
      <c r="B53" t="s">
        <v>588</v>
      </c>
      <c r="D53" s="1" t="s">
        <v>504</v>
      </c>
      <c r="F53" t="s">
        <v>54</v>
      </c>
      <c r="I53" t="s">
        <v>55</v>
      </c>
      <c r="J53" s="2">
        <v>0</v>
      </c>
      <c r="K53" t="s">
        <v>353</v>
      </c>
      <c r="P53" t="s">
        <v>833</v>
      </c>
      <c r="R53" s="1" t="str">
        <f t="shared" si="4"/>
        <v>1/1/1842</v>
      </c>
      <c r="S53" t="str">
        <f t="shared" si="5"/>
        <v>1842</v>
      </c>
      <c r="T53" t="str">
        <f t="shared" si="6"/>
        <v>1</v>
      </c>
      <c r="U53" t="str">
        <f t="shared" si="7"/>
        <v>1</v>
      </c>
      <c r="V53" s="3">
        <f>VLOOKUP(VALUE(S53),'CPI Data'!$A$1:$C$67, 3)*J53</f>
        <v>0</v>
      </c>
      <c r="W53" t="s">
        <v>521</v>
      </c>
    </row>
    <row r="54" spans="1:26" x14ac:dyDescent="0.35">
      <c r="A54" t="s">
        <v>640</v>
      </c>
      <c r="B54" t="s">
        <v>588</v>
      </c>
      <c r="H54" t="s">
        <v>27</v>
      </c>
      <c r="I54" t="s">
        <v>354</v>
      </c>
      <c r="J54" s="2">
        <v>26</v>
      </c>
      <c r="L54" t="s">
        <v>485</v>
      </c>
      <c r="M54" t="str">
        <f>N54</f>
        <v>Frances T. Minor</v>
      </c>
      <c r="N54" t="s">
        <v>639</v>
      </c>
      <c r="O54" s="1" t="s">
        <v>59</v>
      </c>
      <c r="P54" t="s">
        <v>125</v>
      </c>
      <c r="R54" s="1" t="str">
        <f t="shared" si="4"/>
        <v>7/8/1844</v>
      </c>
      <c r="S54" t="str">
        <f t="shared" si="5"/>
        <v>1844</v>
      </c>
      <c r="T54" t="str">
        <f t="shared" si="6"/>
        <v>7</v>
      </c>
      <c r="U54" t="str">
        <f t="shared" si="7"/>
        <v>8</v>
      </c>
      <c r="V54" s="3">
        <f>VLOOKUP(VALUE(S54),'CPI Data'!$A$1:$C$67, 3)*J54</f>
        <v>877.40714285714296</v>
      </c>
      <c r="W54" t="s">
        <v>521</v>
      </c>
    </row>
    <row r="55" spans="1:26" x14ac:dyDescent="0.35">
      <c r="B55" t="s">
        <v>589</v>
      </c>
      <c r="H55" t="s">
        <v>27</v>
      </c>
      <c r="I55" t="s">
        <v>128</v>
      </c>
      <c r="J55" s="2">
        <v>30</v>
      </c>
      <c r="L55" t="s">
        <v>485</v>
      </c>
      <c r="M55" t="s">
        <v>489</v>
      </c>
      <c r="N55" t="s">
        <v>848</v>
      </c>
      <c r="O55" s="1" t="s">
        <v>129</v>
      </c>
      <c r="P55" t="s">
        <v>125</v>
      </c>
      <c r="R55" s="1" t="str">
        <f t="shared" si="4"/>
        <v>1/1/1854</v>
      </c>
      <c r="S55" t="str">
        <f t="shared" si="5"/>
        <v>1854</v>
      </c>
      <c r="T55" t="str">
        <f t="shared" si="6"/>
        <v>1</v>
      </c>
      <c r="U55" t="str">
        <f t="shared" si="7"/>
        <v>1</v>
      </c>
      <c r="V55" s="3">
        <f>VLOOKUP(VALUE(S55),'CPI Data'!$A$1:$C$67, 3)*J55</f>
        <v>1049.8888888888887</v>
      </c>
      <c r="W55" t="s">
        <v>521</v>
      </c>
    </row>
    <row r="56" spans="1:26" hidden="1" x14ac:dyDescent="0.35">
      <c r="B56" t="s">
        <v>588</v>
      </c>
      <c r="H56" t="s">
        <v>458</v>
      </c>
      <c r="I56" t="s">
        <v>837</v>
      </c>
      <c r="J56" s="2">
        <f>154+150</f>
        <v>304</v>
      </c>
      <c r="K56" t="s">
        <v>494</v>
      </c>
      <c r="O56" s="1" t="s">
        <v>495</v>
      </c>
      <c r="P56" t="s">
        <v>824</v>
      </c>
      <c r="R56" s="1" t="str">
        <f t="shared" si="4"/>
        <v>1/26/1840</v>
      </c>
      <c r="S56" t="str">
        <f t="shared" si="5"/>
        <v>1840</v>
      </c>
      <c r="T56" t="str">
        <f t="shared" si="6"/>
        <v>1</v>
      </c>
      <c r="U56" t="str">
        <f t="shared" si="7"/>
        <v>26</v>
      </c>
      <c r="V56" s="3">
        <f>VLOOKUP(VALUE(S56),'CPI Data'!$A$1:$C$67, 3)*J56</f>
        <v>9574.9866666666658</v>
      </c>
      <c r="W56" t="s">
        <v>520</v>
      </c>
    </row>
    <row r="57" spans="1:26" x14ac:dyDescent="0.35">
      <c r="A57" t="s">
        <v>749</v>
      </c>
      <c r="B57" t="s">
        <v>587</v>
      </c>
      <c r="H57" t="s">
        <v>454</v>
      </c>
      <c r="I57" t="s">
        <v>329</v>
      </c>
      <c r="J57" s="2">
        <v>30</v>
      </c>
      <c r="K57" t="s">
        <v>25</v>
      </c>
      <c r="L57" t="s">
        <v>485</v>
      </c>
      <c r="M57" t="s">
        <v>26</v>
      </c>
      <c r="O57" s="1" t="s">
        <v>328</v>
      </c>
      <c r="P57" t="s">
        <v>125</v>
      </c>
      <c r="R57" s="1" t="str">
        <f t="shared" si="4"/>
        <v>10/10/1846</v>
      </c>
      <c r="S57" t="str">
        <f t="shared" si="5"/>
        <v>1846</v>
      </c>
      <c r="T57" t="str">
        <f t="shared" si="6"/>
        <v>10</v>
      </c>
      <c r="U57" t="str">
        <f t="shared" si="7"/>
        <v>10</v>
      </c>
      <c r="V57" s="3">
        <f>VLOOKUP(VALUE(S57),'CPI Data'!$A$1:$C$67, 3)*J57</f>
        <v>1049.8888888888887</v>
      </c>
      <c r="W57" t="s">
        <v>521</v>
      </c>
      <c r="Z57" t="s">
        <v>548</v>
      </c>
    </row>
    <row r="58" spans="1:26" x14ac:dyDescent="0.35">
      <c r="A58" t="s">
        <v>743</v>
      </c>
      <c r="B58" t="s">
        <v>587</v>
      </c>
      <c r="H58" t="s">
        <v>454</v>
      </c>
      <c r="I58" t="s">
        <v>331</v>
      </c>
      <c r="J58" s="2">
        <v>30</v>
      </c>
      <c r="L58" t="s">
        <v>485</v>
      </c>
      <c r="M58" t="s">
        <v>26</v>
      </c>
      <c r="O58" s="1" t="s">
        <v>330</v>
      </c>
      <c r="P58" t="s">
        <v>125</v>
      </c>
      <c r="R58" s="1" t="str">
        <f t="shared" si="4"/>
        <v>6/26/1846</v>
      </c>
      <c r="S58" t="str">
        <f t="shared" si="5"/>
        <v>1846</v>
      </c>
      <c r="T58" t="str">
        <f t="shared" si="6"/>
        <v>6</v>
      </c>
      <c r="U58" t="str">
        <f t="shared" si="7"/>
        <v>26</v>
      </c>
      <c r="V58" s="3">
        <f>VLOOKUP(VALUE(S58),'CPI Data'!$A$1:$C$67, 3)*J58</f>
        <v>1049.8888888888887</v>
      </c>
      <c r="W58" t="s">
        <v>521</v>
      </c>
    </row>
    <row r="59" spans="1:26" x14ac:dyDescent="0.35">
      <c r="A59" t="s">
        <v>721</v>
      </c>
      <c r="B59" t="s">
        <v>587</v>
      </c>
      <c r="H59" t="s">
        <v>454</v>
      </c>
      <c r="I59" t="s">
        <v>333</v>
      </c>
      <c r="J59" s="2">
        <v>30</v>
      </c>
      <c r="L59" t="s">
        <v>485</v>
      </c>
      <c r="M59" t="s">
        <v>26</v>
      </c>
      <c r="O59" s="1" t="s">
        <v>332</v>
      </c>
      <c r="P59" t="s">
        <v>125</v>
      </c>
      <c r="R59" s="1" t="str">
        <f t="shared" si="4"/>
        <v>7/25/1846</v>
      </c>
      <c r="S59" t="str">
        <f t="shared" si="5"/>
        <v>1846</v>
      </c>
      <c r="T59" t="str">
        <f t="shared" si="6"/>
        <v>7</v>
      </c>
      <c r="U59" t="str">
        <f t="shared" si="7"/>
        <v>25</v>
      </c>
      <c r="V59" s="3">
        <f>VLOOKUP(VALUE(S59),'CPI Data'!$A$1:$C$67, 3)*J59</f>
        <v>1049.8888888888887</v>
      </c>
      <c r="W59" t="s">
        <v>521</v>
      </c>
      <c r="Z59" t="s">
        <v>332</v>
      </c>
    </row>
    <row r="60" spans="1:26" hidden="1" x14ac:dyDescent="0.35">
      <c r="A60" t="s">
        <v>838</v>
      </c>
      <c r="B60" t="s">
        <v>587</v>
      </c>
      <c r="D60" s="1" t="s">
        <v>839</v>
      </c>
      <c r="F60" t="s">
        <v>647</v>
      </c>
      <c r="H60" t="s">
        <v>841</v>
      </c>
      <c r="I60" t="s">
        <v>300</v>
      </c>
      <c r="J60" s="2">
        <v>56.25</v>
      </c>
      <c r="K60" t="s">
        <v>580</v>
      </c>
      <c r="M60" t="str">
        <f>F60</f>
        <v>Reuben Searcy</v>
      </c>
      <c r="O60" s="1" t="s">
        <v>840</v>
      </c>
      <c r="P60" t="s">
        <v>820</v>
      </c>
      <c r="R60" s="1" t="str">
        <f t="shared" si="4"/>
        <v>7/2/1857</v>
      </c>
      <c r="S60" t="str">
        <f t="shared" si="5"/>
        <v>1857</v>
      </c>
      <c r="T60" t="str">
        <f t="shared" si="6"/>
        <v>7</v>
      </c>
      <c r="U60" t="str">
        <f t="shared" si="7"/>
        <v>2</v>
      </c>
      <c r="V60" s="3">
        <f>VLOOKUP(VALUE(S60),'CPI Data'!$A$1:$C$67, 3)*J60</f>
        <v>1898.2366071428573</v>
      </c>
      <c r="W60" t="s">
        <v>525</v>
      </c>
      <c r="Y60" t="s">
        <v>498</v>
      </c>
      <c r="Z60" t="s">
        <v>566</v>
      </c>
    </row>
    <row r="61" spans="1:26" hidden="1" x14ac:dyDescent="0.35">
      <c r="A61" t="s">
        <v>773</v>
      </c>
      <c r="B61" t="s">
        <v>589</v>
      </c>
      <c r="H61" t="s">
        <v>452</v>
      </c>
      <c r="I61" t="s">
        <v>405</v>
      </c>
      <c r="J61" s="2">
        <v>7.5</v>
      </c>
      <c r="L61" t="s">
        <v>485</v>
      </c>
      <c r="M61" t="s">
        <v>106</v>
      </c>
      <c r="O61" s="1" t="s">
        <v>131</v>
      </c>
      <c r="P61" t="s">
        <v>125</v>
      </c>
      <c r="R61" s="1" t="str">
        <f t="shared" si="4"/>
        <v>6/18/1851</v>
      </c>
      <c r="S61" t="str">
        <f t="shared" si="5"/>
        <v>1851</v>
      </c>
      <c r="T61" t="str">
        <f t="shared" si="6"/>
        <v>6</v>
      </c>
      <c r="U61" t="str">
        <f t="shared" si="7"/>
        <v>18</v>
      </c>
      <c r="V61" s="3">
        <f>VLOOKUP(VALUE(S61),'CPI Data'!$A$1:$C$67, 3)*J61</f>
        <v>283.46999999999997</v>
      </c>
      <c r="W61" t="s">
        <v>520</v>
      </c>
      <c r="X61">
        <v>45</v>
      </c>
      <c r="Z61" t="s">
        <v>131</v>
      </c>
    </row>
    <row r="62" spans="1:26" hidden="1" x14ac:dyDescent="0.35">
      <c r="A62" t="s">
        <v>680</v>
      </c>
      <c r="B62" t="s">
        <v>588</v>
      </c>
      <c r="I62" t="s">
        <v>679</v>
      </c>
      <c r="J62" s="2">
        <v>10</v>
      </c>
      <c r="K62" t="s">
        <v>64</v>
      </c>
      <c r="L62" t="s">
        <v>485</v>
      </c>
      <c r="M62" t="s">
        <v>357</v>
      </c>
      <c r="N62" t="s">
        <v>678</v>
      </c>
      <c r="O62" s="1" t="s">
        <v>356</v>
      </c>
      <c r="P62" t="s">
        <v>125</v>
      </c>
      <c r="R62" s="1" t="str">
        <f t="shared" si="4"/>
        <v>5/21/1844</v>
      </c>
      <c r="S62" t="str">
        <f t="shared" si="5"/>
        <v>1844</v>
      </c>
      <c r="T62" t="str">
        <f t="shared" si="6"/>
        <v>5</v>
      </c>
      <c r="U62" t="str">
        <f t="shared" si="7"/>
        <v>21</v>
      </c>
      <c r="V62" s="3">
        <f>VLOOKUP(VALUE(S62),'CPI Data'!$A$1:$C$67, 3)*J62</f>
        <v>337.46428571428572</v>
      </c>
      <c r="W62" t="s">
        <v>527</v>
      </c>
      <c r="X62">
        <v>1</v>
      </c>
      <c r="Y62" t="s">
        <v>546</v>
      </c>
    </row>
    <row r="63" spans="1:26" hidden="1" x14ac:dyDescent="0.35">
      <c r="A63" t="s">
        <v>684</v>
      </c>
      <c r="B63" t="s">
        <v>588</v>
      </c>
      <c r="C63" s="1" t="s">
        <v>69</v>
      </c>
      <c r="D63" s="1" t="s">
        <v>70</v>
      </c>
      <c r="F63" t="s">
        <v>63</v>
      </c>
      <c r="G63" t="s">
        <v>683</v>
      </c>
      <c r="H63" t="s">
        <v>67</v>
      </c>
      <c r="I63" t="s">
        <v>360</v>
      </c>
      <c r="J63" s="2">
        <v>9.5</v>
      </c>
      <c r="L63" t="s">
        <v>485</v>
      </c>
      <c r="M63" t="s">
        <v>683</v>
      </c>
      <c r="N63" t="s">
        <v>678</v>
      </c>
      <c r="O63" s="1" t="s">
        <v>71</v>
      </c>
      <c r="P63" t="s">
        <v>125</v>
      </c>
      <c r="R63" s="1" t="str">
        <f t="shared" si="4"/>
        <v>2/2/1844</v>
      </c>
      <c r="S63" t="str">
        <f t="shared" si="5"/>
        <v>1844</v>
      </c>
      <c r="T63" t="str">
        <f t="shared" si="6"/>
        <v>2</v>
      </c>
      <c r="U63" t="str">
        <f t="shared" si="7"/>
        <v>2</v>
      </c>
      <c r="V63" s="3">
        <f>VLOOKUP(VALUE(S63),'CPI Data'!$A$1:$C$67, 3)*J63</f>
        <v>320.59107142857147</v>
      </c>
      <c r="W63" t="s">
        <v>523</v>
      </c>
    </row>
    <row r="64" spans="1:26" x14ac:dyDescent="0.35">
      <c r="A64" t="s">
        <v>714</v>
      </c>
      <c r="B64" t="s">
        <v>589</v>
      </c>
      <c r="I64" t="s">
        <v>438</v>
      </c>
      <c r="J64" s="2">
        <v>0.75</v>
      </c>
      <c r="L64" t="s">
        <v>485</v>
      </c>
      <c r="M64" t="s">
        <v>106</v>
      </c>
      <c r="O64" s="1" t="s">
        <v>259</v>
      </c>
      <c r="P64" t="s">
        <v>125</v>
      </c>
      <c r="R64" s="1" t="str">
        <f t="shared" si="4"/>
        <v>7/30/1851</v>
      </c>
      <c r="S64" t="str">
        <f t="shared" si="5"/>
        <v>1851</v>
      </c>
      <c r="T64" t="str">
        <f t="shared" si="6"/>
        <v>7</v>
      </c>
      <c r="U64" t="str">
        <f t="shared" si="7"/>
        <v>30</v>
      </c>
      <c r="V64" s="3">
        <f>VLOOKUP(VALUE(S64),'CPI Data'!$A$1:$C$67, 3)*J64</f>
        <v>28.347000000000001</v>
      </c>
      <c r="W64" t="s">
        <v>527</v>
      </c>
    </row>
    <row r="65" spans="1:26" x14ac:dyDescent="0.35">
      <c r="A65" t="s">
        <v>634</v>
      </c>
      <c r="B65" t="s">
        <v>588</v>
      </c>
      <c r="E65" s="1" t="s">
        <v>500</v>
      </c>
      <c r="I65" t="s">
        <v>365</v>
      </c>
      <c r="J65" s="2">
        <v>75</v>
      </c>
      <c r="K65" t="s">
        <v>82</v>
      </c>
      <c r="P65" t="s">
        <v>824</v>
      </c>
      <c r="R65" s="1" t="str">
        <f t="shared" si="4"/>
        <v>12/20/1845</v>
      </c>
      <c r="S65" t="str">
        <f t="shared" si="5"/>
        <v>1845</v>
      </c>
      <c r="T65" t="str">
        <f t="shared" si="6"/>
        <v>12</v>
      </c>
      <c r="U65" t="str">
        <f t="shared" si="7"/>
        <v>20</v>
      </c>
      <c r="V65" s="3">
        <f>VLOOKUP(VALUE(S65),'CPI Data'!$A$1:$C$67, 3)*J65</f>
        <v>2530.9821428571431</v>
      </c>
      <c r="W65" t="s">
        <v>521</v>
      </c>
    </row>
    <row r="66" spans="1:26" hidden="1" x14ac:dyDescent="0.35">
      <c r="B66" t="s">
        <v>587</v>
      </c>
      <c r="I66" t="s">
        <v>297</v>
      </c>
      <c r="J66" s="2">
        <v>0</v>
      </c>
      <c r="K66" t="s">
        <v>578</v>
      </c>
      <c r="O66" s="1" t="s">
        <v>501</v>
      </c>
      <c r="P66" t="s">
        <v>828</v>
      </c>
      <c r="R66" s="1" t="str">
        <f t="shared" ref="R66:R94" si="8">IF(ISBLANK(O66), IF(ISBLANK(D66), IF(ISBLANK(C66),IF(ISBLANK(E66), "1/1/1800", E66),C66), D66), O66)</f>
        <v>10/1/1831</v>
      </c>
      <c r="S66" t="str">
        <f t="shared" ref="S66:S97" si="9">RIGHT(R66, 4)</f>
        <v>1831</v>
      </c>
      <c r="T66" t="str">
        <f t="shared" ref="T66:T97" si="10">LEFT(R66,FIND("/",R66)-1)</f>
        <v>10</v>
      </c>
      <c r="U66" t="str">
        <f t="shared" ref="U66:U97" si="11">MID(R66, FIND("/", R66)+1, LEN(R66)-4 -FIND("/", R66)-1 )</f>
        <v>1</v>
      </c>
      <c r="V66" s="3">
        <f>VLOOKUP(VALUE(S66),'CPI Data'!$A$1:$C$67, 3)*J66</f>
        <v>0</v>
      </c>
      <c r="W66" t="s">
        <v>852</v>
      </c>
    </row>
    <row r="67" spans="1:26" hidden="1" x14ac:dyDescent="0.35">
      <c r="A67" s="6" t="s">
        <v>576</v>
      </c>
      <c r="B67" t="s">
        <v>588</v>
      </c>
      <c r="C67" s="1" t="s">
        <v>72</v>
      </c>
      <c r="F67" t="s">
        <v>347</v>
      </c>
      <c r="H67" t="s">
        <v>452</v>
      </c>
      <c r="I67" t="s">
        <v>73</v>
      </c>
      <c r="J67" s="2">
        <v>700</v>
      </c>
      <c r="K67" t="s">
        <v>575</v>
      </c>
      <c r="L67" t="s">
        <v>361</v>
      </c>
      <c r="M67" t="str">
        <f>F67</f>
        <v>John E. Rial</v>
      </c>
      <c r="N67" t="s">
        <v>74</v>
      </c>
      <c r="P67" t="s">
        <v>75</v>
      </c>
      <c r="R67" s="1" t="str">
        <f t="shared" si="8"/>
        <v>1/3/1845</v>
      </c>
      <c r="S67" t="str">
        <f t="shared" si="9"/>
        <v>1845</v>
      </c>
      <c r="T67" t="str">
        <f t="shared" si="10"/>
        <v>1</v>
      </c>
      <c r="U67" t="str">
        <f t="shared" si="11"/>
        <v>3</v>
      </c>
      <c r="V67" s="3">
        <f>VLOOKUP(VALUE(S67),'CPI Data'!$A$1:$C$67, 3)*J67</f>
        <v>23622.5</v>
      </c>
      <c r="W67" t="s">
        <v>528</v>
      </c>
    </row>
    <row r="68" spans="1:26" x14ac:dyDescent="0.35">
      <c r="A68" t="s">
        <v>723</v>
      </c>
      <c r="B68" t="s">
        <v>587</v>
      </c>
      <c r="H68" t="s">
        <v>2</v>
      </c>
      <c r="I68" t="s">
        <v>15</v>
      </c>
      <c r="J68" s="2">
        <v>12</v>
      </c>
      <c r="L68" t="s">
        <v>485</v>
      </c>
      <c r="M68" t="s">
        <v>489</v>
      </c>
      <c r="O68" s="1" t="s">
        <v>722</v>
      </c>
      <c r="P68" t="s">
        <v>125</v>
      </c>
      <c r="R68" s="1" t="str">
        <f t="shared" si="8"/>
        <v>12/21/1849</v>
      </c>
      <c r="S68" t="str">
        <f t="shared" si="9"/>
        <v>1849</v>
      </c>
      <c r="T68" t="str">
        <f t="shared" si="10"/>
        <v>12</v>
      </c>
      <c r="U68" t="str">
        <f t="shared" si="11"/>
        <v>21</v>
      </c>
      <c r="V68" s="3">
        <f>VLOOKUP(VALUE(S68),'CPI Data'!$A$1:$C$67, 3)*J68</f>
        <v>453.55200000000002</v>
      </c>
      <c r="W68" t="s">
        <v>521</v>
      </c>
    </row>
    <row r="69" spans="1:26" x14ac:dyDescent="0.35">
      <c r="A69" t="s">
        <v>799</v>
      </c>
      <c r="B69" t="s">
        <v>589</v>
      </c>
      <c r="D69" s="1" t="s">
        <v>277</v>
      </c>
      <c r="F69" t="s">
        <v>122</v>
      </c>
      <c r="G69" t="s">
        <v>142</v>
      </c>
      <c r="H69" t="s">
        <v>471</v>
      </c>
      <c r="I69" t="s">
        <v>276</v>
      </c>
      <c r="J69" s="2">
        <v>10</v>
      </c>
      <c r="M69" t="str">
        <f>F69</f>
        <v>Mr. Tuomey</v>
      </c>
      <c r="P69" t="s">
        <v>820</v>
      </c>
      <c r="R69" s="1" t="str">
        <f t="shared" si="8"/>
        <v>10/1/1853</v>
      </c>
      <c r="S69" t="str">
        <f t="shared" si="9"/>
        <v>1853</v>
      </c>
      <c r="T69" t="str">
        <f t="shared" si="10"/>
        <v>10</v>
      </c>
      <c r="U69" t="str">
        <f t="shared" si="11"/>
        <v>1</v>
      </c>
      <c r="V69" s="3">
        <f>VLOOKUP(VALUE(S69),'CPI Data'!$A$1:$C$67, 3)*J69</f>
        <v>377.96</v>
      </c>
      <c r="W69" t="s">
        <v>521</v>
      </c>
    </row>
    <row r="70" spans="1:26" hidden="1" x14ac:dyDescent="0.35">
      <c r="A70" s="6" t="s">
        <v>800</v>
      </c>
      <c r="B70" t="s">
        <v>588</v>
      </c>
      <c r="D70" s="1" t="s">
        <v>35</v>
      </c>
      <c r="G70" t="s">
        <v>818</v>
      </c>
      <c r="H70" t="s">
        <v>452</v>
      </c>
      <c r="I70" t="s">
        <v>36</v>
      </c>
      <c r="J70" s="2">
        <v>23</v>
      </c>
      <c r="K70" t="s">
        <v>37</v>
      </c>
      <c r="L70" t="s">
        <v>485</v>
      </c>
      <c r="M70" t="str">
        <f>G70</f>
        <v>William P. Barnett</v>
      </c>
      <c r="O70" s="1" t="s">
        <v>35</v>
      </c>
      <c r="P70" t="s">
        <v>125</v>
      </c>
      <c r="R70" s="1" t="str">
        <f t="shared" si="8"/>
        <v>10/15/1846</v>
      </c>
      <c r="S70" t="str">
        <f t="shared" si="9"/>
        <v>1846</v>
      </c>
      <c r="T70" t="str">
        <f t="shared" si="10"/>
        <v>10</v>
      </c>
      <c r="U70" t="str">
        <f t="shared" si="11"/>
        <v>15</v>
      </c>
      <c r="V70" s="3">
        <f>VLOOKUP(VALUE(S70),'CPI Data'!$A$1:$C$67, 3)*J70</f>
        <v>804.91481481481469</v>
      </c>
      <c r="W70" t="s">
        <v>521</v>
      </c>
      <c r="X70">
        <v>72</v>
      </c>
      <c r="Y70" t="s">
        <v>332</v>
      </c>
      <c r="Z70" t="s">
        <v>549</v>
      </c>
    </row>
    <row r="71" spans="1:26" x14ac:dyDescent="0.35">
      <c r="A71" t="s">
        <v>748</v>
      </c>
      <c r="B71" t="s">
        <v>589</v>
      </c>
      <c r="D71" s="1" t="s">
        <v>242</v>
      </c>
      <c r="H71" t="s">
        <v>462</v>
      </c>
      <c r="I71" t="s">
        <v>430</v>
      </c>
      <c r="J71" s="2">
        <v>30</v>
      </c>
      <c r="K71" t="s">
        <v>239</v>
      </c>
      <c r="L71" t="s">
        <v>485</v>
      </c>
      <c r="M71" t="s">
        <v>489</v>
      </c>
      <c r="N71" t="s">
        <v>866</v>
      </c>
      <c r="O71" s="1" t="s">
        <v>241</v>
      </c>
      <c r="P71" t="s">
        <v>125</v>
      </c>
      <c r="R71" s="1" t="str">
        <f t="shared" si="8"/>
        <v>10/11/1851</v>
      </c>
      <c r="S71" t="str">
        <f t="shared" si="9"/>
        <v>1851</v>
      </c>
      <c r="T71" t="str">
        <f t="shared" si="10"/>
        <v>10</v>
      </c>
      <c r="U71" t="str">
        <f t="shared" si="11"/>
        <v>11</v>
      </c>
      <c r="V71" s="3">
        <f>VLOOKUP(VALUE(S71),'CPI Data'!$A$1:$C$67, 3)*J71</f>
        <v>1133.8799999999999</v>
      </c>
      <c r="W71" t="s">
        <v>533</v>
      </c>
    </row>
    <row r="72" spans="1:26" x14ac:dyDescent="0.35">
      <c r="A72" t="s">
        <v>733</v>
      </c>
      <c r="B72" t="s">
        <v>589</v>
      </c>
      <c r="H72" t="s">
        <v>27</v>
      </c>
      <c r="I72" t="s">
        <v>126</v>
      </c>
      <c r="J72" s="2">
        <v>30</v>
      </c>
      <c r="K72" t="s">
        <v>401</v>
      </c>
      <c r="L72" t="s">
        <v>485</v>
      </c>
      <c r="M72" t="s">
        <v>489</v>
      </c>
      <c r="N72" t="s">
        <v>872</v>
      </c>
      <c r="O72" s="1" t="s">
        <v>127</v>
      </c>
      <c r="P72" t="s">
        <v>125</v>
      </c>
      <c r="R72" s="1" t="str">
        <f t="shared" si="8"/>
        <v>1/13/1852</v>
      </c>
      <c r="S72" t="str">
        <f t="shared" si="9"/>
        <v>1852</v>
      </c>
      <c r="T72" t="str">
        <f t="shared" si="10"/>
        <v>1</v>
      </c>
      <c r="U72" t="str">
        <f t="shared" si="11"/>
        <v>13</v>
      </c>
      <c r="V72" s="3">
        <f>VLOOKUP(VALUE(S72),'CPI Data'!$A$1:$C$67, 3)*J72</f>
        <v>1133.8799999999999</v>
      </c>
      <c r="W72" t="s">
        <v>521</v>
      </c>
      <c r="Z72" t="s">
        <v>557</v>
      </c>
    </row>
    <row r="73" spans="1:26" x14ac:dyDescent="0.35">
      <c r="A73" t="s">
        <v>752</v>
      </c>
      <c r="B73" t="s">
        <v>589</v>
      </c>
      <c r="F73" t="s">
        <v>103</v>
      </c>
      <c r="G73" t="s">
        <v>485</v>
      </c>
      <c r="H73" t="s">
        <v>27</v>
      </c>
      <c r="I73" t="s">
        <v>147</v>
      </c>
      <c r="J73" s="2">
        <v>30</v>
      </c>
      <c r="M73" t="s">
        <v>489</v>
      </c>
      <c r="N73" t="s">
        <v>149</v>
      </c>
      <c r="O73" s="1" t="s">
        <v>148</v>
      </c>
      <c r="P73" t="s">
        <v>125</v>
      </c>
      <c r="R73" s="1" t="str">
        <f t="shared" si="8"/>
        <v>4/19/1852</v>
      </c>
      <c r="S73" t="str">
        <f t="shared" si="9"/>
        <v>1852</v>
      </c>
      <c r="T73" t="str">
        <f t="shared" si="10"/>
        <v>4</v>
      </c>
      <c r="U73" t="str">
        <f t="shared" si="11"/>
        <v>19</v>
      </c>
      <c r="V73" s="3">
        <f>VLOOKUP(VALUE(S73),'CPI Data'!$A$1:$C$67, 3)*J73</f>
        <v>1133.8799999999999</v>
      </c>
      <c r="W73" t="s">
        <v>521</v>
      </c>
      <c r="Z73" t="s">
        <v>558</v>
      </c>
    </row>
    <row r="74" spans="1:26" x14ac:dyDescent="0.35">
      <c r="A74" t="s">
        <v>790</v>
      </c>
      <c r="B74" t="s">
        <v>589</v>
      </c>
      <c r="D74" s="1" t="s">
        <v>283</v>
      </c>
      <c r="H74" t="s">
        <v>454</v>
      </c>
      <c r="I74" t="s">
        <v>445</v>
      </c>
      <c r="J74" s="2">
        <v>8</v>
      </c>
      <c r="L74" t="s">
        <v>485</v>
      </c>
      <c r="M74" t="s">
        <v>76</v>
      </c>
      <c r="P74" t="s">
        <v>125</v>
      </c>
      <c r="R74" s="1" t="str">
        <f t="shared" si="8"/>
        <v>10/25/1852</v>
      </c>
      <c r="S74" t="str">
        <f t="shared" si="9"/>
        <v>1852</v>
      </c>
      <c r="T74" t="str">
        <f t="shared" si="10"/>
        <v>10</v>
      </c>
      <c r="U74" t="str">
        <f t="shared" si="11"/>
        <v>25</v>
      </c>
      <c r="V74" s="3">
        <f>VLOOKUP(VALUE(S74),'CPI Data'!$A$1:$C$67, 3)*J74</f>
        <v>302.36799999999999</v>
      </c>
      <c r="W74" t="s">
        <v>527</v>
      </c>
    </row>
    <row r="75" spans="1:26" x14ac:dyDescent="0.35">
      <c r="A75" t="s">
        <v>757</v>
      </c>
      <c r="B75" t="s">
        <v>589</v>
      </c>
      <c r="D75" s="1" t="s">
        <v>411</v>
      </c>
      <c r="F75" t="s">
        <v>103</v>
      </c>
      <c r="G75" t="s">
        <v>485</v>
      </c>
      <c r="H75" t="s">
        <v>27</v>
      </c>
      <c r="I75" t="s">
        <v>136</v>
      </c>
      <c r="J75" s="2">
        <v>60</v>
      </c>
      <c r="L75" t="s">
        <v>485</v>
      </c>
      <c r="M75" t="s">
        <v>489</v>
      </c>
      <c r="N75" t="s">
        <v>112</v>
      </c>
      <c r="P75" t="s">
        <v>125</v>
      </c>
      <c r="R75" s="1" t="str">
        <f t="shared" si="8"/>
        <v>7/11/1859</v>
      </c>
      <c r="S75" t="str">
        <f t="shared" si="9"/>
        <v>1859</v>
      </c>
      <c r="T75" t="str">
        <f t="shared" si="10"/>
        <v>7</v>
      </c>
      <c r="U75" t="str">
        <f t="shared" si="11"/>
        <v>11</v>
      </c>
      <c r="V75" s="3">
        <f>VLOOKUP(VALUE(S75),'CPI Data'!$A$1:$C$67, 3)*J75</f>
        <v>2099.7777777777774</v>
      </c>
      <c r="W75" t="s">
        <v>521</v>
      </c>
      <c r="Z75" t="s">
        <v>563</v>
      </c>
    </row>
    <row r="76" spans="1:26" hidden="1" x14ac:dyDescent="0.35">
      <c r="A76" t="s">
        <v>606</v>
      </c>
      <c r="B76" t="s">
        <v>588</v>
      </c>
      <c r="G76" t="s">
        <v>871</v>
      </c>
      <c r="H76" t="s">
        <v>457</v>
      </c>
      <c r="I76" t="s">
        <v>358</v>
      </c>
      <c r="J76" s="2">
        <v>10</v>
      </c>
      <c r="L76" t="s">
        <v>485</v>
      </c>
      <c r="M76" t="s">
        <v>871</v>
      </c>
      <c r="O76" s="1" t="s">
        <v>65</v>
      </c>
      <c r="P76" t="s">
        <v>125</v>
      </c>
      <c r="R76" s="1" t="str">
        <f t="shared" si="8"/>
        <v>11/20/1846</v>
      </c>
      <c r="S76" t="str">
        <f t="shared" si="9"/>
        <v>1846</v>
      </c>
      <c r="T76" t="str">
        <f t="shared" si="10"/>
        <v>11</v>
      </c>
      <c r="U76" t="str">
        <f t="shared" si="11"/>
        <v>20</v>
      </c>
      <c r="V76" s="3">
        <f>VLOOKUP(VALUE(S76),'CPI Data'!$A$1:$C$67, 3)*J76</f>
        <v>349.96296296296293</v>
      </c>
      <c r="W76" t="s">
        <v>523</v>
      </c>
    </row>
    <row r="77" spans="1:26" hidden="1" x14ac:dyDescent="0.35">
      <c r="A77" t="s">
        <v>730</v>
      </c>
      <c r="B77" t="s">
        <v>589</v>
      </c>
      <c r="D77" s="1" t="s">
        <v>248</v>
      </c>
      <c r="G77" t="s">
        <v>156</v>
      </c>
      <c r="H77" t="s">
        <v>454</v>
      </c>
      <c r="I77" t="s">
        <v>418</v>
      </c>
      <c r="J77" s="2">
        <v>22.48</v>
      </c>
      <c r="K77" t="s">
        <v>419</v>
      </c>
      <c r="L77" t="s">
        <v>485</v>
      </c>
      <c r="M77" t="s">
        <v>420</v>
      </c>
      <c r="N77" t="s">
        <v>76</v>
      </c>
      <c r="P77" t="s">
        <v>125</v>
      </c>
      <c r="R77" s="1" t="str">
        <f t="shared" si="8"/>
        <v>7/12/1851</v>
      </c>
      <c r="S77" t="str">
        <f t="shared" si="9"/>
        <v>1851</v>
      </c>
      <c r="T77" t="str">
        <f t="shared" si="10"/>
        <v>7</v>
      </c>
      <c r="U77" t="str">
        <f t="shared" si="11"/>
        <v>12</v>
      </c>
      <c r="V77" s="3">
        <f>VLOOKUP(VALUE(S77),'CPI Data'!$A$1:$C$67, 3)*J77</f>
        <v>849.65408000000002</v>
      </c>
      <c r="W77" t="s">
        <v>534</v>
      </c>
      <c r="X77">
        <v>37</v>
      </c>
      <c r="Y77" t="s">
        <v>556</v>
      </c>
      <c r="Z77" t="s">
        <v>248</v>
      </c>
    </row>
    <row r="78" spans="1:26" hidden="1" x14ac:dyDescent="0.35">
      <c r="A78" t="s">
        <v>609</v>
      </c>
      <c r="B78" t="s">
        <v>588</v>
      </c>
      <c r="H78" t="s">
        <v>456</v>
      </c>
      <c r="I78" t="s">
        <v>355</v>
      </c>
      <c r="J78" s="2">
        <v>7.25</v>
      </c>
      <c r="L78" t="s">
        <v>485</v>
      </c>
      <c r="M78" t="s">
        <v>608</v>
      </c>
      <c r="O78" s="1" t="s">
        <v>607</v>
      </c>
      <c r="P78" t="s">
        <v>125</v>
      </c>
      <c r="R78" s="1" t="str">
        <f t="shared" si="8"/>
        <v>1/7/1846</v>
      </c>
      <c r="S78" t="str">
        <f t="shared" si="9"/>
        <v>1846</v>
      </c>
      <c r="T78" t="str">
        <f t="shared" si="10"/>
        <v>1</v>
      </c>
      <c r="U78" t="str">
        <f t="shared" si="11"/>
        <v>7</v>
      </c>
      <c r="V78" s="3">
        <f>VLOOKUP(VALUE(S78),'CPI Data'!$A$1:$C$67, 3)*J78</f>
        <v>253.72314814814814</v>
      </c>
      <c r="W78" t="s">
        <v>523</v>
      </c>
    </row>
    <row r="79" spans="1:26" x14ac:dyDescent="0.35">
      <c r="A79" t="s">
        <v>716</v>
      </c>
      <c r="B79" t="s">
        <v>588</v>
      </c>
      <c r="D79" s="1" t="s">
        <v>50</v>
      </c>
      <c r="F79" t="s">
        <v>485</v>
      </c>
      <c r="H79" t="s">
        <v>453</v>
      </c>
      <c r="I79" t="s">
        <v>349</v>
      </c>
      <c r="J79" s="2">
        <v>110</v>
      </c>
      <c r="K79" t="s">
        <v>350</v>
      </c>
      <c r="L79" t="s">
        <v>485</v>
      </c>
      <c r="M79" t="s">
        <v>715</v>
      </c>
      <c r="P79" t="s">
        <v>823</v>
      </c>
      <c r="R79" s="1" t="str">
        <f t="shared" si="8"/>
        <v>1/10/1846</v>
      </c>
      <c r="S79" t="str">
        <f t="shared" si="9"/>
        <v>1846</v>
      </c>
      <c r="T79" t="str">
        <f t="shared" si="10"/>
        <v>1</v>
      </c>
      <c r="U79" t="str">
        <f t="shared" si="11"/>
        <v>10</v>
      </c>
      <c r="V79" s="3">
        <f>VLOOKUP(VALUE(S79),'CPI Data'!$A$1:$C$67, 3)*J79</f>
        <v>3849.5925925925922</v>
      </c>
      <c r="W79" t="s">
        <v>521</v>
      </c>
      <c r="Y79" s="1" t="str">
        <f>R79</f>
        <v>1/10/1846</v>
      </c>
      <c r="Z79" t="s">
        <v>547</v>
      </c>
    </row>
    <row r="80" spans="1:26" hidden="1" x14ac:dyDescent="0.35">
      <c r="A80" t="s">
        <v>711</v>
      </c>
      <c r="B80" t="s">
        <v>589</v>
      </c>
      <c r="D80" s="1" t="s">
        <v>123</v>
      </c>
      <c r="F80" t="s">
        <v>122</v>
      </c>
      <c r="G80" t="s">
        <v>142</v>
      </c>
      <c r="H80" t="s">
        <v>473</v>
      </c>
      <c r="I80" t="s">
        <v>269</v>
      </c>
      <c r="J80" s="2">
        <v>6.74</v>
      </c>
      <c r="K80" t="s">
        <v>268</v>
      </c>
      <c r="M80" t="s">
        <v>270</v>
      </c>
      <c r="P80" t="s">
        <v>820</v>
      </c>
      <c r="R80" s="1" t="str">
        <f t="shared" si="8"/>
        <v>8/8/1853</v>
      </c>
      <c r="S80" t="str">
        <f t="shared" si="9"/>
        <v>1853</v>
      </c>
      <c r="T80" t="str">
        <f t="shared" si="10"/>
        <v>8</v>
      </c>
      <c r="U80" t="str">
        <f t="shared" si="11"/>
        <v>8</v>
      </c>
      <c r="V80" s="3">
        <f>VLOOKUP(VALUE(S80),'CPI Data'!$A$1:$C$67, 3)*J80</f>
        <v>254.74504000000002</v>
      </c>
      <c r="W80" t="s">
        <v>521</v>
      </c>
      <c r="X80">
        <v>4.5</v>
      </c>
    </row>
    <row r="81" spans="1:26" hidden="1" x14ac:dyDescent="0.35">
      <c r="A81" t="s">
        <v>708</v>
      </c>
      <c r="B81" t="s">
        <v>589</v>
      </c>
      <c r="D81" s="1" t="s">
        <v>123</v>
      </c>
      <c r="G81" t="s">
        <v>142</v>
      </c>
      <c r="H81" t="s">
        <v>454</v>
      </c>
      <c r="I81" t="s">
        <v>258</v>
      </c>
      <c r="J81" s="2">
        <v>15</v>
      </c>
      <c r="M81" t="s">
        <v>257</v>
      </c>
      <c r="N81" t="s">
        <v>122</v>
      </c>
      <c r="P81" t="s">
        <v>820</v>
      </c>
      <c r="R81" s="1" t="str">
        <f t="shared" si="8"/>
        <v>8/8/1853</v>
      </c>
      <c r="S81" t="str">
        <f t="shared" si="9"/>
        <v>1853</v>
      </c>
      <c r="T81" t="str">
        <f t="shared" si="10"/>
        <v>8</v>
      </c>
      <c r="U81" t="str">
        <f t="shared" si="11"/>
        <v>8</v>
      </c>
      <c r="V81" s="3">
        <f>VLOOKUP(VALUE(S81),'CPI Data'!$A$1:$C$67, 3)*J81</f>
        <v>566.93999999999994</v>
      </c>
      <c r="W81" t="s">
        <v>521</v>
      </c>
      <c r="X81">
        <v>14</v>
      </c>
    </row>
    <row r="82" spans="1:26" hidden="1" x14ac:dyDescent="0.35">
      <c r="A82" t="s">
        <v>776</v>
      </c>
      <c r="B82" t="s">
        <v>589</v>
      </c>
      <c r="D82" s="1" t="s">
        <v>247</v>
      </c>
      <c r="G82" t="s">
        <v>142</v>
      </c>
      <c r="H82" t="s">
        <v>471</v>
      </c>
      <c r="I82" t="s">
        <v>246</v>
      </c>
      <c r="J82" s="2">
        <v>10</v>
      </c>
      <c r="M82" t="s">
        <v>201</v>
      </c>
      <c r="P82" t="s">
        <v>820</v>
      </c>
      <c r="R82" s="1" t="str">
        <f t="shared" si="8"/>
        <v>7/29/1854</v>
      </c>
      <c r="S82" t="str">
        <f t="shared" si="9"/>
        <v>1854</v>
      </c>
      <c r="T82" t="str">
        <f t="shared" si="10"/>
        <v>7</v>
      </c>
      <c r="U82" t="str">
        <f t="shared" si="11"/>
        <v>29</v>
      </c>
      <c r="V82" s="3">
        <f>VLOOKUP(VALUE(S82),'CPI Data'!$A$1:$C$67, 3)*J82</f>
        <v>349.96296296296293</v>
      </c>
      <c r="W82" t="s">
        <v>521</v>
      </c>
      <c r="X82">
        <v>8</v>
      </c>
    </row>
    <row r="83" spans="1:26" x14ac:dyDescent="0.35">
      <c r="A83" t="s">
        <v>793</v>
      </c>
      <c r="B83" t="s">
        <v>588</v>
      </c>
      <c r="H83" t="s">
        <v>40</v>
      </c>
      <c r="I83" t="s">
        <v>794</v>
      </c>
      <c r="J83" s="2">
        <v>50</v>
      </c>
      <c r="L83" t="s">
        <v>485</v>
      </c>
      <c r="M83" t="s">
        <v>43</v>
      </c>
      <c r="O83" s="1" t="s">
        <v>46</v>
      </c>
      <c r="P83" t="s">
        <v>125</v>
      </c>
      <c r="R83" s="1" t="str">
        <f t="shared" si="8"/>
        <v>10/4/1844</v>
      </c>
      <c r="S83" t="str">
        <f t="shared" si="9"/>
        <v>1844</v>
      </c>
      <c r="T83" t="str">
        <f t="shared" si="10"/>
        <v>10</v>
      </c>
      <c r="U83" t="str">
        <f t="shared" si="11"/>
        <v>4</v>
      </c>
      <c r="V83" s="3">
        <f>VLOOKUP(VALUE(S83),'CPI Data'!$A$1:$C$67, 3)*J83</f>
        <v>1687.3214285714287</v>
      </c>
      <c r="W83" t="s">
        <v>521</v>
      </c>
      <c r="Z83" t="s">
        <v>792</v>
      </c>
    </row>
    <row r="84" spans="1:26" hidden="1" x14ac:dyDescent="0.35">
      <c r="A84" t="s">
        <v>736</v>
      </c>
      <c r="B84" t="s">
        <v>588</v>
      </c>
      <c r="D84" s="1" t="s">
        <v>735</v>
      </c>
      <c r="H84" t="s">
        <v>458</v>
      </c>
      <c r="I84" t="s">
        <v>90</v>
      </c>
      <c r="J84" s="2">
        <v>144</v>
      </c>
      <c r="K84" t="s">
        <v>734</v>
      </c>
      <c r="P84" t="s">
        <v>820</v>
      </c>
      <c r="R84" s="1" t="str">
        <f t="shared" si="8"/>
        <v>1/1/1845</v>
      </c>
      <c r="S84" t="str">
        <f t="shared" si="9"/>
        <v>1845</v>
      </c>
      <c r="T84" t="str">
        <f t="shared" si="10"/>
        <v>1</v>
      </c>
      <c r="U84" t="str">
        <f t="shared" si="11"/>
        <v>1</v>
      </c>
      <c r="V84" s="3">
        <f>VLOOKUP(VALUE(S84),'CPI Data'!$A$1:$C$67, 3)*J84</f>
        <v>4859.4857142857145</v>
      </c>
      <c r="W84" t="s">
        <v>520</v>
      </c>
      <c r="X84">
        <f>360*2</f>
        <v>720</v>
      </c>
    </row>
    <row r="85" spans="1:26" hidden="1" x14ac:dyDescent="0.35">
      <c r="A85" t="s">
        <v>802</v>
      </c>
      <c r="B85" t="s">
        <v>589</v>
      </c>
      <c r="F85" t="s">
        <v>801</v>
      </c>
      <c r="H85" t="s">
        <v>462</v>
      </c>
      <c r="I85" t="s">
        <v>398</v>
      </c>
      <c r="J85" s="2">
        <v>15</v>
      </c>
      <c r="L85" t="s">
        <v>485</v>
      </c>
      <c r="M85" t="str">
        <f>F85</f>
        <v>Samuel M. Stafford</v>
      </c>
      <c r="O85" s="1" t="s">
        <v>119</v>
      </c>
      <c r="P85" t="s">
        <v>125</v>
      </c>
      <c r="R85" s="1" t="str">
        <f t="shared" si="8"/>
        <v>11/11/1852</v>
      </c>
      <c r="S85" t="str">
        <f t="shared" si="9"/>
        <v>1852</v>
      </c>
      <c r="T85" t="str">
        <f t="shared" si="10"/>
        <v>11</v>
      </c>
      <c r="U85" t="str">
        <f t="shared" si="11"/>
        <v>11</v>
      </c>
      <c r="V85" s="3">
        <f>VLOOKUP(VALUE(S85),'CPI Data'!$A$1:$C$67, 3)*J85</f>
        <v>566.93999999999994</v>
      </c>
      <c r="W85" t="s">
        <v>535</v>
      </c>
      <c r="X85">
        <v>45</v>
      </c>
    </row>
    <row r="86" spans="1:26" x14ac:dyDescent="0.35">
      <c r="A86" t="s">
        <v>795</v>
      </c>
      <c r="B86" t="s">
        <v>588</v>
      </c>
      <c r="H86" t="s">
        <v>40</v>
      </c>
      <c r="I86" t="s">
        <v>42</v>
      </c>
      <c r="J86" s="2">
        <v>10</v>
      </c>
      <c r="L86" t="s">
        <v>485</v>
      </c>
      <c r="M86" t="s">
        <v>43</v>
      </c>
      <c r="O86" s="1" t="s">
        <v>41</v>
      </c>
      <c r="P86" t="s">
        <v>125</v>
      </c>
      <c r="R86" s="1" t="str">
        <f t="shared" si="8"/>
        <v>11/6/1844</v>
      </c>
      <c r="S86" t="str">
        <f t="shared" si="9"/>
        <v>1844</v>
      </c>
      <c r="T86" t="str">
        <f t="shared" si="10"/>
        <v>11</v>
      </c>
      <c r="U86" t="str">
        <f t="shared" si="11"/>
        <v>6</v>
      </c>
      <c r="V86" s="3">
        <f>VLOOKUP(VALUE(S86),'CPI Data'!$A$1:$C$67, 3)*J86</f>
        <v>337.46428571428572</v>
      </c>
      <c r="W86" t="s">
        <v>521</v>
      </c>
      <c r="Z86" t="s">
        <v>796</v>
      </c>
    </row>
    <row r="87" spans="1:26" x14ac:dyDescent="0.35">
      <c r="A87" t="s">
        <v>596</v>
      </c>
      <c r="B87" t="s">
        <v>589</v>
      </c>
      <c r="D87" s="1" t="s">
        <v>150</v>
      </c>
      <c r="G87" t="s">
        <v>485</v>
      </c>
      <c r="H87" t="s">
        <v>27</v>
      </c>
      <c r="I87" t="s">
        <v>151</v>
      </c>
      <c r="J87" s="2">
        <v>30</v>
      </c>
      <c r="L87" t="s">
        <v>485</v>
      </c>
      <c r="M87" t="s">
        <v>489</v>
      </c>
      <c r="N87" t="s">
        <v>404</v>
      </c>
      <c r="O87" s="1" t="s">
        <v>152</v>
      </c>
      <c r="P87" t="s">
        <v>125</v>
      </c>
      <c r="R87" s="1" t="str">
        <f t="shared" si="8"/>
        <v>10/7/1850</v>
      </c>
      <c r="S87" t="str">
        <f t="shared" si="9"/>
        <v>1850</v>
      </c>
      <c r="T87" t="str">
        <f t="shared" si="10"/>
        <v>10</v>
      </c>
      <c r="U87" t="str">
        <f t="shared" si="11"/>
        <v>7</v>
      </c>
      <c r="V87" s="3">
        <f>VLOOKUP(VALUE(S87),'CPI Data'!$A$1:$C$67, 3)*J87</f>
        <v>1133.8799999999999</v>
      </c>
      <c r="W87" t="s">
        <v>521</v>
      </c>
      <c r="Z87" t="s">
        <v>553</v>
      </c>
    </row>
    <row r="88" spans="1:26" x14ac:dyDescent="0.35">
      <c r="A88" s="6" t="s">
        <v>635</v>
      </c>
      <c r="B88" t="s">
        <v>589</v>
      </c>
      <c r="G88" t="s">
        <v>133</v>
      </c>
      <c r="H88" t="s">
        <v>135</v>
      </c>
      <c r="I88" t="s">
        <v>410</v>
      </c>
      <c r="J88" s="2">
        <v>20.25</v>
      </c>
      <c r="K88" t="s">
        <v>409</v>
      </c>
      <c r="L88" t="s">
        <v>142</v>
      </c>
      <c r="M88" t="s">
        <v>133</v>
      </c>
      <c r="N88" t="s">
        <v>293</v>
      </c>
      <c r="O88" s="1" t="s">
        <v>134</v>
      </c>
      <c r="P88" t="s">
        <v>125</v>
      </c>
      <c r="R88" s="1" t="str">
        <f t="shared" si="8"/>
        <v>8/9/1850</v>
      </c>
      <c r="S88" t="str">
        <f t="shared" si="9"/>
        <v>1850</v>
      </c>
      <c r="T88" t="str">
        <f t="shared" si="10"/>
        <v>8</v>
      </c>
      <c r="U88" t="str">
        <f t="shared" si="11"/>
        <v>9</v>
      </c>
      <c r="V88" s="3">
        <f>VLOOKUP(VALUE(S88),'CPI Data'!$A$1:$C$67, 3)*J88</f>
        <v>765.36900000000003</v>
      </c>
      <c r="W88" t="s">
        <v>521</v>
      </c>
    </row>
    <row r="89" spans="1:26" hidden="1" x14ac:dyDescent="0.35">
      <c r="B89" t="s">
        <v>587</v>
      </c>
      <c r="D89" s="1" t="s">
        <v>314</v>
      </c>
      <c r="I89" t="s">
        <v>312</v>
      </c>
      <c r="J89" s="2">
        <v>0</v>
      </c>
      <c r="K89">
        <v>1842</v>
      </c>
      <c r="P89" t="s">
        <v>824</v>
      </c>
      <c r="R89" s="1" t="str">
        <f t="shared" si="8"/>
        <v>12/14/1841</v>
      </c>
      <c r="S89" t="str">
        <f t="shared" si="9"/>
        <v>1841</v>
      </c>
      <c r="T89" t="str">
        <f t="shared" si="10"/>
        <v>12</v>
      </c>
      <c r="U89" t="str">
        <f t="shared" si="11"/>
        <v>14</v>
      </c>
      <c r="V89" s="3">
        <f>VLOOKUP(VALUE(S89),'CPI Data'!$A$1:$C$67, 3)*J89</f>
        <v>0</v>
      </c>
      <c r="W89" t="s">
        <v>528</v>
      </c>
    </row>
    <row r="90" spans="1:26" hidden="1" x14ac:dyDescent="0.35">
      <c r="A90" t="s">
        <v>809</v>
      </c>
      <c r="B90" t="s">
        <v>588</v>
      </c>
      <c r="D90" s="1" t="s">
        <v>507</v>
      </c>
      <c r="I90" t="s">
        <v>368</v>
      </c>
      <c r="J90" s="2">
        <v>0</v>
      </c>
      <c r="P90" t="s">
        <v>826</v>
      </c>
      <c r="R90" s="1" t="str">
        <f t="shared" si="8"/>
        <v>12/14/1842</v>
      </c>
      <c r="S90" t="str">
        <f t="shared" si="9"/>
        <v>1842</v>
      </c>
      <c r="T90" t="str">
        <f t="shared" si="10"/>
        <v>12</v>
      </c>
      <c r="U90" t="str">
        <f t="shared" si="11"/>
        <v>14</v>
      </c>
      <c r="V90" s="3">
        <f>VLOOKUP(VALUE(S90),'CPI Data'!$A$1:$C$67, 3)*J90</f>
        <v>0</v>
      </c>
      <c r="W90" t="s">
        <v>520</v>
      </c>
    </row>
    <row r="91" spans="1:26" hidden="1" x14ac:dyDescent="0.35">
      <c r="A91" s="6" t="s">
        <v>760</v>
      </c>
      <c r="B91" t="s">
        <v>587</v>
      </c>
      <c r="D91" s="1" t="s">
        <v>299</v>
      </c>
      <c r="E91" s="1" t="s">
        <v>304</v>
      </c>
      <c r="G91" t="s">
        <v>298</v>
      </c>
      <c r="I91" t="s">
        <v>301</v>
      </c>
      <c r="J91" s="2">
        <v>110</v>
      </c>
      <c r="K91" t="s">
        <v>302</v>
      </c>
      <c r="M91" t="str">
        <f>G91</f>
        <v>M. W. Williams</v>
      </c>
      <c r="N91" t="s">
        <v>303</v>
      </c>
      <c r="P91" t="s">
        <v>822</v>
      </c>
      <c r="R91" s="1" t="str">
        <f t="shared" si="8"/>
        <v>4/14/1831</v>
      </c>
      <c r="S91" t="str">
        <f t="shared" si="9"/>
        <v>1831</v>
      </c>
      <c r="T91" t="str">
        <f t="shared" si="10"/>
        <v>4</v>
      </c>
      <c r="U91" t="str">
        <f t="shared" si="11"/>
        <v>14</v>
      </c>
      <c r="V91" s="3">
        <f>VLOOKUP(VALUE(S91),'CPI Data'!$A$1:$C$67, 3)*J91</f>
        <v>3248.09375</v>
      </c>
      <c r="W91" t="s">
        <v>520</v>
      </c>
    </row>
    <row r="92" spans="1:26" hidden="1" x14ac:dyDescent="0.35">
      <c r="A92" t="s">
        <v>804</v>
      </c>
      <c r="B92" t="s">
        <v>589</v>
      </c>
      <c r="C92" s="1" t="s">
        <v>174</v>
      </c>
      <c r="G92" t="s">
        <v>803</v>
      </c>
      <c r="H92" t="s">
        <v>414</v>
      </c>
      <c r="I92" t="s">
        <v>427</v>
      </c>
      <c r="J92" s="2">
        <v>1.75</v>
      </c>
      <c r="L92" t="s">
        <v>384</v>
      </c>
      <c r="M92" t="str">
        <f>G92</f>
        <v>J. W. Martin</v>
      </c>
      <c r="P92" t="s">
        <v>125</v>
      </c>
      <c r="R92" s="1" t="str">
        <f t="shared" si="8"/>
        <v>2/5/1859</v>
      </c>
      <c r="S92" t="str">
        <f t="shared" si="9"/>
        <v>1859</v>
      </c>
      <c r="T92" t="str">
        <f t="shared" si="10"/>
        <v>2</v>
      </c>
      <c r="U92" t="str">
        <f t="shared" si="11"/>
        <v>5</v>
      </c>
      <c r="V92" s="3">
        <f>VLOOKUP(VALUE(S92),'CPI Data'!$A$1:$C$67, 3)*J92</f>
        <v>61.243518518518513</v>
      </c>
      <c r="W92" t="s">
        <v>523</v>
      </c>
    </row>
    <row r="93" spans="1:26" hidden="1" x14ac:dyDescent="0.35">
      <c r="A93" t="s">
        <v>806</v>
      </c>
      <c r="B93" t="s">
        <v>587</v>
      </c>
      <c r="D93" s="1" t="s">
        <v>321</v>
      </c>
      <c r="F93" t="s">
        <v>864</v>
      </c>
      <c r="G93" t="s">
        <v>805</v>
      </c>
      <c r="H93" t="s">
        <v>7</v>
      </c>
      <c r="I93" t="s">
        <v>320</v>
      </c>
      <c r="J93" s="2">
        <v>5.625</v>
      </c>
      <c r="M93" t="s">
        <v>805</v>
      </c>
      <c r="N93" t="s">
        <v>322</v>
      </c>
      <c r="P93" t="s">
        <v>125</v>
      </c>
      <c r="R93" s="1" t="str">
        <f t="shared" si="8"/>
        <v>3/16/1830</v>
      </c>
      <c r="S93" t="str">
        <f t="shared" si="9"/>
        <v>1830</v>
      </c>
      <c r="T93" t="str">
        <f t="shared" si="10"/>
        <v>3</v>
      </c>
      <c r="U93" t="str">
        <f t="shared" si="11"/>
        <v>16</v>
      </c>
      <c r="V93" s="3">
        <f>VLOOKUP(VALUE(S93),'CPI Data'!$A$1:$C$67, 3)*J93</f>
        <v>166.095703125</v>
      </c>
      <c r="W93" t="s">
        <v>521</v>
      </c>
      <c r="X93">
        <f>5+1.5</f>
        <v>6.5</v>
      </c>
    </row>
    <row r="94" spans="1:26" x14ac:dyDescent="0.35">
      <c r="A94" t="s">
        <v>772</v>
      </c>
      <c r="B94" t="s">
        <v>587</v>
      </c>
      <c r="D94" s="1" t="s">
        <v>22</v>
      </c>
      <c r="H94" t="s">
        <v>450</v>
      </c>
      <c r="I94" t="s">
        <v>315</v>
      </c>
      <c r="J94" s="2">
        <v>400</v>
      </c>
      <c r="K94" t="s">
        <v>582</v>
      </c>
      <c r="P94" t="s">
        <v>824</v>
      </c>
      <c r="R94" s="1" t="str">
        <f t="shared" si="8"/>
        <v>12/18/1839</v>
      </c>
      <c r="S94" t="str">
        <f t="shared" si="9"/>
        <v>1839</v>
      </c>
      <c r="T94" t="str">
        <f t="shared" si="10"/>
        <v>12</v>
      </c>
      <c r="U94" t="str">
        <f t="shared" si="11"/>
        <v>18</v>
      </c>
      <c r="V94" s="3">
        <f>VLOOKUP(VALUE(S94),'CPI Data'!$A$1:$C$67, 3)*J94</f>
        <v>11811.25</v>
      </c>
      <c r="W94" t="s">
        <v>521</v>
      </c>
    </row>
    <row r="95" spans="1:26" hidden="1" x14ac:dyDescent="0.35">
      <c r="A95" t="s">
        <v>727</v>
      </c>
      <c r="B95" t="s">
        <v>587</v>
      </c>
      <c r="D95" s="1" t="s">
        <v>10</v>
      </c>
      <c r="G95" t="s">
        <v>726</v>
      </c>
      <c r="H95" t="s">
        <v>67</v>
      </c>
      <c r="I95" t="s">
        <v>306</v>
      </c>
      <c r="J95" s="2">
        <v>10.25</v>
      </c>
      <c r="M95" t="str">
        <f>G95</f>
        <v>Cook and Kornegay</v>
      </c>
      <c r="N95" t="s">
        <v>485</v>
      </c>
      <c r="O95" s="1" t="s">
        <v>11</v>
      </c>
      <c r="P95" t="s">
        <v>125</v>
      </c>
      <c r="R95" s="1" t="str">
        <f xml:space="preserve"> IF(ISBLANK(O95), IF(ISBLANK(C95), IF(ISBLANK(D95),IF(ISBLANK(E95), "1/1/1800", E95),D95), C95),O95)</f>
        <v>12/7/1839</v>
      </c>
      <c r="S95" t="str">
        <f t="shared" si="9"/>
        <v>1839</v>
      </c>
      <c r="T95" t="str">
        <f t="shared" si="10"/>
        <v>12</v>
      </c>
      <c r="U95" t="str">
        <f t="shared" si="11"/>
        <v>7</v>
      </c>
      <c r="V95" s="3">
        <f>VLOOKUP(VALUE(S95),'CPI Data'!$A$1:$C$67, 3)*J95</f>
        <v>302.66328125000001</v>
      </c>
      <c r="W95" t="s">
        <v>523</v>
      </c>
    </row>
    <row r="96" spans="1:26" x14ac:dyDescent="0.35">
      <c r="A96" t="s">
        <v>784</v>
      </c>
      <c r="B96" t="s">
        <v>588</v>
      </c>
      <c r="D96" s="1" t="s">
        <v>505</v>
      </c>
      <c r="I96" t="s">
        <v>783</v>
      </c>
      <c r="J96" s="2">
        <v>300</v>
      </c>
      <c r="K96" t="s">
        <v>506</v>
      </c>
      <c r="P96" t="s">
        <v>825</v>
      </c>
      <c r="R96" s="1" t="str">
        <f t="shared" ref="R96:R125" si="12">IF(ISBLANK(O96), IF(ISBLANK(D96), IF(ISBLANK(C96),IF(ISBLANK(E96), "1/1/1800", E96),C96), D96), O96)</f>
        <v>1/1/1840</v>
      </c>
      <c r="S96" t="str">
        <f t="shared" si="9"/>
        <v>1840</v>
      </c>
      <c r="T96" t="str">
        <f t="shared" si="10"/>
        <v>1</v>
      </c>
      <c r="U96" t="str">
        <f t="shared" si="11"/>
        <v>1</v>
      </c>
      <c r="V96" s="3">
        <f>VLOOKUP(VALUE(S96),'CPI Data'!$A$1:$C$67, 3)*J96</f>
        <v>9449</v>
      </c>
      <c r="W96" t="s">
        <v>521</v>
      </c>
    </row>
    <row r="97" spans="1:26" hidden="1" x14ac:dyDescent="0.35">
      <c r="A97" t="s">
        <v>638</v>
      </c>
      <c r="B97" t="s">
        <v>589</v>
      </c>
      <c r="H97" t="s">
        <v>472</v>
      </c>
      <c r="I97" t="s">
        <v>253</v>
      </c>
      <c r="J97" s="2">
        <v>12</v>
      </c>
      <c r="K97" t="s">
        <v>252</v>
      </c>
      <c r="L97" t="s">
        <v>485</v>
      </c>
      <c r="M97" t="s">
        <v>254</v>
      </c>
      <c r="O97" s="1" t="s">
        <v>166</v>
      </c>
      <c r="P97" t="s">
        <v>125</v>
      </c>
      <c r="R97" s="1" t="str">
        <f t="shared" si="12"/>
        <v>6/14/1851</v>
      </c>
      <c r="S97" t="str">
        <f t="shared" si="9"/>
        <v>1851</v>
      </c>
      <c r="T97" t="str">
        <f t="shared" si="10"/>
        <v>6</v>
      </c>
      <c r="U97" t="str">
        <f t="shared" si="11"/>
        <v>14</v>
      </c>
      <c r="V97" s="3">
        <f>VLOOKUP(VALUE(S97),'CPI Data'!$A$1:$C$67, 3)*J97</f>
        <v>453.55200000000002</v>
      </c>
      <c r="W97" t="s">
        <v>527</v>
      </c>
      <c r="X97">
        <v>16</v>
      </c>
    </row>
    <row r="98" spans="1:26" hidden="1" x14ac:dyDescent="0.35">
      <c r="A98" t="s">
        <v>664</v>
      </c>
      <c r="B98" t="s">
        <v>590</v>
      </c>
      <c r="D98" s="1" t="s">
        <v>195</v>
      </c>
      <c r="G98" t="s">
        <v>194</v>
      </c>
      <c r="H98" t="s">
        <v>452</v>
      </c>
      <c r="I98" t="s">
        <v>196</v>
      </c>
      <c r="J98" s="2">
        <v>12</v>
      </c>
      <c r="L98" t="s">
        <v>485</v>
      </c>
      <c r="M98" t="s">
        <v>194</v>
      </c>
      <c r="O98" s="1" t="s">
        <v>197</v>
      </c>
      <c r="P98" t="s">
        <v>125</v>
      </c>
      <c r="R98" s="1" t="str">
        <f t="shared" si="12"/>
        <v>4/9/1851</v>
      </c>
      <c r="S98" t="str">
        <f t="shared" ref="S98:S129" si="13">RIGHT(R98, 4)</f>
        <v>1851</v>
      </c>
      <c r="T98" t="str">
        <f t="shared" ref="T98:T129" si="14">LEFT(R98,FIND("/",R98)-1)</f>
        <v>4</v>
      </c>
      <c r="U98" t="str">
        <f t="shared" ref="U98:U129" si="15">MID(R98, FIND("/", R98)+1, LEN(R98)-4 -FIND("/", R98)-1 )</f>
        <v>9</v>
      </c>
      <c r="V98" s="3">
        <f>VLOOKUP(VALUE(S98),'CPI Data'!$A$1:$C$67, 3)*J98</f>
        <v>453.55200000000002</v>
      </c>
      <c r="W98" t="s">
        <v>525</v>
      </c>
    </row>
    <row r="99" spans="1:26" hidden="1" x14ac:dyDescent="0.35">
      <c r="A99" t="s">
        <v>807</v>
      </c>
      <c r="B99" t="s">
        <v>589</v>
      </c>
      <c r="H99" t="s">
        <v>452</v>
      </c>
      <c r="I99" t="s">
        <v>397</v>
      </c>
      <c r="J99" s="2">
        <v>10</v>
      </c>
      <c r="L99" t="s">
        <v>485</v>
      </c>
      <c r="M99" t="s">
        <v>106</v>
      </c>
      <c r="O99" s="1" t="s">
        <v>115</v>
      </c>
      <c r="P99" t="s">
        <v>125</v>
      </c>
      <c r="R99" s="1" t="str">
        <f t="shared" si="12"/>
        <v>4/23/1851</v>
      </c>
      <c r="S99" t="str">
        <f t="shared" si="13"/>
        <v>1851</v>
      </c>
      <c r="T99" t="str">
        <f t="shared" si="14"/>
        <v>4</v>
      </c>
      <c r="U99" t="str">
        <f t="shared" si="15"/>
        <v>23</v>
      </c>
      <c r="V99" s="3">
        <f>VLOOKUP(VALUE(S99),'CPI Data'!$A$1:$C$67, 3)*J99</f>
        <v>377.96</v>
      </c>
      <c r="W99" t="s">
        <v>520</v>
      </c>
      <c r="Z99" t="s">
        <v>808</v>
      </c>
    </row>
    <row r="100" spans="1:26" x14ac:dyDescent="0.35">
      <c r="A100" t="s">
        <v>732</v>
      </c>
      <c r="B100" t="s">
        <v>587</v>
      </c>
      <c r="D100" s="1" t="s">
        <v>314</v>
      </c>
      <c r="I100" t="s">
        <v>313</v>
      </c>
      <c r="J100" s="2">
        <v>300</v>
      </c>
      <c r="P100" t="s">
        <v>824</v>
      </c>
      <c r="R100" s="1" t="str">
        <f t="shared" si="12"/>
        <v>12/14/1841</v>
      </c>
      <c r="S100" t="str">
        <f t="shared" si="13"/>
        <v>1841</v>
      </c>
      <c r="T100" t="str">
        <f t="shared" si="14"/>
        <v>12</v>
      </c>
      <c r="U100" t="str">
        <f t="shared" si="15"/>
        <v>14</v>
      </c>
      <c r="V100" s="3">
        <f>VLOOKUP(VALUE(S100),'CPI Data'!$A$1:$C$67, 3)*J100</f>
        <v>9144.1935483870966</v>
      </c>
      <c r="W100" t="s">
        <v>521</v>
      </c>
    </row>
    <row r="101" spans="1:26" x14ac:dyDescent="0.35">
      <c r="A101" t="s">
        <v>713</v>
      </c>
      <c r="B101" t="s">
        <v>588</v>
      </c>
      <c r="E101" s="1" t="s">
        <v>85</v>
      </c>
      <c r="I101" t="s">
        <v>586</v>
      </c>
      <c r="J101" s="2">
        <v>300</v>
      </c>
      <c r="K101" t="s">
        <v>83</v>
      </c>
      <c r="N101" t="s">
        <v>84</v>
      </c>
      <c r="P101" t="s">
        <v>824</v>
      </c>
      <c r="R101" s="1" t="str">
        <f t="shared" si="12"/>
        <v>12/17/1841</v>
      </c>
      <c r="S101" t="str">
        <f t="shared" si="13"/>
        <v>1841</v>
      </c>
      <c r="T101" t="str">
        <f t="shared" si="14"/>
        <v>12</v>
      </c>
      <c r="U101" t="str">
        <f t="shared" si="15"/>
        <v>17</v>
      </c>
      <c r="V101" s="3">
        <f>VLOOKUP(VALUE(S101),'CPI Data'!$A$1:$C$67, 3)*J101</f>
        <v>9144.1935483870966</v>
      </c>
      <c r="W101" t="s">
        <v>529</v>
      </c>
    </row>
    <row r="102" spans="1:26" hidden="1" x14ac:dyDescent="0.35">
      <c r="A102" t="s">
        <v>766</v>
      </c>
      <c r="B102" t="s">
        <v>588</v>
      </c>
      <c r="D102" s="1" t="s">
        <v>51</v>
      </c>
      <c r="F102" t="s">
        <v>767</v>
      </c>
      <c r="G102" t="s">
        <v>485</v>
      </c>
      <c r="I102" t="s">
        <v>52</v>
      </c>
      <c r="J102" s="2">
        <v>4.5</v>
      </c>
      <c r="K102" t="s">
        <v>351</v>
      </c>
      <c r="M102" t="str">
        <f>F102</f>
        <v>James Howell</v>
      </c>
      <c r="P102" t="s">
        <v>820</v>
      </c>
      <c r="R102" s="1" t="str">
        <f t="shared" si="12"/>
        <v>8/14/1841</v>
      </c>
      <c r="S102" t="str">
        <f t="shared" si="13"/>
        <v>1841</v>
      </c>
      <c r="T102" t="str">
        <f t="shared" si="14"/>
        <v>8</v>
      </c>
      <c r="U102" t="str">
        <f t="shared" si="15"/>
        <v>14</v>
      </c>
      <c r="V102" s="3">
        <f>VLOOKUP(VALUE(S102),'CPI Data'!$A$1:$C$67, 3)*J102</f>
        <v>137.16290322580645</v>
      </c>
      <c r="W102" t="s">
        <v>521</v>
      </c>
      <c r="X102">
        <v>2</v>
      </c>
    </row>
    <row r="103" spans="1:26" hidden="1" x14ac:dyDescent="0.35">
      <c r="A103" t="s">
        <v>648</v>
      </c>
      <c r="B103" t="s">
        <v>590</v>
      </c>
      <c r="D103" s="1" t="s">
        <v>192</v>
      </c>
      <c r="G103" t="s">
        <v>647</v>
      </c>
      <c r="H103" t="s">
        <v>452</v>
      </c>
      <c r="I103" t="s">
        <v>378</v>
      </c>
      <c r="J103" s="2">
        <v>2.5</v>
      </c>
      <c r="K103" t="s">
        <v>193</v>
      </c>
      <c r="L103" t="s">
        <v>485</v>
      </c>
      <c r="M103" t="s">
        <v>647</v>
      </c>
      <c r="P103" t="s">
        <v>125</v>
      </c>
      <c r="R103" s="1" t="str">
        <f t="shared" si="12"/>
        <v>10/4/1851</v>
      </c>
      <c r="S103" t="str">
        <f t="shared" si="13"/>
        <v>1851</v>
      </c>
      <c r="T103" t="str">
        <f t="shared" si="14"/>
        <v>10</v>
      </c>
      <c r="U103" t="str">
        <f t="shared" si="15"/>
        <v>4</v>
      </c>
      <c r="V103" s="3">
        <f>VLOOKUP(VALUE(S103),'CPI Data'!$A$1:$C$67, 3)*J103</f>
        <v>94.49</v>
      </c>
      <c r="W103" t="s">
        <v>525</v>
      </c>
    </row>
    <row r="104" spans="1:26" hidden="1" x14ac:dyDescent="0.35">
      <c r="A104" t="s">
        <v>811</v>
      </c>
      <c r="B104" t="s">
        <v>589</v>
      </c>
      <c r="G104" t="s">
        <v>237</v>
      </c>
      <c r="H104" t="s">
        <v>469</v>
      </c>
      <c r="I104" t="s">
        <v>232</v>
      </c>
      <c r="J104" s="2">
        <v>25.5</v>
      </c>
      <c r="L104" t="s">
        <v>384</v>
      </c>
      <c r="M104" t="s">
        <v>810</v>
      </c>
      <c r="N104" t="s">
        <v>237</v>
      </c>
      <c r="O104" s="1" t="s">
        <v>231</v>
      </c>
      <c r="P104" t="s">
        <v>125</v>
      </c>
      <c r="R104" s="1" t="str">
        <f t="shared" si="12"/>
        <v>4/23/1859</v>
      </c>
      <c r="S104" t="str">
        <f t="shared" si="13"/>
        <v>1859</v>
      </c>
      <c r="T104" t="str">
        <f t="shared" si="14"/>
        <v>4</v>
      </c>
      <c r="U104" t="str">
        <f t="shared" si="15"/>
        <v>23</v>
      </c>
      <c r="V104" s="3">
        <f>VLOOKUP(VALUE(S104),'CPI Data'!$A$1:$C$67, 3)*J104</f>
        <v>892.40555555555545</v>
      </c>
      <c r="W104" t="s">
        <v>521</v>
      </c>
      <c r="X104">
        <v>25.5</v>
      </c>
    </row>
    <row r="105" spans="1:26" hidden="1" x14ac:dyDescent="0.35">
      <c r="A105" t="s">
        <v>613</v>
      </c>
      <c r="B105" t="s">
        <v>589</v>
      </c>
      <c r="H105" t="s">
        <v>454</v>
      </c>
      <c r="I105" t="s">
        <v>279</v>
      </c>
      <c r="J105" s="2">
        <v>63.08</v>
      </c>
      <c r="L105" t="s">
        <v>485</v>
      </c>
      <c r="M105" t="s">
        <v>76</v>
      </c>
      <c r="O105" s="1" t="s">
        <v>278</v>
      </c>
      <c r="P105" t="s">
        <v>125</v>
      </c>
      <c r="R105" s="1" t="str">
        <f t="shared" si="12"/>
        <v>7/27/1852</v>
      </c>
      <c r="S105" t="str">
        <f t="shared" si="13"/>
        <v>1852</v>
      </c>
      <c r="T105" t="str">
        <f t="shared" si="14"/>
        <v>7</v>
      </c>
      <c r="U105" t="str">
        <f t="shared" si="15"/>
        <v>27</v>
      </c>
      <c r="V105" s="3">
        <f>VLOOKUP(VALUE(S105),'CPI Data'!$A$1:$C$67, 3)*J105</f>
        <v>2384.1716799999999</v>
      </c>
      <c r="W105" t="s">
        <v>521</v>
      </c>
      <c r="X105">
        <v>41</v>
      </c>
      <c r="Z105" t="s">
        <v>278</v>
      </c>
    </row>
    <row r="106" spans="1:26" hidden="1" x14ac:dyDescent="0.35">
      <c r="B106" t="s">
        <v>590</v>
      </c>
      <c r="F106" t="s">
        <v>106</v>
      </c>
      <c r="I106" t="s">
        <v>191</v>
      </c>
      <c r="J106" s="2">
        <v>4</v>
      </c>
      <c r="K106" t="s">
        <v>189</v>
      </c>
      <c r="L106" t="s">
        <v>384</v>
      </c>
      <c r="M106" t="str">
        <f>F106</f>
        <v>John P. Boyle</v>
      </c>
      <c r="O106" s="1" t="s">
        <v>190</v>
      </c>
      <c r="P106" t="s">
        <v>125</v>
      </c>
      <c r="R106" s="1" t="str">
        <f t="shared" si="12"/>
        <v>4/28/1860</v>
      </c>
      <c r="S106" t="str">
        <f t="shared" si="13"/>
        <v>1860</v>
      </c>
      <c r="T106" t="str">
        <f t="shared" si="14"/>
        <v>4</v>
      </c>
      <c r="U106" t="str">
        <f t="shared" si="15"/>
        <v>28</v>
      </c>
      <c r="V106" s="3">
        <f>VLOOKUP(VALUE(S106),'CPI Data'!$A$1:$C$67, 3)*J106</f>
        <v>139.98518518518517</v>
      </c>
      <c r="W106" t="s">
        <v>521</v>
      </c>
      <c r="X106">
        <v>4</v>
      </c>
    </row>
    <row r="107" spans="1:26" hidden="1" x14ac:dyDescent="0.35">
      <c r="A107" t="s">
        <v>812</v>
      </c>
      <c r="B107" t="s">
        <v>589</v>
      </c>
      <c r="H107" t="s">
        <v>465</v>
      </c>
      <c r="I107" t="s">
        <v>417</v>
      </c>
      <c r="J107" s="2">
        <v>16</v>
      </c>
      <c r="L107" t="s">
        <v>485</v>
      </c>
      <c r="M107" t="s">
        <v>106</v>
      </c>
      <c r="O107" s="1" t="s">
        <v>155</v>
      </c>
      <c r="P107" t="s">
        <v>125</v>
      </c>
      <c r="R107" s="1" t="str">
        <f t="shared" si="12"/>
        <v>4/7/1852</v>
      </c>
      <c r="S107" t="str">
        <f t="shared" si="13"/>
        <v>1852</v>
      </c>
      <c r="T107" t="str">
        <f t="shared" si="14"/>
        <v>4</v>
      </c>
      <c r="U107" t="str">
        <f t="shared" si="15"/>
        <v>7</v>
      </c>
      <c r="V107" s="3">
        <f>VLOOKUP(VALUE(S107),'CPI Data'!$A$1:$C$67, 3)*J107</f>
        <v>604.73599999999999</v>
      </c>
      <c r="W107" t="s">
        <v>535</v>
      </c>
      <c r="X107">
        <v>30</v>
      </c>
      <c r="Y107" t="s">
        <v>558</v>
      </c>
      <c r="Z107" t="s">
        <v>559</v>
      </c>
    </row>
    <row r="108" spans="1:26" hidden="1" x14ac:dyDescent="0.35">
      <c r="A108" t="s">
        <v>834</v>
      </c>
      <c r="B108" t="s">
        <v>589</v>
      </c>
      <c r="D108" s="1" t="s">
        <v>836</v>
      </c>
      <c r="F108" t="s">
        <v>261</v>
      </c>
      <c r="G108" t="s">
        <v>835</v>
      </c>
      <c r="I108" t="s">
        <v>439</v>
      </c>
      <c r="J108" s="2">
        <v>0</v>
      </c>
      <c r="P108" t="s">
        <v>827</v>
      </c>
      <c r="R108" s="1" t="str">
        <f t="shared" si="12"/>
        <v>5/17/1857</v>
      </c>
      <c r="S108" t="str">
        <f t="shared" si="13"/>
        <v>1857</v>
      </c>
      <c r="T108" t="str">
        <f t="shared" si="14"/>
        <v>5</v>
      </c>
      <c r="U108" t="str">
        <f t="shared" si="15"/>
        <v>17</v>
      </c>
      <c r="V108" s="3">
        <f>VLOOKUP(VALUE(S108),'CPI Data'!$A$1:$C$67, 3)*J108</f>
        <v>0</v>
      </c>
      <c r="W108" t="s">
        <v>528</v>
      </c>
    </row>
    <row r="109" spans="1:26" x14ac:dyDescent="0.35">
      <c r="A109" t="s">
        <v>770</v>
      </c>
      <c r="B109" t="s">
        <v>588</v>
      </c>
      <c r="H109" t="s">
        <v>27</v>
      </c>
      <c r="I109" t="s">
        <v>771</v>
      </c>
      <c r="J109" s="2">
        <v>36.5</v>
      </c>
      <c r="L109" t="s">
        <v>485</v>
      </c>
      <c r="M109" t="s">
        <v>639</v>
      </c>
      <c r="O109" s="1" t="s">
        <v>769</v>
      </c>
      <c r="P109" t="s">
        <v>125</v>
      </c>
      <c r="R109" s="1" t="str">
        <f t="shared" si="12"/>
        <v>10/2/1844</v>
      </c>
      <c r="S109" t="str">
        <f t="shared" si="13"/>
        <v>1844</v>
      </c>
      <c r="T109" t="str">
        <f t="shared" si="14"/>
        <v>10</v>
      </c>
      <c r="U109" t="str">
        <f t="shared" si="15"/>
        <v>2</v>
      </c>
      <c r="V109" s="3">
        <f>VLOOKUP(VALUE(S109),'CPI Data'!$A$1:$C$67, 3)*J109</f>
        <v>1231.7446428571429</v>
      </c>
      <c r="W109" t="s">
        <v>521</v>
      </c>
    </row>
    <row r="110" spans="1:26" hidden="1" x14ac:dyDescent="0.35">
      <c r="A110" t="s">
        <v>750</v>
      </c>
      <c r="B110" t="s">
        <v>588</v>
      </c>
      <c r="H110" t="s">
        <v>27</v>
      </c>
      <c r="I110" t="s">
        <v>60</v>
      </c>
      <c r="J110" s="2">
        <v>25</v>
      </c>
      <c r="L110" t="s">
        <v>485</v>
      </c>
      <c r="M110" t="s">
        <v>639</v>
      </c>
      <c r="O110" s="1" t="s">
        <v>44</v>
      </c>
      <c r="P110" t="s">
        <v>125</v>
      </c>
      <c r="R110" s="1" t="str">
        <f t="shared" si="12"/>
        <v>5/3/1844</v>
      </c>
      <c r="S110" t="str">
        <f t="shared" si="13"/>
        <v>1844</v>
      </c>
      <c r="T110" t="str">
        <f t="shared" si="14"/>
        <v>5</v>
      </c>
      <c r="U110" t="str">
        <f t="shared" si="15"/>
        <v>3</v>
      </c>
      <c r="V110" s="3">
        <f>VLOOKUP(VALUE(S110),'CPI Data'!$A$1:$C$67, 3)*J110</f>
        <v>843.66071428571433</v>
      </c>
      <c r="W110" t="s">
        <v>521</v>
      </c>
      <c r="X110">
        <v>60</v>
      </c>
    </row>
    <row r="111" spans="1:26" x14ac:dyDescent="0.35">
      <c r="A111" t="s">
        <v>753</v>
      </c>
      <c r="B111" t="s">
        <v>588</v>
      </c>
      <c r="H111" t="s">
        <v>27</v>
      </c>
      <c r="I111" t="s">
        <v>754</v>
      </c>
      <c r="J111" s="2">
        <v>12.5</v>
      </c>
      <c r="L111" t="s">
        <v>485</v>
      </c>
      <c r="M111" t="s">
        <v>639</v>
      </c>
      <c r="O111" s="1" t="s">
        <v>45</v>
      </c>
      <c r="P111" t="s">
        <v>125</v>
      </c>
      <c r="R111" s="1" t="str">
        <f t="shared" si="12"/>
        <v>12/3/1844</v>
      </c>
      <c r="S111" t="str">
        <f t="shared" si="13"/>
        <v>1844</v>
      </c>
      <c r="T111" t="str">
        <f t="shared" si="14"/>
        <v>12</v>
      </c>
      <c r="U111" t="str">
        <f t="shared" si="15"/>
        <v>3</v>
      </c>
      <c r="V111" s="3">
        <f>VLOOKUP(VALUE(S111),'CPI Data'!$A$1:$C$67, 3)*J111</f>
        <v>421.83035714285717</v>
      </c>
      <c r="W111" t="s">
        <v>521</v>
      </c>
    </row>
    <row r="112" spans="1:26" hidden="1" x14ac:dyDescent="0.35">
      <c r="A112" t="s">
        <v>574</v>
      </c>
      <c r="B112" t="s">
        <v>589</v>
      </c>
      <c r="H112" t="s">
        <v>107</v>
      </c>
      <c r="I112" t="s">
        <v>415</v>
      </c>
      <c r="J112" s="2">
        <v>1300</v>
      </c>
      <c r="K112" t="s">
        <v>145</v>
      </c>
      <c r="L112" t="s">
        <v>485</v>
      </c>
      <c r="M112" t="s">
        <v>146</v>
      </c>
      <c r="N112" t="s">
        <v>142</v>
      </c>
      <c r="O112" s="1" t="s">
        <v>110</v>
      </c>
      <c r="P112" t="s">
        <v>125</v>
      </c>
      <c r="R112" s="1" t="str">
        <f t="shared" si="12"/>
        <v>12/5/1853</v>
      </c>
      <c r="S112" t="str">
        <f t="shared" si="13"/>
        <v>1853</v>
      </c>
      <c r="T112" t="str">
        <f t="shared" si="14"/>
        <v>12</v>
      </c>
      <c r="U112" t="str">
        <f t="shared" si="15"/>
        <v>5</v>
      </c>
      <c r="V112" s="3">
        <f>VLOOKUP(VALUE(S112),'CPI Data'!$A$1:$C$67, 3)*J112</f>
        <v>49134.799999999996</v>
      </c>
      <c r="W112" t="s">
        <v>528</v>
      </c>
    </row>
    <row r="113" spans="1:26" hidden="1" x14ac:dyDescent="0.35">
      <c r="A113" t="s">
        <v>594</v>
      </c>
      <c r="B113" t="s">
        <v>589</v>
      </c>
      <c r="E113" s="1" t="s">
        <v>110</v>
      </c>
      <c r="F113" t="s">
        <v>142</v>
      </c>
      <c r="H113" t="s">
        <v>107</v>
      </c>
      <c r="I113" t="s">
        <v>396</v>
      </c>
      <c r="J113" s="2">
        <v>306.8</v>
      </c>
      <c r="M113" t="s">
        <v>146</v>
      </c>
      <c r="N113" t="s">
        <v>485</v>
      </c>
      <c r="P113" t="s">
        <v>820</v>
      </c>
      <c r="R113" s="1" t="str">
        <f t="shared" si="12"/>
        <v>12/5/1853</v>
      </c>
      <c r="S113" t="str">
        <f t="shared" si="13"/>
        <v>1853</v>
      </c>
      <c r="T113" t="str">
        <f t="shared" si="14"/>
        <v>12</v>
      </c>
      <c r="U113" t="str">
        <f t="shared" si="15"/>
        <v>5</v>
      </c>
      <c r="V113" s="3">
        <f>VLOOKUP(VALUE(S113),'CPI Data'!$A$1:$C$67, 3)*J113</f>
        <v>11595.8128</v>
      </c>
      <c r="W113" t="s">
        <v>528</v>
      </c>
    </row>
    <row r="114" spans="1:26" hidden="1" x14ac:dyDescent="0.35">
      <c r="A114" t="s">
        <v>686</v>
      </c>
      <c r="B114" t="s">
        <v>589</v>
      </c>
      <c r="D114" s="1" t="s">
        <v>509</v>
      </c>
      <c r="H114" t="s">
        <v>842</v>
      </c>
      <c r="I114" t="s">
        <v>285</v>
      </c>
      <c r="J114" s="2">
        <v>292.25</v>
      </c>
      <c r="K114" t="s">
        <v>284</v>
      </c>
      <c r="L114" t="s">
        <v>142</v>
      </c>
      <c r="M114" t="s">
        <v>685</v>
      </c>
      <c r="P114" t="s">
        <v>125</v>
      </c>
      <c r="R114" s="1" t="str">
        <f t="shared" si="12"/>
        <v>1/1/1853</v>
      </c>
      <c r="S114" t="str">
        <f t="shared" si="13"/>
        <v>1853</v>
      </c>
      <c r="T114" t="str">
        <f t="shared" si="14"/>
        <v>1</v>
      </c>
      <c r="U114" t="str">
        <f t="shared" si="15"/>
        <v>1</v>
      </c>
      <c r="V114" s="3">
        <f>VLOOKUP(VALUE(S114),'CPI Data'!$A$1:$C$67, 3)*J114</f>
        <v>11045.880999999999</v>
      </c>
      <c r="W114" t="s">
        <v>521</v>
      </c>
      <c r="X114">
        <f>62+58+57</f>
        <v>177</v>
      </c>
    </row>
    <row r="115" spans="1:26" hidden="1" x14ac:dyDescent="0.35">
      <c r="A115" t="s">
        <v>693</v>
      </c>
      <c r="B115" t="s">
        <v>589</v>
      </c>
      <c r="G115" t="s">
        <v>173</v>
      </c>
      <c r="H115" t="s">
        <v>467</v>
      </c>
      <c r="I115" t="s">
        <v>424</v>
      </c>
      <c r="J115" s="2">
        <v>64</v>
      </c>
      <c r="L115" t="s">
        <v>876</v>
      </c>
      <c r="M115" t="s">
        <v>173</v>
      </c>
      <c r="O115" s="1" t="s">
        <v>425</v>
      </c>
      <c r="P115" t="s">
        <v>125</v>
      </c>
      <c r="R115" s="1" t="str">
        <f t="shared" si="12"/>
        <v>12/15/1853</v>
      </c>
      <c r="S115" t="str">
        <f t="shared" si="13"/>
        <v>1853</v>
      </c>
      <c r="T115" t="str">
        <f t="shared" si="14"/>
        <v>12</v>
      </c>
      <c r="U115" t="str">
        <f t="shared" si="15"/>
        <v>15</v>
      </c>
      <c r="V115" s="3">
        <f>VLOOKUP(VALUE(S115),'CPI Data'!$A$1:$C$67, 3)*J115</f>
        <v>2418.944</v>
      </c>
      <c r="W115" t="s">
        <v>521</v>
      </c>
      <c r="X115">
        <v>64</v>
      </c>
      <c r="Y115" t="s">
        <v>560</v>
      </c>
      <c r="Z115" t="s">
        <v>561</v>
      </c>
    </row>
    <row r="116" spans="1:26" x14ac:dyDescent="0.35">
      <c r="A116" t="s">
        <v>775</v>
      </c>
      <c r="B116" t="s">
        <v>588</v>
      </c>
      <c r="H116" t="s">
        <v>40</v>
      </c>
      <c r="I116" t="s">
        <v>343</v>
      </c>
      <c r="J116" s="2">
        <v>10</v>
      </c>
      <c r="L116" t="s">
        <v>485</v>
      </c>
      <c r="M116" t="s">
        <v>43</v>
      </c>
      <c r="O116" s="1" t="s">
        <v>39</v>
      </c>
      <c r="P116" t="s">
        <v>125</v>
      </c>
      <c r="R116" s="1" t="str">
        <f t="shared" si="12"/>
        <v>2/7/1844</v>
      </c>
      <c r="S116" t="str">
        <f t="shared" si="13"/>
        <v>1844</v>
      </c>
      <c r="T116" t="str">
        <f t="shared" si="14"/>
        <v>2</v>
      </c>
      <c r="U116" t="str">
        <f t="shared" si="15"/>
        <v>7</v>
      </c>
      <c r="V116" s="3">
        <f>VLOOKUP(VALUE(S116),'CPI Data'!$A$1:$C$67, 3)*J116</f>
        <v>337.46428571428572</v>
      </c>
      <c r="W116" t="s">
        <v>521</v>
      </c>
    </row>
    <row r="117" spans="1:26" x14ac:dyDescent="0.35">
      <c r="A117" t="s">
        <v>618</v>
      </c>
      <c r="B117" t="s">
        <v>589</v>
      </c>
      <c r="D117" s="1" t="s">
        <v>113</v>
      </c>
      <c r="H117" t="s">
        <v>27</v>
      </c>
      <c r="I117" t="s">
        <v>114</v>
      </c>
      <c r="J117" s="2">
        <v>30</v>
      </c>
      <c r="L117" t="s">
        <v>485</v>
      </c>
      <c r="M117" t="s">
        <v>489</v>
      </c>
      <c r="N117" t="s">
        <v>112</v>
      </c>
      <c r="O117" s="1" t="s">
        <v>111</v>
      </c>
      <c r="P117" t="s">
        <v>125</v>
      </c>
      <c r="R117" s="1" t="str">
        <f t="shared" si="12"/>
        <v>7/14/1853</v>
      </c>
      <c r="S117" t="str">
        <f t="shared" si="13"/>
        <v>1853</v>
      </c>
      <c r="T117" t="str">
        <f t="shared" si="14"/>
        <v>7</v>
      </c>
      <c r="U117" t="str">
        <f t="shared" si="15"/>
        <v>14</v>
      </c>
      <c r="V117" s="3">
        <f>VLOOKUP(VALUE(S117),'CPI Data'!$A$1:$C$67, 3)*J117</f>
        <v>1133.8799999999999</v>
      </c>
      <c r="W117" t="s">
        <v>521</v>
      </c>
      <c r="Z117" t="s">
        <v>562</v>
      </c>
    </row>
    <row r="118" spans="1:26" hidden="1" x14ac:dyDescent="0.35">
      <c r="A118" t="s">
        <v>813</v>
      </c>
      <c r="B118" t="s">
        <v>587</v>
      </c>
      <c r="H118" t="s">
        <v>27</v>
      </c>
      <c r="I118" t="s">
        <v>335</v>
      </c>
      <c r="J118" s="2">
        <v>50</v>
      </c>
      <c r="L118" t="s">
        <v>485</v>
      </c>
      <c r="M118" t="s">
        <v>489</v>
      </c>
      <c r="O118" s="1" t="s">
        <v>334</v>
      </c>
      <c r="P118" t="s">
        <v>125</v>
      </c>
      <c r="R118" s="1" t="str">
        <f t="shared" si="12"/>
        <v>5/21/1847</v>
      </c>
      <c r="S118" t="str">
        <f t="shared" si="13"/>
        <v>1847</v>
      </c>
      <c r="T118" t="str">
        <f t="shared" si="14"/>
        <v>5</v>
      </c>
      <c r="U118" t="str">
        <f t="shared" si="15"/>
        <v>21</v>
      </c>
      <c r="V118" s="3">
        <f>VLOOKUP(VALUE(S118),'CPI Data'!$A$1:$C$67, 3)*J118</f>
        <v>1687.3214285714287</v>
      </c>
      <c r="W118" t="s">
        <v>521</v>
      </c>
      <c r="X118">
        <v>150</v>
      </c>
    </row>
    <row r="119" spans="1:26" hidden="1" x14ac:dyDescent="0.35">
      <c r="A119" t="s">
        <v>671</v>
      </c>
      <c r="B119" t="s">
        <v>589</v>
      </c>
      <c r="D119" s="1" t="s">
        <v>137</v>
      </c>
      <c r="G119" t="s">
        <v>201</v>
      </c>
      <c r="H119" t="s">
        <v>462</v>
      </c>
      <c r="I119" t="s">
        <v>138</v>
      </c>
      <c r="J119" s="2">
        <v>16.5</v>
      </c>
      <c r="K119" t="s">
        <v>412</v>
      </c>
      <c r="L119" t="s">
        <v>122</v>
      </c>
      <c r="M119" t="str">
        <f>G119</f>
        <v>S. M. Stafford</v>
      </c>
      <c r="P119" t="s">
        <v>125</v>
      </c>
      <c r="R119" s="1" t="str">
        <f t="shared" si="12"/>
        <v>11/12/1853</v>
      </c>
      <c r="S119" t="str">
        <f t="shared" si="13"/>
        <v>1853</v>
      </c>
      <c r="T119" t="str">
        <f t="shared" si="14"/>
        <v>11</v>
      </c>
      <c r="U119" t="str">
        <f t="shared" si="15"/>
        <v>12</v>
      </c>
      <c r="V119" s="3">
        <f>VLOOKUP(VALUE(S119),'CPI Data'!$A$1:$C$67, 3)*J119</f>
        <v>623.63400000000001</v>
      </c>
      <c r="W119" t="s">
        <v>521</v>
      </c>
      <c r="X119">
        <v>45</v>
      </c>
    </row>
    <row r="120" spans="1:26" x14ac:dyDescent="0.35">
      <c r="A120" t="s">
        <v>797</v>
      </c>
      <c r="B120" t="s">
        <v>588</v>
      </c>
      <c r="H120" t="s">
        <v>40</v>
      </c>
      <c r="I120" t="s">
        <v>344</v>
      </c>
      <c r="J120" s="2">
        <v>10</v>
      </c>
      <c r="L120" t="s">
        <v>485</v>
      </c>
      <c r="M120" t="s">
        <v>43</v>
      </c>
      <c r="O120" s="1" t="s">
        <v>44</v>
      </c>
      <c r="P120" t="s">
        <v>125</v>
      </c>
      <c r="R120" s="1" t="str">
        <f t="shared" si="12"/>
        <v>5/3/1844</v>
      </c>
      <c r="S120" t="str">
        <f t="shared" si="13"/>
        <v>1844</v>
      </c>
      <c r="T120" t="str">
        <f t="shared" si="14"/>
        <v>5</v>
      </c>
      <c r="U120" t="str">
        <f t="shared" si="15"/>
        <v>3</v>
      </c>
      <c r="V120" s="3">
        <f>VLOOKUP(VALUE(S120),'CPI Data'!$A$1:$C$67, 3)*J120</f>
        <v>337.46428571428572</v>
      </c>
      <c r="W120" t="s">
        <v>521</v>
      </c>
      <c r="Z120" t="s">
        <v>44</v>
      </c>
    </row>
    <row r="121" spans="1:26" hidden="1" x14ac:dyDescent="0.35">
      <c r="A121" t="s">
        <v>700</v>
      </c>
      <c r="B121" t="s">
        <v>589</v>
      </c>
      <c r="D121" s="1" t="s">
        <v>123</v>
      </c>
      <c r="G121" t="s">
        <v>257</v>
      </c>
      <c r="H121" t="s">
        <v>454</v>
      </c>
      <c r="I121" t="s">
        <v>699</v>
      </c>
      <c r="J121" s="2">
        <v>15</v>
      </c>
      <c r="K121" t="s">
        <v>286</v>
      </c>
      <c r="L121" t="s">
        <v>122</v>
      </c>
      <c r="M121" t="s">
        <v>257</v>
      </c>
      <c r="P121" t="s">
        <v>125</v>
      </c>
      <c r="R121" s="1" t="str">
        <f t="shared" si="12"/>
        <v>8/8/1853</v>
      </c>
      <c r="S121" t="str">
        <f t="shared" si="13"/>
        <v>1853</v>
      </c>
      <c r="T121" t="str">
        <f t="shared" si="14"/>
        <v>8</v>
      </c>
      <c r="U121" t="str">
        <f t="shared" si="15"/>
        <v>8</v>
      </c>
      <c r="V121" s="3">
        <f>VLOOKUP(VALUE(S121),'CPI Data'!$A$1:$C$67, 3)*J121</f>
        <v>566.93999999999994</v>
      </c>
      <c r="W121" t="s">
        <v>521</v>
      </c>
      <c r="X121">
        <v>12</v>
      </c>
    </row>
    <row r="122" spans="1:26" hidden="1" x14ac:dyDescent="0.35">
      <c r="A122" t="s">
        <v>616</v>
      </c>
      <c r="B122" t="s">
        <v>589</v>
      </c>
      <c r="I122" t="s">
        <v>236</v>
      </c>
      <c r="J122" s="2">
        <v>12</v>
      </c>
      <c r="K122" t="s">
        <v>238</v>
      </c>
      <c r="L122" t="s">
        <v>485</v>
      </c>
      <c r="M122" t="s">
        <v>240</v>
      </c>
      <c r="O122" s="1" t="s">
        <v>235</v>
      </c>
      <c r="P122" t="s">
        <v>125</v>
      </c>
      <c r="R122" s="1" t="str">
        <f t="shared" si="12"/>
        <v>4/2/1853</v>
      </c>
      <c r="S122" t="str">
        <f t="shared" si="13"/>
        <v>1853</v>
      </c>
      <c r="T122" t="str">
        <f t="shared" si="14"/>
        <v>4</v>
      </c>
      <c r="U122" t="str">
        <f t="shared" si="15"/>
        <v>2</v>
      </c>
      <c r="V122" s="3">
        <f>VLOOKUP(VALUE(S122),'CPI Data'!$A$1:$C$67, 3)*J122</f>
        <v>453.55200000000002</v>
      </c>
      <c r="W122" t="s">
        <v>521</v>
      </c>
      <c r="X122">
        <v>30</v>
      </c>
    </row>
    <row r="123" spans="1:26" x14ac:dyDescent="0.35">
      <c r="A123" t="s">
        <v>642</v>
      </c>
      <c r="B123" t="s">
        <v>589</v>
      </c>
      <c r="D123" s="1" t="s">
        <v>288</v>
      </c>
      <c r="F123" t="s">
        <v>122</v>
      </c>
      <c r="G123" t="s">
        <v>142</v>
      </c>
      <c r="H123" t="s">
        <v>471</v>
      </c>
      <c r="I123" t="s">
        <v>289</v>
      </c>
      <c r="J123" s="2">
        <v>12</v>
      </c>
      <c r="M123" t="str">
        <f>F123</f>
        <v>Mr. Tuomey</v>
      </c>
      <c r="P123" t="s">
        <v>820</v>
      </c>
      <c r="R123" s="1" t="str">
        <f t="shared" si="12"/>
        <v>12/24/1853</v>
      </c>
      <c r="S123" t="str">
        <f t="shared" si="13"/>
        <v>1853</v>
      </c>
      <c r="T123" t="str">
        <f t="shared" si="14"/>
        <v>12</v>
      </c>
      <c r="U123" t="str">
        <f t="shared" si="15"/>
        <v>24</v>
      </c>
      <c r="V123" s="3">
        <f>VLOOKUP(VALUE(S123),'CPI Data'!$A$1:$C$67, 3)*J123</f>
        <v>453.55200000000002</v>
      </c>
      <c r="W123" t="s">
        <v>521</v>
      </c>
    </row>
    <row r="124" spans="1:26" hidden="1" x14ac:dyDescent="0.35">
      <c r="A124" t="s">
        <v>600</v>
      </c>
      <c r="B124" t="s">
        <v>589</v>
      </c>
      <c r="D124" s="1" t="s">
        <v>244</v>
      </c>
      <c r="H124" t="s">
        <v>462</v>
      </c>
      <c r="I124" t="s">
        <v>432</v>
      </c>
      <c r="J124" s="2">
        <v>10.25</v>
      </c>
      <c r="L124" t="s">
        <v>485</v>
      </c>
      <c r="M124" t="s">
        <v>201</v>
      </c>
      <c r="O124" s="1" t="s">
        <v>245</v>
      </c>
      <c r="P124" t="s">
        <v>125</v>
      </c>
      <c r="R124" s="1" t="str">
        <f t="shared" si="12"/>
        <v>5/9/1853</v>
      </c>
      <c r="S124" t="str">
        <f t="shared" si="13"/>
        <v>1853</v>
      </c>
      <c r="T124" t="str">
        <f t="shared" si="14"/>
        <v>5</v>
      </c>
      <c r="U124" t="str">
        <f t="shared" si="15"/>
        <v>9</v>
      </c>
      <c r="V124" s="3">
        <f>VLOOKUP(VALUE(S124),'CPI Data'!$A$1:$C$67, 3)*J124</f>
        <v>387.40899999999999</v>
      </c>
      <c r="W124" t="s">
        <v>536</v>
      </c>
      <c r="X124">
        <v>21</v>
      </c>
    </row>
    <row r="125" spans="1:26" x14ac:dyDescent="0.35">
      <c r="A125" t="s">
        <v>780</v>
      </c>
      <c r="B125" t="s">
        <v>588</v>
      </c>
      <c r="H125" t="s">
        <v>40</v>
      </c>
      <c r="I125" t="s">
        <v>345</v>
      </c>
      <c r="J125" s="2">
        <v>10</v>
      </c>
      <c r="L125" t="s">
        <v>485</v>
      </c>
      <c r="M125" t="s">
        <v>43</v>
      </c>
      <c r="O125" s="1" t="s">
        <v>45</v>
      </c>
      <c r="P125" t="s">
        <v>125</v>
      </c>
      <c r="R125" s="1" t="str">
        <f t="shared" si="12"/>
        <v>12/3/1844</v>
      </c>
      <c r="S125" t="str">
        <f t="shared" si="13"/>
        <v>1844</v>
      </c>
      <c r="T125" t="str">
        <f t="shared" si="14"/>
        <v>12</v>
      </c>
      <c r="U125" t="str">
        <f t="shared" si="15"/>
        <v>3</v>
      </c>
      <c r="V125" s="3">
        <f>VLOOKUP(VALUE(S125),'CPI Data'!$A$1:$C$67, 3)*J125</f>
        <v>337.46428571428572</v>
      </c>
      <c r="W125" t="s">
        <v>521</v>
      </c>
      <c r="Z125" t="s">
        <v>45</v>
      </c>
    </row>
    <row r="126" spans="1:26" hidden="1" x14ac:dyDescent="0.35">
      <c r="A126" s="1" t="s">
        <v>705</v>
      </c>
      <c r="B126" t="s">
        <v>589</v>
      </c>
      <c r="D126" s="1" t="s">
        <v>704</v>
      </c>
      <c r="G126" t="s">
        <v>702</v>
      </c>
      <c r="I126" t="s">
        <v>428</v>
      </c>
      <c r="J126" s="2">
        <v>7.5</v>
      </c>
      <c r="K126" t="s">
        <v>429</v>
      </c>
      <c r="L126" t="s">
        <v>142</v>
      </c>
      <c r="M126" t="s">
        <v>702</v>
      </c>
      <c r="O126" s="1" t="s">
        <v>703</v>
      </c>
      <c r="P126" t="s">
        <v>125</v>
      </c>
      <c r="R126" s="1" t="str">
        <f>IF(ISBLANK(O126), IF(ISBLANK(D126), IF(ISBLANK(A126),IF(ISBLANK(E126), "1/1/1800", E126),A126), D126), O126)</f>
        <v>1/13/1859</v>
      </c>
      <c r="S126" t="str">
        <f t="shared" si="13"/>
        <v>1859</v>
      </c>
      <c r="T126" t="str">
        <f t="shared" si="14"/>
        <v>1</v>
      </c>
      <c r="U126" t="str">
        <f t="shared" si="15"/>
        <v>13</v>
      </c>
      <c r="V126" s="3">
        <f>VLOOKUP(VALUE(S126),'CPI Data'!$A$1:$C$67, 3)*J126</f>
        <v>262.47222222222217</v>
      </c>
      <c r="W126" t="s">
        <v>521</v>
      </c>
      <c r="X126">
        <v>2.5</v>
      </c>
    </row>
    <row r="127" spans="1:26" hidden="1" x14ac:dyDescent="0.35">
      <c r="B127" t="s">
        <v>589</v>
      </c>
      <c r="H127" t="s">
        <v>467</v>
      </c>
      <c r="I127" t="s">
        <v>167</v>
      </c>
      <c r="J127" s="2">
        <v>8.25</v>
      </c>
      <c r="K127" t="s">
        <v>165</v>
      </c>
      <c r="L127" t="s">
        <v>485</v>
      </c>
      <c r="M127" t="s">
        <v>168</v>
      </c>
      <c r="O127" s="1" t="s">
        <v>166</v>
      </c>
      <c r="P127" t="s">
        <v>125</v>
      </c>
      <c r="R127" s="1" t="str">
        <f t="shared" ref="R127:R158" si="16">IF(ISBLANK(O127), IF(ISBLANK(D127), IF(ISBLANK(C127),IF(ISBLANK(E127), "1/1/1800", E127),C127), D127), O127)</f>
        <v>6/14/1851</v>
      </c>
      <c r="S127" t="str">
        <f t="shared" si="13"/>
        <v>1851</v>
      </c>
      <c r="T127" t="str">
        <f t="shared" si="14"/>
        <v>6</v>
      </c>
      <c r="U127" t="str">
        <f t="shared" si="15"/>
        <v>14</v>
      </c>
      <c r="V127" s="3">
        <f>VLOOKUP(VALUE(S127),'CPI Data'!$A$1:$C$67, 3)*J127</f>
        <v>311.81700000000001</v>
      </c>
      <c r="W127" t="s">
        <v>527</v>
      </c>
      <c r="X127">
        <v>11</v>
      </c>
    </row>
    <row r="128" spans="1:26" hidden="1" x14ac:dyDescent="0.35">
      <c r="A128" t="s">
        <v>620</v>
      </c>
      <c r="B128" t="s">
        <v>589</v>
      </c>
      <c r="I128" t="s">
        <v>105</v>
      </c>
      <c r="J128" s="2">
        <v>5</v>
      </c>
      <c r="M128" t="s">
        <v>106</v>
      </c>
      <c r="N128" t="s">
        <v>485</v>
      </c>
      <c r="O128" s="1" t="s">
        <v>104</v>
      </c>
      <c r="P128" t="s">
        <v>125</v>
      </c>
      <c r="R128" s="1" t="str">
        <f t="shared" si="16"/>
        <v>4/1/1853</v>
      </c>
      <c r="S128" t="str">
        <f t="shared" si="13"/>
        <v>1853</v>
      </c>
      <c r="T128" t="str">
        <f t="shared" si="14"/>
        <v>4</v>
      </c>
      <c r="U128" t="str">
        <f t="shared" si="15"/>
        <v>1</v>
      </c>
      <c r="V128" s="3">
        <f>VLOOKUP(VALUE(S128),'CPI Data'!$A$1:$C$67, 3)*J128</f>
        <v>188.98</v>
      </c>
      <c r="W128" t="s">
        <v>527</v>
      </c>
      <c r="X128">
        <v>30</v>
      </c>
    </row>
    <row r="129" spans="1:26" hidden="1" x14ac:dyDescent="0.35">
      <c r="A129" t="s">
        <v>774</v>
      </c>
      <c r="B129" t="s">
        <v>588</v>
      </c>
      <c r="D129" s="1" t="s">
        <v>38</v>
      </c>
      <c r="G129" t="s">
        <v>3</v>
      </c>
      <c r="H129" t="s">
        <v>452</v>
      </c>
      <c r="I129" t="s">
        <v>342</v>
      </c>
      <c r="J129" s="2">
        <v>9</v>
      </c>
      <c r="L129" t="s">
        <v>485</v>
      </c>
      <c r="M129" t="str">
        <f>G129</f>
        <v>Edmund Rourke &amp; Co.</v>
      </c>
      <c r="P129" t="s">
        <v>125</v>
      </c>
      <c r="R129" s="1" t="str">
        <f t="shared" si="16"/>
        <v>10/17/1846</v>
      </c>
      <c r="S129" t="str">
        <f t="shared" si="13"/>
        <v>1846</v>
      </c>
      <c r="T129" t="str">
        <f t="shared" si="14"/>
        <v>10</v>
      </c>
      <c r="U129" t="str">
        <f t="shared" si="15"/>
        <v>17</v>
      </c>
      <c r="V129" s="3">
        <f>VLOOKUP(VALUE(S129),'CPI Data'!$A$1:$C$67, 3)*J129</f>
        <v>314.96666666666664</v>
      </c>
      <c r="W129" t="s">
        <v>523</v>
      </c>
    </row>
    <row r="130" spans="1:26" x14ac:dyDescent="0.35">
      <c r="A130" t="s">
        <v>698</v>
      </c>
      <c r="B130" t="s">
        <v>589</v>
      </c>
      <c r="D130" s="1" t="s">
        <v>139</v>
      </c>
      <c r="G130" t="s">
        <v>868</v>
      </c>
      <c r="H130" t="s">
        <v>464</v>
      </c>
      <c r="I130" t="s">
        <v>140</v>
      </c>
      <c r="J130" s="2">
        <v>4</v>
      </c>
      <c r="L130" t="s">
        <v>122</v>
      </c>
      <c r="M130" t="s">
        <v>868</v>
      </c>
      <c r="P130" t="s">
        <v>125</v>
      </c>
      <c r="R130" s="1" t="str">
        <f t="shared" si="16"/>
        <v>8/13/1853</v>
      </c>
      <c r="S130" t="str">
        <f t="shared" ref="S130:S161" si="17">RIGHT(R130, 4)</f>
        <v>1853</v>
      </c>
      <c r="T130" t="str">
        <f t="shared" ref="T130:T161" si="18">LEFT(R130,FIND("/",R130)-1)</f>
        <v>8</v>
      </c>
      <c r="U130" t="str">
        <f t="shared" ref="U130:U161" si="19">MID(R130, FIND("/", R130)+1, LEN(R130)-4 -FIND("/", R130)-1 )</f>
        <v>13</v>
      </c>
      <c r="V130" s="3">
        <f>VLOOKUP(VALUE(S130),'CPI Data'!$A$1:$C$67, 3)*J130</f>
        <v>151.184</v>
      </c>
      <c r="W130" t="s">
        <v>521</v>
      </c>
    </row>
    <row r="131" spans="1:26" hidden="1" x14ac:dyDescent="0.35">
      <c r="A131" t="s">
        <v>724</v>
      </c>
      <c r="B131" t="s">
        <v>588</v>
      </c>
      <c r="F131" t="s">
        <v>142</v>
      </c>
      <c r="G131" t="s">
        <v>485</v>
      </c>
      <c r="H131" t="s">
        <v>458</v>
      </c>
      <c r="I131" t="s">
        <v>81</v>
      </c>
      <c r="J131" s="2">
        <v>144</v>
      </c>
      <c r="L131" t="s">
        <v>142</v>
      </c>
      <c r="N131" t="s">
        <v>485</v>
      </c>
      <c r="O131" s="1" t="s">
        <v>80</v>
      </c>
      <c r="P131" t="s">
        <v>824</v>
      </c>
      <c r="R131" s="1" t="str">
        <f t="shared" si="16"/>
        <v>7/18/1848</v>
      </c>
      <c r="S131" t="str">
        <f t="shared" si="17"/>
        <v>1848</v>
      </c>
      <c r="T131" t="str">
        <f t="shared" si="18"/>
        <v>7</v>
      </c>
      <c r="U131" t="str">
        <f t="shared" si="19"/>
        <v>18</v>
      </c>
      <c r="V131" s="3">
        <f>VLOOKUP(VALUE(S131),'CPI Data'!$A$1:$C$67, 3)*J131</f>
        <v>5233.292307692308</v>
      </c>
      <c r="W131" t="s">
        <v>520</v>
      </c>
    </row>
    <row r="132" spans="1:26" hidden="1" x14ac:dyDescent="0.35">
      <c r="A132" t="s">
        <v>814</v>
      </c>
      <c r="B132" t="s">
        <v>590</v>
      </c>
      <c r="D132" s="1" t="s">
        <v>187</v>
      </c>
      <c r="G132" t="s">
        <v>186</v>
      </c>
      <c r="H132" t="s">
        <v>452</v>
      </c>
      <c r="I132" t="s">
        <v>377</v>
      </c>
      <c r="J132" s="2">
        <v>42</v>
      </c>
      <c r="K132" t="s">
        <v>376</v>
      </c>
      <c r="L132" t="s">
        <v>485</v>
      </c>
      <c r="M132" t="s">
        <v>871</v>
      </c>
      <c r="O132" s="1" t="s">
        <v>188</v>
      </c>
      <c r="P132" t="s">
        <v>125</v>
      </c>
      <c r="R132" s="1" t="str">
        <f t="shared" si="16"/>
        <v>7/1/1851</v>
      </c>
      <c r="S132" t="str">
        <f t="shared" si="17"/>
        <v>1851</v>
      </c>
      <c r="T132" t="str">
        <f t="shared" si="18"/>
        <v>7</v>
      </c>
      <c r="U132" t="str">
        <f t="shared" si="19"/>
        <v>1</v>
      </c>
      <c r="V132" s="3">
        <f>VLOOKUP(VALUE(S132),'CPI Data'!$A$1:$C$67, 3)*J132</f>
        <v>1587.432</v>
      </c>
      <c r="W132" t="s">
        <v>521</v>
      </c>
      <c r="X132">
        <v>105</v>
      </c>
      <c r="Y132" t="s">
        <v>555</v>
      </c>
      <c r="Z132" t="s">
        <v>188</v>
      </c>
    </row>
    <row r="133" spans="1:26" hidden="1" x14ac:dyDescent="0.35">
      <c r="A133" t="s">
        <v>706</v>
      </c>
      <c r="B133" t="s">
        <v>589</v>
      </c>
      <c r="I133" t="s">
        <v>413</v>
      </c>
      <c r="J133" s="2">
        <v>262</v>
      </c>
      <c r="L133" t="s">
        <v>142</v>
      </c>
      <c r="N133" t="s">
        <v>485</v>
      </c>
      <c r="O133" s="1" t="s">
        <v>141</v>
      </c>
      <c r="P133" t="s">
        <v>125</v>
      </c>
      <c r="R133" s="1" t="str">
        <f t="shared" si="16"/>
        <v>6/1/1850</v>
      </c>
      <c r="S133" t="str">
        <f t="shared" si="17"/>
        <v>1850</v>
      </c>
      <c r="T133" t="str">
        <f t="shared" si="18"/>
        <v>6</v>
      </c>
      <c r="U133" t="str">
        <f t="shared" si="19"/>
        <v>1</v>
      </c>
      <c r="V133" s="3">
        <f>VLOOKUP(VALUE(S133),'CPI Data'!$A$1:$C$67, 3)*J133</f>
        <v>9902.5519999999997</v>
      </c>
      <c r="W133" t="s">
        <v>532</v>
      </c>
    </row>
    <row r="134" spans="1:26" hidden="1" x14ac:dyDescent="0.35">
      <c r="A134" t="s">
        <v>729</v>
      </c>
      <c r="B134" t="s">
        <v>589</v>
      </c>
      <c r="D134" s="1" t="s">
        <v>553</v>
      </c>
      <c r="G134" t="s">
        <v>142</v>
      </c>
      <c r="H134" t="s">
        <v>452</v>
      </c>
      <c r="I134" t="s">
        <v>449</v>
      </c>
      <c r="J134" s="2">
        <v>26.15</v>
      </c>
      <c r="K134" t="s">
        <v>728</v>
      </c>
      <c r="L134" t="s">
        <v>142</v>
      </c>
      <c r="M134" t="s">
        <v>106</v>
      </c>
      <c r="N134" t="s">
        <v>142</v>
      </c>
      <c r="O134" s="1" t="s">
        <v>291</v>
      </c>
      <c r="P134" t="s">
        <v>820</v>
      </c>
      <c r="R134" s="1" t="str">
        <f t="shared" si="16"/>
        <v>4/2/1851</v>
      </c>
      <c r="S134" t="str">
        <f t="shared" si="17"/>
        <v>1851</v>
      </c>
      <c r="T134" t="str">
        <f t="shared" si="18"/>
        <v>4</v>
      </c>
      <c r="U134" t="str">
        <f t="shared" si="19"/>
        <v>2</v>
      </c>
      <c r="V134" s="3">
        <f>VLOOKUP(VALUE(S134),'CPI Data'!$A$1:$C$67, 3)*J134</f>
        <v>988.36539999999991</v>
      </c>
      <c r="W134" t="s">
        <v>521</v>
      </c>
      <c r="X134">
        <v>60</v>
      </c>
    </row>
    <row r="135" spans="1:26" hidden="1" x14ac:dyDescent="0.35">
      <c r="A135" s="6" t="s">
        <v>747</v>
      </c>
      <c r="B135" t="s">
        <v>589</v>
      </c>
      <c r="D135" s="1" t="s">
        <v>294</v>
      </c>
      <c r="F135" t="s">
        <v>293</v>
      </c>
      <c r="H135" t="s">
        <v>67</v>
      </c>
      <c r="J135" s="2">
        <v>6</v>
      </c>
      <c r="K135" t="s">
        <v>292</v>
      </c>
      <c r="P135" t="s">
        <v>827</v>
      </c>
      <c r="R135" s="1" t="str">
        <f t="shared" si="16"/>
        <v>7/15/1851</v>
      </c>
      <c r="S135" t="str">
        <f t="shared" si="17"/>
        <v>1851</v>
      </c>
      <c r="T135" t="str">
        <f t="shared" si="18"/>
        <v>7</v>
      </c>
      <c r="U135" t="str">
        <f t="shared" si="19"/>
        <v>15</v>
      </c>
      <c r="V135" s="3">
        <f>VLOOKUP(VALUE(S135),'CPI Data'!$A$1:$C$67, 3)*J135</f>
        <v>226.77600000000001</v>
      </c>
      <c r="W135" t="s">
        <v>853</v>
      </c>
    </row>
    <row r="136" spans="1:26" hidden="1" x14ac:dyDescent="0.35">
      <c r="A136" s="6" t="s">
        <v>815</v>
      </c>
      <c r="B136" t="s">
        <v>588</v>
      </c>
      <c r="D136" s="1" t="s">
        <v>94</v>
      </c>
      <c r="H136" t="s">
        <v>67</v>
      </c>
      <c r="I136" t="s">
        <v>369</v>
      </c>
      <c r="J136" s="2">
        <v>0</v>
      </c>
      <c r="K136" t="s">
        <v>93</v>
      </c>
      <c r="P136" t="s">
        <v>825</v>
      </c>
      <c r="R136" s="1" t="str">
        <f t="shared" si="16"/>
        <v>7/14/1848</v>
      </c>
      <c r="S136" t="str">
        <f t="shared" si="17"/>
        <v>1848</v>
      </c>
      <c r="T136" t="str">
        <f t="shared" si="18"/>
        <v>7</v>
      </c>
      <c r="U136" t="str">
        <f t="shared" si="19"/>
        <v>14</v>
      </c>
      <c r="V136" s="3">
        <f>VLOOKUP(VALUE(S136),'CPI Data'!$A$1:$C$67, 3)*J136</f>
        <v>0</v>
      </c>
      <c r="W136" t="s">
        <v>531</v>
      </c>
    </row>
    <row r="137" spans="1:26" hidden="1" x14ac:dyDescent="0.35">
      <c r="A137" t="s">
        <v>816</v>
      </c>
      <c r="B137" t="s">
        <v>589</v>
      </c>
      <c r="D137" s="1" t="s">
        <v>200</v>
      </c>
      <c r="F137" t="s">
        <v>201</v>
      </c>
      <c r="G137" t="s">
        <v>142</v>
      </c>
      <c r="H137" t="s">
        <v>107</v>
      </c>
      <c r="I137" t="s">
        <v>443</v>
      </c>
      <c r="J137" s="2">
        <v>10</v>
      </c>
      <c r="M137" t="str">
        <f>F137</f>
        <v>S. M. Stafford</v>
      </c>
      <c r="P137" t="s">
        <v>820</v>
      </c>
      <c r="R137" s="1" t="str">
        <f t="shared" si="16"/>
        <v>8/1/1854</v>
      </c>
      <c r="S137" t="str">
        <f t="shared" si="17"/>
        <v>1854</v>
      </c>
      <c r="T137" t="str">
        <f t="shared" si="18"/>
        <v>8</v>
      </c>
      <c r="U137" t="str">
        <f t="shared" si="19"/>
        <v>1</v>
      </c>
      <c r="V137" s="3">
        <f>VLOOKUP(VALUE(S137),'CPI Data'!$A$1:$C$67, 3)*J137</f>
        <v>349.96296296296293</v>
      </c>
      <c r="W137" t="s">
        <v>520</v>
      </c>
    </row>
    <row r="138" spans="1:26" hidden="1" x14ac:dyDescent="0.35">
      <c r="A138" t="s">
        <v>817</v>
      </c>
      <c r="B138" t="s">
        <v>590</v>
      </c>
      <c r="D138" s="1" t="s">
        <v>200</v>
      </c>
      <c r="F138" t="s">
        <v>201</v>
      </c>
      <c r="G138" t="s">
        <v>142</v>
      </c>
      <c r="H138" t="s">
        <v>452</v>
      </c>
      <c r="I138" t="s">
        <v>380</v>
      </c>
      <c r="J138" s="2">
        <v>10</v>
      </c>
      <c r="M138" t="str">
        <f>F138</f>
        <v>S. M. Stafford</v>
      </c>
      <c r="P138" t="s">
        <v>820</v>
      </c>
      <c r="R138" s="1" t="str">
        <f t="shared" si="16"/>
        <v>8/1/1854</v>
      </c>
      <c r="S138" t="str">
        <f t="shared" si="17"/>
        <v>1854</v>
      </c>
      <c r="T138" t="str">
        <f t="shared" si="18"/>
        <v>8</v>
      </c>
      <c r="U138" t="str">
        <f t="shared" si="19"/>
        <v>1</v>
      </c>
      <c r="V138" s="3">
        <f>VLOOKUP(VALUE(S138),'CPI Data'!$A$1:$C$67, 3)*J138</f>
        <v>349.96296296296293</v>
      </c>
      <c r="W138" t="s">
        <v>520</v>
      </c>
    </row>
    <row r="139" spans="1:26" x14ac:dyDescent="0.35">
      <c r="A139" t="s">
        <v>763</v>
      </c>
      <c r="B139" t="s">
        <v>589</v>
      </c>
      <c r="D139" s="1" t="s">
        <v>762</v>
      </c>
      <c r="F139" t="s">
        <v>122</v>
      </c>
      <c r="G139" t="s">
        <v>142</v>
      </c>
      <c r="H139" t="s">
        <v>471</v>
      </c>
      <c r="I139" t="s">
        <v>266</v>
      </c>
      <c r="J139" s="2">
        <v>5</v>
      </c>
      <c r="M139" t="str">
        <f>F139</f>
        <v>Mr. Tuomey</v>
      </c>
      <c r="P139" t="s">
        <v>820</v>
      </c>
      <c r="R139" s="1" t="str">
        <f t="shared" si="16"/>
        <v>10/17/1853</v>
      </c>
      <c r="S139" t="str">
        <f t="shared" si="17"/>
        <v>1853</v>
      </c>
      <c r="T139" t="str">
        <f t="shared" si="18"/>
        <v>10</v>
      </c>
      <c r="U139" t="str">
        <f t="shared" si="19"/>
        <v>17</v>
      </c>
      <c r="V139" s="3">
        <f>VLOOKUP(VALUE(S139),'CPI Data'!$A$1:$C$67, 3)*J139</f>
        <v>188.98</v>
      </c>
      <c r="W139" t="s">
        <v>521</v>
      </c>
    </row>
    <row r="140" spans="1:26" hidden="1" x14ac:dyDescent="0.35">
      <c r="A140" t="s">
        <v>623</v>
      </c>
      <c r="B140" t="s">
        <v>589</v>
      </c>
      <c r="D140" s="1" t="s">
        <v>108</v>
      </c>
      <c r="F140" t="s">
        <v>201</v>
      </c>
      <c r="G140" t="s">
        <v>142</v>
      </c>
      <c r="H140" t="s">
        <v>27</v>
      </c>
      <c r="I140" t="s">
        <v>267</v>
      </c>
      <c r="J140" s="2">
        <v>5</v>
      </c>
      <c r="M140" t="s">
        <v>112</v>
      </c>
      <c r="P140" t="s">
        <v>820</v>
      </c>
      <c r="R140" s="1" t="str">
        <f t="shared" si="16"/>
        <v>9/6/1854</v>
      </c>
      <c r="S140" t="str">
        <f t="shared" si="17"/>
        <v>1854</v>
      </c>
      <c r="T140" t="str">
        <f t="shared" si="18"/>
        <v>9</v>
      </c>
      <c r="U140" t="str">
        <f t="shared" si="19"/>
        <v>6</v>
      </c>
      <c r="V140" s="3">
        <f>VLOOKUP(VALUE(S140),'CPI Data'!$A$1:$C$67, 3)*J140</f>
        <v>174.98148148148147</v>
      </c>
      <c r="W140" t="s">
        <v>520</v>
      </c>
    </row>
    <row r="141" spans="1:26" x14ac:dyDescent="0.35">
      <c r="A141" s="6" t="s">
        <v>593</v>
      </c>
      <c r="B141" t="s">
        <v>589</v>
      </c>
      <c r="D141" s="1" t="s">
        <v>255</v>
      </c>
      <c r="F141" t="s">
        <v>122</v>
      </c>
      <c r="G141" t="s">
        <v>142</v>
      </c>
      <c r="H141" t="s">
        <v>471</v>
      </c>
      <c r="I141" t="s">
        <v>256</v>
      </c>
      <c r="J141" s="2">
        <v>3.125</v>
      </c>
      <c r="M141" t="str">
        <f>F141</f>
        <v>Mr. Tuomey</v>
      </c>
      <c r="P141" t="s">
        <v>820</v>
      </c>
      <c r="R141" s="1" t="str">
        <f t="shared" si="16"/>
        <v>4/29/1854</v>
      </c>
      <c r="S141" t="str">
        <f t="shared" si="17"/>
        <v>1854</v>
      </c>
      <c r="T141" t="str">
        <f t="shared" si="18"/>
        <v>4</v>
      </c>
      <c r="U141" t="str">
        <f t="shared" si="19"/>
        <v>29</v>
      </c>
      <c r="V141" s="3">
        <f>VLOOKUP(VALUE(S141),'CPI Data'!$A$1:$C$67, 3)*J141</f>
        <v>109.36342592592592</v>
      </c>
      <c r="W141" t="s">
        <v>527</v>
      </c>
    </row>
    <row r="142" spans="1:26" hidden="1" x14ac:dyDescent="0.35">
      <c r="A142" t="s">
        <v>591</v>
      </c>
      <c r="B142" t="s">
        <v>589</v>
      </c>
      <c r="G142" t="s">
        <v>122</v>
      </c>
      <c r="I142" t="s">
        <v>426</v>
      </c>
      <c r="J142" s="2">
        <v>24</v>
      </c>
      <c r="L142" t="s">
        <v>485</v>
      </c>
      <c r="M142" t="s">
        <v>871</v>
      </c>
      <c r="O142" s="1" t="s">
        <v>592</v>
      </c>
      <c r="P142" t="s">
        <v>125</v>
      </c>
      <c r="R142" s="1" t="str">
        <f t="shared" si="16"/>
        <v>1/10/1851</v>
      </c>
      <c r="S142" t="str">
        <f t="shared" si="17"/>
        <v>1851</v>
      </c>
      <c r="T142" t="str">
        <f t="shared" si="18"/>
        <v>1</v>
      </c>
      <c r="U142" t="str">
        <f t="shared" si="19"/>
        <v>10</v>
      </c>
      <c r="V142" s="3">
        <f>VLOOKUP(VALUE(S142),'CPI Data'!$A$1:$C$67, 3)*J142</f>
        <v>907.10400000000004</v>
      </c>
      <c r="W142" t="s">
        <v>521</v>
      </c>
      <c r="X142">
        <v>60</v>
      </c>
    </row>
    <row r="143" spans="1:26" x14ac:dyDescent="0.35">
      <c r="A143" t="s">
        <v>741</v>
      </c>
      <c r="B143" t="s">
        <v>589</v>
      </c>
      <c r="D143" s="1" t="s">
        <v>243</v>
      </c>
      <c r="F143" t="s">
        <v>122</v>
      </c>
      <c r="G143" t="s">
        <v>142</v>
      </c>
      <c r="H143" t="s">
        <v>470</v>
      </c>
      <c r="I143" t="s">
        <v>740</v>
      </c>
      <c r="J143" s="2">
        <v>1.2</v>
      </c>
      <c r="K143" t="s">
        <v>431</v>
      </c>
      <c r="M143" t="str">
        <f>F143</f>
        <v>Mr. Tuomey</v>
      </c>
      <c r="P143" t="s">
        <v>820</v>
      </c>
      <c r="R143" s="1" t="str">
        <f t="shared" si="16"/>
        <v>7/25/1853</v>
      </c>
      <c r="S143" t="str">
        <f t="shared" si="17"/>
        <v>1853</v>
      </c>
      <c r="T143" t="str">
        <f t="shared" si="18"/>
        <v>7</v>
      </c>
      <c r="U143" t="str">
        <f t="shared" si="19"/>
        <v>25</v>
      </c>
      <c r="V143" s="3">
        <f>VLOOKUP(VALUE(S143),'CPI Data'!$A$1:$C$67, 3)*J143</f>
        <v>45.355199999999996</v>
      </c>
      <c r="W143" t="s">
        <v>521</v>
      </c>
    </row>
    <row r="144" spans="1:26" x14ac:dyDescent="0.35">
      <c r="A144" t="s">
        <v>731</v>
      </c>
      <c r="B144" t="s">
        <v>589</v>
      </c>
      <c r="D144" s="1" t="s">
        <v>273</v>
      </c>
      <c r="F144" t="s">
        <v>122</v>
      </c>
      <c r="G144" t="s">
        <v>142</v>
      </c>
      <c r="H144" t="s">
        <v>474</v>
      </c>
      <c r="I144" t="s">
        <v>272</v>
      </c>
      <c r="J144" s="2">
        <v>3</v>
      </c>
      <c r="K144" t="s">
        <v>271</v>
      </c>
      <c r="M144" t="str">
        <f>F144</f>
        <v>Mr. Tuomey</v>
      </c>
      <c r="P144" t="s">
        <v>820</v>
      </c>
      <c r="R144" s="1" t="str">
        <f t="shared" si="16"/>
        <v>9/23/1853</v>
      </c>
      <c r="S144" t="str">
        <f t="shared" si="17"/>
        <v>1853</v>
      </c>
      <c r="T144" t="str">
        <f t="shared" si="18"/>
        <v>9</v>
      </c>
      <c r="U144" t="str">
        <f t="shared" si="19"/>
        <v>23</v>
      </c>
      <c r="V144" s="3">
        <f>VLOOKUP(VALUE(S144),'CPI Data'!$A$1:$C$67, 3)*J144</f>
        <v>113.38800000000001</v>
      </c>
      <c r="W144" t="s">
        <v>521</v>
      </c>
    </row>
    <row r="145" spans="1:26" x14ac:dyDescent="0.35">
      <c r="A145" t="s">
        <v>624</v>
      </c>
      <c r="B145" t="s">
        <v>589</v>
      </c>
      <c r="H145" t="s">
        <v>27</v>
      </c>
      <c r="I145" t="s">
        <v>102</v>
      </c>
      <c r="J145" s="2">
        <v>40</v>
      </c>
      <c r="L145" t="s">
        <v>384</v>
      </c>
      <c r="M145" t="s">
        <v>489</v>
      </c>
      <c r="O145" s="1" t="s">
        <v>101</v>
      </c>
      <c r="P145" t="s">
        <v>125</v>
      </c>
      <c r="R145" s="1" t="str">
        <f t="shared" si="16"/>
        <v>7/15/1858</v>
      </c>
      <c r="S145" t="str">
        <f t="shared" si="17"/>
        <v>1858</v>
      </c>
      <c r="T145" t="str">
        <f t="shared" si="18"/>
        <v>7</v>
      </c>
      <c r="U145" t="str">
        <f t="shared" si="19"/>
        <v>15</v>
      </c>
      <c r="V145" s="3">
        <f>VLOOKUP(VALUE(S145),'CPI Data'!$A$1:$C$67, 3)*J145</f>
        <v>1453.6923076923076</v>
      </c>
      <c r="W145" t="s">
        <v>521</v>
      </c>
    </row>
    <row r="146" spans="1:26" x14ac:dyDescent="0.35">
      <c r="A146" t="s">
        <v>669</v>
      </c>
      <c r="B146" t="s">
        <v>589</v>
      </c>
      <c r="D146" s="1" t="s">
        <v>116</v>
      </c>
      <c r="F146" t="s">
        <v>103</v>
      </c>
      <c r="G146" t="s">
        <v>384</v>
      </c>
      <c r="H146" t="s">
        <v>27</v>
      </c>
      <c r="I146" t="s">
        <v>670</v>
      </c>
      <c r="J146" s="2">
        <v>40</v>
      </c>
      <c r="K146" t="s">
        <v>118</v>
      </c>
      <c r="L146" t="s">
        <v>384</v>
      </c>
      <c r="M146" t="s">
        <v>489</v>
      </c>
      <c r="N146" t="s">
        <v>117</v>
      </c>
      <c r="P146" t="s">
        <v>125</v>
      </c>
      <c r="R146" s="1" t="str">
        <f t="shared" si="16"/>
        <v>10/18/1858</v>
      </c>
      <c r="S146" t="str">
        <f t="shared" si="17"/>
        <v>1858</v>
      </c>
      <c r="T146" t="str">
        <f t="shared" si="18"/>
        <v>10</v>
      </c>
      <c r="U146" t="str">
        <f t="shared" si="19"/>
        <v>18</v>
      </c>
      <c r="V146" s="3">
        <f>VLOOKUP(VALUE(S146),'CPI Data'!$A$1:$C$67, 3)*J146</f>
        <v>1453.6923076923076</v>
      </c>
      <c r="W146" t="s">
        <v>521</v>
      </c>
    </row>
    <row r="147" spans="1:26" hidden="1" x14ac:dyDescent="0.35">
      <c r="A147" t="s">
        <v>668</v>
      </c>
      <c r="B147" t="s">
        <v>589</v>
      </c>
      <c r="I147" t="s">
        <v>153</v>
      </c>
      <c r="J147" s="2">
        <v>8.25</v>
      </c>
      <c r="L147" t="s">
        <v>384</v>
      </c>
      <c r="M147" t="str">
        <f>N147</f>
        <v>Moses McGuire</v>
      </c>
      <c r="N147" t="s">
        <v>416</v>
      </c>
      <c r="O147" s="1" t="s">
        <v>154</v>
      </c>
      <c r="P147" t="s">
        <v>125</v>
      </c>
      <c r="R147" s="1" t="str">
        <f t="shared" si="16"/>
        <v>10/23/1858</v>
      </c>
      <c r="S147" t="str">
        <f t="shared" si="17"/>
        <v>1858</v>
      </c>
      <c r="T147" t="str">
        <f t="shared" si="18"/>
        <v>10</v>
      </c>
      <c r="U147" t="str">
        <f t="shared" si="19"/>
        <v>23</v>
      </c>
      <c r="V147" s="3">
        <f>VLOOKUP(VALUE(S147),'CPI Data'!$A$1:$C$67, 3)*J147</f>
        <v>299.82403846153846</v>
      </c>
      <c r="W147" t="s">
        <v>521</v>
      </c>
      <c r="X147">
        <v>5.5</v>
      </c>
    </row>
    <row r="148" spans="1:26" x14ac:dyDescent="0.35">
      <c r="A148" t="s">
        <v>751</v>
      </c>
      <c r="B148" t="s">
        <v>589</v>
      </c>
      <c r="D148" s="1" t="s">
        <v>287</v>
      </c>
      <c r="F148" t="s">
        <v>201</v>
      </c>
      <c r="G148" t="s">
        <v>142</v>
      </c>
      <c r="H148" t="s">
        <v>471</v>
      </c>
      <c r="I148" t="s">
        <v>446</v>
      </c>
      <c r="J148" s="2">
        <v>20.375</v>
      </c>
      <c r="L148" t="s">
        <v>142</v>
      </c>
      <c r="M148" t="s">
        <v>201</v>
      </c>
      <c r="P148" t="s">
        <v>820</v>
      </c>
      <c r="R148" s="1" t="str">
        <f t="shared" si="16"/>
        <v>8/19/1854</v>
      </c>
      <c r="S148" t="str">
        <f t="shared" si="17"/>
        <v>1854</v>
      </c>
      <c r="T148" t="str">
        <f t="shared" si="18"/>
        <v>8</v>
      </c>
      <c r="U148" t="str">
        <f t="shared" si="19"/>
        <v>19</v>
      </c>
      <c r="V148" s="3">
        <f>VLOOKUP(VALUE(S148),'CPI Data'!$A$1:$C$67, 3)*J148</f>
        <v>713.049537037037</v>
      </c>
      <c r="W148" t="s">
        <v>521</v>
      </c>
    </row>
    <row r="149" spans="1:26" hidden="1" x14ac:dyDescent="0.35">
      <c r="A149" t="s">
        <v>697</v>
      </c>
      <c r="B149" t="s">
        <v>589</v>
      </c>
      <c r="H149" t="s">
        <v>468</v>
      </c>
      <c r="I149" t="s">
        <v>171</v>
      </c>
      <c r="J149" s="2">
        <v>4</v>
      </c>
      <c r="K149" t="s">
        <v>169</v>
      </c>
      <c r="L149" t="s">
        <v>384</v>
      </c>
      <c r="M149" t="s">
        <v>172</v>
      </c>
      <c r="O149" s="1" t="s">
        <v>170</v>
      </c>
      <c r="P149" t="s">
        <v>125</v>
      </c>
      <c r="R149" s="1" t="str">
        <f t="shared" si="16"/>
        <v>9/18/1858</v>
      </c>
      <c r="S149" t="str">
        <f t="shared" si="17"/>
        <v>1858</v>
      </c>
      <c r="T149" t="str">
        <f t="shared" si="18"/>
        <v>9</v>
      </c>
      <c r="U149" t="str">
        <f t="shared" si="19"/>
        <v>18</v>
      </c>
      <c r="V149" s="3">
        <f>VLOOKUP(VALUE(S149),'CPI Data'!$A$1:$C$67, 3)*J149</f>
        <v>145.36923076923077</v>
      </c>
      <c r="W149" t="s">
        <v>521</v>
      </c>
      <c r="X149">
        <v>4</v>
      </c>
    </row>
    <row r="150" spans="1:26" hidden="1" x14ac:dyDescent="0.35">
      <c r="B150" t="s">
        <v>590</v>
      </c>
      <c r="D150" s="1" t="s">
        <v>222</v>
      </c>
      <c r="F150" t="s">
        <v>201</v>
      </c>
      <c r="G150" t="s">
        <v>142</v>
      </c>
      <c r="H150" t="s">
        <v>452</v>
      </c>
      <c r="I150" t="s">
        <v>387</v>
      </c>
      <c r="J150" s="2">
        <v>10</v>
      </c>
      <c r="M150" t="str">
        <f>F150</f>
        <v>S. M. Stafford</v>
      </c>
      <c r="P150" t="s">
        <v>820</v>
      </c>
      <c r="R150" s="1" t="str">
        <f t="shared" si="16"/>
        <v>8/15/1854</v>
      </c>
      <c r="S150" t="str">
        <f t="shared" si="17"/>
        <v>1854</v>
      </c>
      <c r="T150" t="str">
        <f t="shared" si="18"/>
        <v>8</v>
      </c>
      <c r="U150" t="str">
        <f t="shared" si="19"/>
        <v>15</v>
      </c>
      <c r="V150" s="3">
        <f>VLOOKUP(VALUE(S150),'CPI Data'!$A$1:$C$67, 3)*J150</f>
        <v>349.96296296296293</v>
      </c>
      <c r="W150" t="s">
        <v>523</v>
      </c>
    </row>
    <row r="151" spans="1:26" hidden="1" x14ac:dyDescent="0.35">
      <c r="A151" s="6" t="s">
        <v>636</v>
      </c>
      <c r="B151" t="s">
        <v>589</v>
      </c>
      <c r="H151" t="s">
        <v>27</v>
      </c>
      <c r="I151" t="s">
        <v>399</v>
      </c>
      <c r="J151" s="2">
        <v>86.66</v>
      </c>
      <c r="L151" t="s">
        <v>384</v>
      </c>
      <c r="M151" t="s">
        <v>489</v>
      </c>
      <c r="N151" t="s">
        <v>400</v>
      </c>
      <c r="O151" s="1" t="s">
        <v>120</v>
      </c>
      <c r="P151" t="s">
        <v>125</v>
      </c>
      <c r="R151" s="1" t="str">
        <f t="shared" si="16"/>
        <v>7/5/1859</v>
      </c>
      <c r="S151" t="str">
        <f t="shared" si="17"/>
        <v>1859</v>
      </c>
      <c r="T151" t="str">
        <f t="shared" si="18"/>
        <v>7</v>
      </c>
      <c r="U151" t="str">
        <f t="shared" si="19"/>
        <v>5</v>
      </c>
      <c r="V151" s="3">
        <f>VLOOKUP(VALUE(S151),'CPI Data'!$A$1:$C$67, 3)*J151</f>
        <v>3032.7790370370367</v>
      </c>
      <c r="W151" t="s">
        <v>521</v>
      </c>
      <c r="X151">
        <v>181</v>
      </c>
      <c r="Y151" t="s">
        <v>510</v>
      </c>
      <c r="Z151" t="s">
        <v>563</v>
      </c>
    </row>
    <row r="152" spans="1:26" hidden="1" x14ac:dyDescent="0.35">
      <c r="A152" t="s">
        <v>791</v>
      </c>
      <c r="B152" t="s">
        <v>588</v>
      </c>
      <c r="H152" t="s">
        <v>486</v>
      </c>
      <c r="I152" t="s">
        <v>92</v>
      </c>
      <c r="J152" s="2">
        <v>45</v>
      </c>
      <c r="L152" t="s">
        <v>485</v>
      </c>
      <c r="M152" t="s">
        <v>76</v>
      </c>
      <c r="O152" s="1" t="s">
        <v>91</v>
      </c>
      <c r="P152" t="s">
        <v>125</v>
      </c>
      <c r="R152" s="1" t="str">
        <f t="shared" si="16"/>
        <v>8/18/1846</v>
      </c>
      <c r="S152" t="str">
        <f t="shared" si="17"/>
        <v>1846</v>
      </c>
      <c r="T152" t="str">
        <f t="shared" si="18"/>
        <v>8</v>
      </c>
      <c r="U152" t="str">
        <f t="shared" si="19"/>
        <v>18</v>
      </c>
      <c r="V152" s="3">
        <f>VLOOKUP(VALUE(S152),'CPI Data'!$A$1:$C$67, 3)*J152</f>
        <v>1574.8333333333333</v>
      </c>
      <c r="W152" t="s">
        <v>521</v>
      </c>
      <c r="X152">
        <v>30</v>
      </c>
      <c r="Z152" t="s">
        <v>91</v>
      </c>
    </row>
    <row r="153" spans="1:26" x14ac:dyDescent="0.35">
      <c r="A153" t="s">
        <v>630</v>
      </c>
      <c r="B153" t="s">
        <v>589</v>
      </c>
      <c r="H153" t="s">
        <v>454</v>
      </c>
      <c r="I153" t="s">
        <v>281</v>
      </c>
      <c r="J153" s="2">
        <v>30</v>
      </c>
      <c r="L153" t="s">
        <v>384</v>
      </c>
      <c r="M153" t="s">
        <v>76</v>
      </c>
      <c r="O153" s="1" t="s">
        <v>282</v>
      </c>
      <c r="P153" t="s">
        <v>125</v>
      </c>
      <c r="R153" s="1" t="str">
        <f t="shared" si="16"/>
        <v>12/25/1859</v>
      </c>
      <c r="S153" t="str">
        <f t="shared" si="17"/>
        <v>1859</v>
      </c>
      <c r="T153" t="str">
        <f t="shared" si="18"/>
        <v>12</v>
      </c>
      <c r="U153" t="str">
        <f t="shared" si="19"/>
        <v>25</v>
      </c>
      <c r="V153" s="3">
        <f>VLOOKUP(VALUE(S153),'CPI Data'!$A$1:$C$67, 3)*J153</f>
        <v>1049.8888888888887</v>
      </c>
      <c r="W153" t="s">
        <v>521</v>
      </c>
    </row>
    <row r="154" spans="1:26" hidden="1" x14ac:dyDescent="0.35">
      <c r="B154" t="s">
        <v>589</v>
      </c>
      <c r="D154" s="1" t="s">
        <v>262</v>
      </c>
      <c r="G154" t="s">
        <v>142</v>
      </c>
      <c r="I154" t="s">
        <v>263</v>
      </c>
      <c r="J154" s="2">
        <v>3000</v>
      </c>
      <c r="K154" t="s">
        <v>440</v>
      </c>
      <c r="P154" t="s">
        <v>827</v>
      </c>
      <c r="Q154" t="s">
        <v>177</v>
      </c>
      <c r="R154" s="1" t="str">
        <f t="shared" si="16"/>
        <v>8/21/1860</v>
      </c>
      <c r="S154" t="str">
        <f t="shared" si="17"/>
        <v>1860</v>
      </c>
      <c r="T154" t="str">
        <f t="shared" si="18"/>
        <v>8</v>
      </c>
      <c r="U154" t="str">
        <f t="shared" si="19"/>
        <v>21</v>
      </c>
      <c r="V154" s="3">
        <f>VLOOKUP(VALUE(S154),'CPI Data'!$A$1:$C$67, 3)*J154</f>
        <v>104988.88888888888</v>
      </c>
      <c r="W154" t="s">
        <v>528</v>
      </c>
    </row>
    <row r="155" spans="1:26" x14ac:dyDescent="0.35">
      <c r="A155" t="s">
        <v>672</v>
      </c>
      <c r="B155" t="s">
        <v>589</v>
      </c>
      <c r="H155" t="s">
        <v>454</v>
      </c>
      <c r="I155" t="s">
        <v>444</v>
      </c>
      <c r="J155" s="2">
        <v>20</v>
      </c>
      <c r="L155" t="s">
        <v>384</v>
      </c>
      <c r="M155" t="s">
        <v>76</v>
      </c>
      <c r="O155" s="1" t="s">
        <v>280</v>
      </c>
      <c r="P155" t="s">
        <v>125</v>
      </c>
      <c r="R155" s="1" t="str">
        <f t="shared" si="16"/>
        <v>12/5/1859</v>
      </c>
      <c r="S155" t="str">
        <f t="shared" si="17"/>
        <v>1859</v>
      </c>
      <c r="T155" t="str">
        <f t="shared" si="18"/>
        <v>12</v>
      </c>
      <c r="U155" t="str">
        <f t="shared" si="19"/>
        <v>5</v>
      </c>
      <c r="V155" s="3">
        <f>VLOOKUP(VALUE(S155),'CPI Data'!$A$1:$C$67, 3)*J155</f>
        <v>699.92592592592587</v>
      </c>
      <c r="W155" t="s">
        <v>521</v>
      </c>
    </row>
    <row r="156" spans="1:26" hidden="1" x14ac:dyDescent="0.35">
      <c r="A156" t="s">
        <v>682</v>
      </c>
      <c r="B156" t="s">
        <v>589</v>
      </c>
      <c r="D156" s="1" t="s">
        <v>408</v>
      </c>
      <c r="H156" t="s">
        <v>406</v>
      </c>
      <c r="I156" t="s">
        <v>407</v>
      </c>
      <c r="J156" s="2">
        <v>12.5</v>
      </c>
      <c r="L156" t="s">
        <v>384</v>
      </c>
      <c r="M156" t="s">
        <v>132</v>
      </c>
      <c r="P156" t="s">
        <v>125</v>
      </c>
      <c r="R156" s="1" t="str">
        <f t="shared" si="16"/>
        <v>5/17/1859</v>
      </c>
      <c r="S156" t="str">
        <f t="shared" si="17"/>
        <v>1859</v>
      </c>
      <c r="T156" t="str">
        <f t="shared" si="18"/>
        <v>5</v>
      </c>
      <c r="U156" t="str">
        <f t="shared" si="19"/>
        <v>17</v>
      </c>
      <c r="V156" s="3">
        <f>VLOOKUP(VALUE(S156),'CPI Data'!$A$1:$C$67, 3)*J156</f>
        <v>437.4537037037037</v>
      </c>
      <c r="W156" t="s">
        <v>521</v>
      </c>
      <c r="X156">
        <v>12.5</v>
      </c>
      <c r="Z156" t="s">
        <v>408</v>
      </c>
    </row>
    <row r="157" spans="1:26" hidden="1" x14ac:dyDescent="0.35">
      <c r="A157" t="s">
        <v>632</v>
      </c>
      <c r="B157" t="s">
        <v>589</v>
      </c>
      <c r="H157" t="s">
        <v>469</v>
      </c>
      <c r="I157" t="s">
        <v>234</v>
      </c>
      <c r="J157" s="2">
        <v>8</v>
      </c>
      <c r="L157" t="s">
        <v>384</v>
      </c>
      <c r="M157" t="s">
        <v>237</v>
      </c>
      <c r="O157" s="1" t="s">
        <v>233</v>
      </c>
      <c r="P157" t="s">
        <v>125</v>
      </c>
      <c r="R157" s="1" t="str">
        <f t="shared" si="16"/>
        <v>5/28/1859</v>
      </c>
      <c r="S157" t="str">
        <f t="shared" si="17"/>
        <v>1859</v>
      </c>
      <c r="T157" t="str">
        <f t="shared" si="18"/>
        <v>5</v>
      </c>
      <c r="U157" t="str">
        <f t="shared" si="19"/>
        <v>28</v>
      </c>
      <c r="V157" s="3">
        <f>VLOOKUP(VALUE(S157),'CPI Data'!$A$1:$C$67, 3)*J157</f>
        <v>279.97037037037035</v>
      </c>
      <c r="W157" t="s">
        <v>521</v>
      </c>
      <c r="X157">
        <v>8</v>
      </c>
    </row>
    <row r="158" spans="1:26" hidden="1" x14ac:dyDescent="0.35">
      <c r="A158" t="s">
        <v>619</v>
      </c>
      <c r="B158" t="s">
        <v>589</v>
      </c>
      <c r="D158" s="1" t="s">
        <v>144</v>
      </c>
      <c r="G158" t="s">
        <v>384</v>
      </c>
      <c r="H158" t="s">
        <v>414</v>
      </c>
      <c r="I158" t="s">
        <v>143</v>
      </c>
      <c r="J158" s="2">
        <v>3.13</v>
      </c>
      <c r="M158" t="s">
        <v>845</v>
      </c>
      <c r="N158" t="s">
        <v>719</v>
      </c>
      <c r="P158" t="s">
        <v>125</v>
      </c>
      <c r="R158" s="1" t="str">
        <f t="shared" si="16"/>
        <v>7/2/1859</v>
      </c>
      <c r="S158" t="str">
        <f t="shared" si="17"/>
        <v>1859</v>
      </c>
      <c r="T158" t="str">
        <f t="shared" si="18"/>
        <v>7</v>
      </c>
      <c r="U158" t="str">
        <f t="shared" si="19"/>
        <v>2</v>
      </c>
      <c r="V158" s="3">
        <f>VLOOKUP(VALUE(S158),'CPI Data'!$A$1:$C$67, 3)*J158</f>
        <v>109.53840740740739</v>
      </c>
      <c r="W158" t="s">
        <v>523</v>
      </c>
    </row>
    <row r="159" spans="1:26" hidden="1" x14ac:dyDescent="0.35">
      <c r="B159" t="s">
        <v>590</v>
      </c>
      <c r="D159" s="1" t="s">
        <v>178</v>
      </c>
      <c r="F159" t="s">
        <v>384</v>
      </c>
      <c r="G159" t="s">
        <v>142</v>
      </c>
      <c r="J159" s="2">
        <v>2500</v>
      </c>
      <c r="K159" t="s">
        <v>372</v>
      </c>
      <c r="M159" t="s">
        <v>179</v>
      </c>
      <c r="P159" t="s">
        <v>820</v>
      </c>
      <c r="Q159" t="s">
        <v>177</v>
      </c>
      <c r="R159" s="1" t="str">
        <f t="shared" ref="R159:R186" si="20">IF(ISBLANK(O159), IF(ISBLANK(D159), IF(ISBLANK(C159),IF(ISBLANK(E159), "1/1/1800", E159),C159), D159), O159)</f>
        <v>8/24/1860</v>
      </c>
      <c r="S159" t="str">
        <f t="shared" si="17"/>
        <v>1860</v>
      </c>
      <c r="T159" t="str">
        <f t="shared" si="18"/>
        <v>8</v>
      </c>
      <c r="U159" t="str">
        <f t="shared" si="19"/>
        <v>24</v>
      </c>
      <c r="V159" s="3">
        <f>VLOOKUP(VALUE(S159),'CPI Data'!$A$1:$C$67, 3)*J159</f>
        <v>87490.74074074073</v>
      </c>
      <c r="W159" t="s">
        <v>528</v>
      </c>
    </row>
    <row r="160" spans="1:26" hidden="1" x14ac:dyDescent="0.35">
      <c r="B160" t="s">
        <v>590</v>
      </c>
      <c r="D160" s="1" t="s">
        <v>178</v>
      </c>
      <c r="F160" t="s">
        <v>384</v>
      </c>
      <c r="G160" t="s">
        <v>142</v>
      </c>
      <c r="J160" s="2">
        <v>0</v>
      </c>
      <c r="K160" t="s">
        <v>180</v>
      </c>
      <c r="P160" t="s">
        <v>827</v>
      </c>
      <c r="Q160" t="s">
        <v>177</v>
      </c>
      <c r="R160" s="1" t="str">
        <f t="shared" si="20"/>
        <v>8/24/1860</v>
      </c>
      <c r="S160" t="str">
        <f t="shared" si="17"/>
        <v>1860</v>
      </c>
      <c r="T160" t="str">
        <f t="shared" si="18"/>
        <v>8</v>
      </c>
      <c r="U160" t="str">
        <f t="shared" si="19"/>
        <v>24</v>
      </c>
      <c r="V160" s="3">
        <f>VLOOKUP(VALUE(S160),'CPI Data'!$A$1:$C$67, 3)*J160</f>
        <v>0</v>
      </c>
      <c r="W160" t="s">
        <v>528</v>
      </c>
    </row>
    <row r="161" spans="1:26" x14ac:dyDescent="0.35">
      <c r="A161" t="s">
        <v>788</v>
      </c>
      <c r="B161" t="s">
        <v>589</v>
      </c>
      <c r="D161" s="1" t="s">
        <v>123</v>
      </c>
      <c r="F161" t="s">
        <v>122</v>
      </c>
      <c r="G161" t="s">
        <v>142</v>
      </c>
      <c r="H161" t="s">
        <v>463</v>
      </c>
      <c r="I161" t="s">
        <v>121</v>
      </c>
      <c r="J161" s="2">
        <v>18</v>
      </c>
      <c r="K161" t="s">
        <v>124</v>
      </c>
      <c r="M161" t="s">
        <v>789</v>
      </c>
      <c r="N161" t="s">
        <v>122</v>
      </c>
      <c r="P161" t="s">
        <v>820</v>
      </c>
      <c r="R161" s="1" t="str">
        <f t="shared" si="20"/>
        <v>8/8/1853</v>
      </c>
      <c r="S161" t="str">
        <f t="shared" si="17"/>
        <v>1853</v>
      </c>
      <c r="T161" t="str">
        <f t="shared" si="18"/>
        <v>8</v>
      </c>
      <c r="U161" t="str">
        <f t="shared" si="19"/>
        <v>8</v>
      </c>
      <c r="V161" s="3">
        <f>VLOOKUP(VALUE(S161),'CPI Data'!$A$1:$C$67, 3)*J161</f>
        <v>680.32799999999997</v>
      </c>
      <c r="W161" t="s">
        <v>521</v>
      </c>
    </row>
    <row r="162" spans="1:26" hidden="1" x14ac:dyDescent="0.35">
      <c r="A162" s="6" t="s">
        <v>787</v>
      </c>
      <c r="B162" t="s">
        <v>589</v>
      </c>
      <c r="D162" s="1" t="s">
        <v>163</v>
      </c>
      <c r="F162" t="s">
        <v>835</v>
      </c>
      <c r="G162" t="s">
        <v>384</v>
      </c>
      <c r="I162" t="s">
        <v>164</v>
      </c>
      <c r="J162" s="2">
        <v>201.22</v>
      </c>
      <c r="K162" t="s">
        <v>162</v>
      </c>
      <c r="M162" t="s">
        <v>384</v>
      </c>
      <c r="P162" t="s">
        <v>820</v>
      </c>
      <c r="R162" s="1" t="str">
        <f t="shared" si="20"/>
        <v>9/26/1860</v>
      </c>
      <c r="S162" t="str">
        <f t="shared" ref="S162:S185" si="21">RIGHT(R162, 4)</f>
        <v>1860</v>
      </c>
      <c r="T162" t="str">
        <f t="shared" ref="T162:T185" si="22">LEFT(R162,FIND("/",R162)-1)</f>
        <v>9</v>
      </c>
      <c r="U162" t="str">
        <f t="shared" ref="U162:U185" si="23">MID(R162, FIND("/", R162)+1, LEN(R162)-4 -FIND("/", R162)-1 )</f>
        <v>26</v>
      </c>
      <c r="V162" s="3">
        <f>VLOOKUP(VALUE(S162),'CPI Data'!$A$1:$C$67, 3)*J162</f>
        <v>7041.9547407407399</v>
      </c>
      <c r="W162" t="s">
        <v>538</v>
      </c>
    </row>
    <row r="163" spans="1:26" hidden="1" x14ac:dyDescent="0.35">
      <c r="A163" s="6" t="s">
        <v>739</v>
      </c>
      <c r="B163" t="s">
        <v>590</v>
      </c>
      <c r="D163" s="1" t="s">
        <v>738</v>
      </c>
      <c r="H163" t="s">
        <v>479</v>
      </c>
      <c r="I163" t="s">
        <v>381</v>
      </c>
      <c r="J163" s="2">
        <v>110.1</v>
      </c>
      <c r="M163" t="s">
        <v>835</v>
      </c>
      <c r="O163" s="1" t="s">
        <v>202</v>
      </c>
      <c r="P163" t="s">
        <v>125</v>
      </c>
      <c r="R163" s="1" t="str">
        <f t="shared" si="20"/>
        <v>3/23/1860</v>
      </c>
      <c r="S163" t="str">
        <f t="shared" si="21"/>
        <v>1860</v>
      </c>
      <c r="T163" t="str">
        <f t="shared" si="22"/>
        <v>3</v>
      </c>
      <c r="U163" t="str">
        <f t="shared" si="23"/>
        <v>23</v>
      </c>
      <c r="V163" s="3">
        <f>VLOOKUP(VALUE(S163),'CPI Data'!$A$1:$C$67, 3)*J163</f>
        <v>3853.0922222222216</v>
      </c>
      <c r="W163" t="s">
        <v>527</v>
      </c>
      <c r="X163">
        <f>180+0.5</f>
        <v>180.5</v>
      </c>
      <c r="Y163" t="s">
        <v>564</v>
      </c>
      <c r="Z163" t="s">
        <v>282</v>
      </c>
    </row>
    <row r="164" spans="1:26" hidden="1" x14ac:dyDescent="0.35">
      <c r="A164" t="s">
        <v>655</v>
      </c>
      <c r="B164" t="s">
        <v>589</v>
      </c>
      <c r="D164" s="1" t="s">
        <v>159</v>
      </c>
      <c r="G164" t="s">
        <v>160</v>
      </c>
      <c r="H164" t="s">
        <v>414</v>
      </c>
      <c r="I164" t="s">
        <v>656</v>
      </c>
      <c r="J164" s="2">
        <v>108.5</v>
      </c>
      <c r="K164" t="s">
        <v>423</v>
      </c>
      <c r="L164" t="s">
        <v>384</v>
      </c>
      <c r="M164" t="str">
        <f>G164</f>
        <v>M. A. Collier</v>
      </c>
      <c r="N164" t="s">
        <v>160</v>
      </c>
      <c r="O164" s="1" t="s">
        <v>161</v>
      </c>
      <c r="P164" t="s">
        <v>125</v>
      </c>
      <c r="R164" s="1" t="str">
        <f t="shared" si="20"/>
        <v>7/7/1860</v>
      </c>
      <c r="S164" t="str">
        <f t="shared" si="21"/>
        <v>1860</v>
      </c>
      <c r="T164" t="str">
        <f t="shared" si="22"/>
        <v>7</v>
      </c>
      <c r="U164" t="str">
        <f t="shared" si="23"/>
        <v>7</v>
      </c>
      <c r="V164" s="3">
        <f>VLOOKUP(VALUE(S164),'CPI Data'!$A$1:$C$67, 3)*J164</f>
        <v>3797.0981481481476</v>
      </c>
      <c r="W164" t="s">
        <v>521</v>
      </c>
      <c r="X164">
        <v>180</v>
      </c>
      <c r="Y164" t="s">
        <v>565</v>
      </c>
      <c r="Z164" t="s">
        <v>159</v>
      </c>
    </row>
    <row r="165" spans="1:26" x14ac:dyDescent="0.35">
      <c r="A165" t="s">
        <v>659</v>
      </c>
      <c r="B165" t="s">
        <v>590</v>
      </c>
      <c r="G165" t="s">
        <v>106</v>
      </c>
      <c r="H165" t="s">
        <v>483</v>
      </c>
      <c r="I165" t="s">
        <v>391</v>
      </c>
      <c r="J165" s="2">
        <v>51.62</v>
      </c>
      <c r="K165" t="s">
        <v>658</v>
      </c>
      <c r="L165" t="s">
        <v>384</v>
      </c>
      <c r="M165" t="s">
        <v>106</v>
      </c>
      <c r="O165" s="1" t="s">
        <v>229</v>
      </c>
      <c r="P165" t="s">
        <v>125</v>
      </c>
      <c r="R165" s="1" t="str">
        <f t="shared" si="20"/>
        <v>4/13/1860</v>
      </c>
      <c r="S165" t="str">
        <f t="shared" si="21"/>
        <v>1860</v>
      </c>
      <c r="T165" t="str">
        <f t="shared" si="22"/>
        <v>4</v>
      </c>
      <c r="U165" t="str">
        <f t="shared" si="23"/>
        <v>13</v>
      </c>
      <c r="V165" s="3">
        <f>VLOOKUP(VALUE(S165),'CPI Data'!$A$1:$C$67, 3)*J165</f>
        <v>1806.5088148148145</v>
      </c>
      <c r="W165" t="s">
        <v>527</v>
      </c>
    </row>
    <row r="166" spans="1:26" x14ac:dyDescent="0.35">
      <c r="A166" t="s">
        <v>641</v>
      </c>
      <c r="B166" t="s">
        <v>590</v>
      </c>
      <c r="H166" t="s">
        <v>843</v>
      </c>
      <c r="I166" t="s">
        <v>389</v>
      </c>
      <c r="J166" s="2">
        <v>46.5</v>
      </c>
      <c r="K166" t="s">
        <v>226</v>
      </c>
      <c r="L166" t="s">
        <v>384</v>
      </c>
      <c r="M166" t="s">
        <v>106</v>
      </c>
      <c r="O166" s="1" t="s">
        <v>225</v>
      </c>
      <c r="P166" t="s">
        <v>125</v>
      </c>
      <c r="R166" s="1" t="str">
        <f t="shared" si="20"/>
        <v>3/31/1860</v>
      </c>
      <c r="S166" t="str">
        <f t="shared" si="21"/>
        <v>1860</v>
      </c>
      <c r="T166" t="str">
        <f t="shared" si="22"/>
        <v>3</v>
      </c>
      <c r="U166" t="str">
        <f t="shared" si="23"/>
        <v>31</v>
      </c>
      <c r="V166" s="3">
        <f>VLOOKUP(VALUE(S166),'CPI Data'!$A$1:$C$67, 3)*J166</f>
        <v>1627.3277777777776</v>
      </c>
      <c r="W166" t="s">
        <v>527</v>
      </c>
    </row>
    <row r="167" spans="1:26" x14ac:dyDescent="0.35">
      <c r="A167" t="s">
        <v>675</v>
      </c>
      <c r="B167" t="s">
        <v>590</v>
      </c>
      <c r="H167" t="s">
        <v>844</v>
      </c>
      <c r="I167" t="s">
        <v>676</v>
      </c>
      <c r="J167" s="2">
        <v>42.75</v>
      </c>
      <c r="K167" t="s">
        <v>677</v>
      </c>
      <c r="L167" t="s">
        <v>384</v>
      </c>
      <c r="M167" t="s">
        <v>106</v>
      </c>
      <c r="O167" s="1" t="s">
        <v>224</v>
      </c>
      <c r="P167" t="s">
        <v>125</v>
      </c>
      <c r="R167" s="1" t="str">
        <f t="shared" si="20"/>
        <v>3/17/1860</v>
      </c>
      <c r="S167" t="str">
        <f t="shared" si="21"/>
        <v>1860</v>
      </c>
      <c r="T167" t="str">
        <f t="shared" si="22"/>
        <v>3</v>
      </c>
      <c r="U167" t="str">
        <f t="shared" si="23"/>
        <v>17</v>
      </c>
      <c r="V167" s="3">
        <f>VLOOKUP(VALUE(S167),'CPI Data'!$A$1:$C$67, 3)*J167</f>
        <v>1496.0916666666665</v>
      </c>
      <c r="W167" t="s">
        <v>527</v>
      </c>
      <c r="Y167">
        <v>2.75</v>
      </c>
    </row>
    <row r="168" spans="1:26" x14ac:dyDescent="0.35">
      <c r="A168" t="s">
        <v>666</v>
      </c>
      <c r="B168" t="s">
        <v>590</v>
      </c>
      <c r="H168" t="s">
        <v>484</v>
      </c>
      <c r="I168" t="s">
        <v>667</v>
      </c>
      <c r="J168" s="2">
        <v>34.04</v>
      </c>
      <c r="L168" t="s">
        <v>384</v>
      </c>
      <c r="M168" t="s">
        <v>106</v>
      </c>
      <c r="O168" s="1" t="s">
        <v>230</v>
      </c>
      <c r="P168" t="s">
        <v>125</v>
      </c>
      <c r="R168" s="1" t="str">
        <f t="shared" si="20"/>
        <v>5/5/1860</v>
      </c>
      <c r="S168" t="str">
        <f t="shared" si="21"/>
        <v>1860</v>
      </c>
      <c r="T168" t="str">
        <f t="shared" si="22"/>
        <v>5</v>
      </c>
      <c r="U168" t="str">
        <f t="shared" si="23"/>
        <v>5</v>
      </c>
      <c r="V168" s="3">
        <f>VLOOKUP(VALUE(S168),'CPI Data'!$A$1:$C$67, 3)*J168</f>
        <v>1191.2739259259258</v>
      </c>
      <c r="W168" t="s">
        <v>527</v>
      </c>
    </row>
    <row r="169" spans="1:26" x14ac:dyDescent="0.35">
      <c r="A169" t="s">
        <v>692</v>
      </c>
      <c r="B169" t="s">
        <v>590</v>
      </c>
      <c r="I169" t="s">
        <v>211</v>
      </c>
      <c r="J169" s="2">
        <v>30</v>
      </c>
      <c r="L169" t="s">
        <v>384</v>
      </c>
      <c r="M169" t="s">
        <v>76</v>
      </c>
      <c r="O169" s="1" t="s">
        <v>691</v>
      </c>
      <c r="P169" t="s">
        <v>125</v>
      </c>
      <c r="R169" s="1" t="str">
        <f t="shared" si="20"/>
        <v>6/21/1860</v>
      </c>
      <c r="S169" t="str">
        <f t="shared" si="21"/>
        <v>1860</v>
      </c>
      <c r="T169" t="str">
        <f t="shared" si="22"/>
        <v>6</v>
      </c>
      <c r="U169" t="str">
        <f t="shared" si="23"/>
        <v>21</v>
      </c>
      <c r="V169" s="3">
        <f>VLOOKUP(VALUE(S169),'CPI Data'!$A$1:$C$67, 3)*J169</f>
        <v>1049.8888888888887</v>
      </c>
      <c r="W169" t="s">
        <v>521</v>
      </c>
    </row>
    <row r="170" spans="1:26" x14ac:dyDescent="0.35">
      <c r="A170" t="s">
        <v>631</v>
      </c>
      <c r="B170" t="s">
        <v>590</v>
      </c>
      <c r="H170" t="s">
        <v>454</v>
      </c>
      <c r="I170" t="s">
        <v>209</v>
      </c>
      <c r="J170" s="2">
        <v>25</v>
      </c>
      <c r="K170" t="s">
        <v>383</v>
      </c>
      <c r="L170" t="s">
        <v>384</v>
      </c>
      <c r="M170" t="s">
        <v>76</v>
      </c>
      <c r="O170" s="1" t="s">
        <v>210</v>
      </c>
      <c r="P170" t="s">
        <v>125</v>
      </c>
      <c r="R170" s="1" t="str">
        <f t="shared" si="20"/>
        <v>3/12/1860</v>
      </c>
      <c r="S170" t="str">
        <f t="shared" si="21"/>
        <v>1860</v>
      </c>
      <c r="T170" t="str">
        <f t="shared" si="22"/>
        <v>3</v>
      </c>
      <c r="U170" t="str">
        <f t="shared" si="23"/>
        <v>12</v>
      </c>
      <c r="V170" s="3">
        <f>VLOOKUP(VALUE(S170),'CPI Data'!$A$1:$C$67, 3)*J170</f>
        <v>874.90740740740739</v>
      </c>
      <c r="W170" t="s">
        <v>521</v>
      </c>
    </row>
    <row r="171" spans="1:26" hidden="1" x14ac:dyDescent="0.35">
      <c r="A171" t="s">
        <v>701</v>
      </c>
      <c r="B171" t="s">
        <v>590</v>
      </c>
      <c r="H171" t="s">
        <v>480</v>
      </c>
      <c r="I171" t="s">
        <v>386</v>
      </c>
      <c r="J171" s="2">
        <v>24</v>
      </c>
      <c r="K171" t="s">
        <v>217</v>
      </c>
      <c r="L171" t="s">
        <v>384</v>
      </c>
      <c r="M171" t="s">
        <v>212</v>
      </c>
      <c r="O171" s="1" t="s">
        <v>216</v>
      </c>
      <c r="P171" t="s">
        <v>125</v>
      </c>
      <c r="R171" s="1" t="str">
        <f t="shared" si="20"/>
        <v>6/24/1860</v>
      </c>
      <c r="S171" t="str">
        <f t="shared" si="21"/>
        <v>1860</v>
      </c>
      <c r="T171" t="str">
        <f t="shared" si="22"/>
        <v>6</v>
      </c>
      <c r="U171" t="str">
        <f t="shared" si="23"/>
        <v>24</v>
      </c>
      <c r="V171" s="3">
        <f>VLOOKUP(VALUE(S171),'CPI Data'!$A$1:$C$67, 3)*J171</f>
        <v>839.91111111111104</v>
      </c>
      <c r="W171" t="s">
        <v>521</v>
      </c>
      <c r="X171">
        <v>14</v>
      </c>
    </row>
    <row r="172" spans="1:26" x14ac:dyDescent="0.35">
      <c r="A172" t="s">
        <v>633</v>
      </c>
      <c r="B172" t="s">
        <v>590</v>
      </c>
      <c r="H172" t="s">
        <v>480</v>
      </c>
      <c r="I172" t="s">
        <v>215</v>
      </c>
      <c r="J172" s="2">
        <v>22</v>
      </c>
      <c r="L172" t="s">
        <v>384</v>
      </c>
      <c r="M172" t="s">
        <v>212</v>
      </c>
      <c r="O172" s="1" t="s">
        <v>214</v>
      </c>
      <c r="P172" t="s">
        <v>125</v>
      </c>
      <c r="R172" s="1" t="str">
        <f t="shared" si="20"/>
        <v>6/9/1860</v>
      </c>
      <c r="S172" t="str">
        <f t="shared" si="21"/>
        <v>1860</v>
      </c>
      <c r="T172" t="str">
        <f t="shared" si="22"/>
        <v>6</v>
      </c>
      <c r="U172" t="str">
        <f t="shared" si="23"/>
        <v>9</v>
      </c>
      <c r="V172" s="3">
        <f>VLOOKUP(VALUE(S172),'CPI Data'!$A$1:$C$67, 3)*J172</f>
        <v>769.91851851851845</v>
      </c>
      <c r="W172" t="s">
        <v>521</v>
      </c>
    </row>
    <row r="173" spans="1:26" x14ac:dyDescent="0.35">
      <c r="A173" t="s">
        <v>599</v>
      </c>
      <c r="B173" t="s">
        <v>590</v>
      </c>
      <c r="H173" t="s">
        <v>480</v>
      </c>
      <c r="I173" t="s">
        <v>218</v>
      </c>
      <c r="J173" s="2">
        <v>22</v>
      </c>
      <c r="L173" t="s">
        <v>384</v>
      </c>
      <c r="M173" t="s">
        <v>212</v>
      </c>
      <c r="O173" s="1" t="s">
        <v>205</v>
      </c>
      <c r="P173" t="s">
        <v>125</v>
      </c>
      <c r="R173" s="1" t="str">
        <f t="shared" si="20"/>
        <v>3/24/1860</v>
      </c>
      <c r="S173" t="str">
        <f t="shared" si="21"/>
        <v>1860</v>
      </c>
      <c r="T173" t="str">
        <f t="shared" si="22"/>
        <v>3</v>
      </c>
      <c r="U173" t="str">
        <f t="shared" si="23"/>
        <v>24</v>
      </c>
      <c r="V173" s="3">
        <f>VLOOKUP(VALUE(S173),'CPI Data'!$A$1:$C$67, 3)*J173</f>
        <v>769.91851851851845</v>
      </c>
      <c r="W173" t="s">
        <v>521</v>
      </c>
      <c r="Z173" t="s">
        <v>205</v>
      </c>
    </row>
    <row r="174" spans="1:26" hidden="1" x14ac:dyDescent="0.35">
      <c r="A174" t="s">
        <v>601</v>
      </c>
      <c r="B174" t="s">
        <v>590</v>
      </c>
      <c r="H174" t="s">
        <v>454</v>
      </c>
      <c r="I174" t="s">
        <v>181</v>
      </c>
      <c r="J174" s="2">
        <v>21</v>
      </c>
      <c r="L174" t="s">
        <v>384</v>
      </c>
      <c r="M174" t="s">
        <v>76</v>
      </c>
      <c r="O174" s="1" t="s">
        <v>182</v>
      </c>
      <c r="P174" t="s">
        <v>125</v>
      </c>
      <c r="R174" s="1" t="str">
        <f t="shared" si="20"/>
        <v>4/7/1860</v>
      </c>
      <c r="S174" t="str">
        <f t="shared" si="21"/>
        <v>1860</v>
      </c>
      <c r="T174" t="str">
        <f t="shared" si="22"/>
        <v>4</v>
      </c>
      <c r="U174" t="str">
        <f t="shared" si="23"/>
        <v>7</v>
      </c>
      <c r="V174" s="3">
        <f>VLOOKUP(VALUE(S174),'CPI Data'!$A$1:$C$67, 3)*J174</f>
        <v>734.92222222222222</v>
      </c>
      <c r="W174" t="s">
        <v>521</v>
      </c>
      <c r="X174">
        <v>14</v>
      </c>
      <c r="Z174" t="s">
        <v>182</v>
      </c>
    </row>
    <row r="175" spans="1:26" x14ac:dyDescent="0.35">
      <c r="A175" t="s">
        <v>663</v>
      </c>
      <c r="B175" t="s">
        <v>590</v>
      </c>
      <c r="I175" t="s">
        <v>204</v>
      </c>
      <c r="J175" s="2">
        <v>21</v>
      </c>
      <c r="K175" t="s">
        <v>203</v>
      </c>
      <c r="L175" t="s">
        <v>384</v>
      </c>
      <c r="M175" t="s">
        <v>76</v>
      </c>
      <c r="O175" s="1" t="s">
        <v>205</v>
      </c>
      <c r="P175" t="s">
        <v>125</v>
      </c>
      <c r="R175" s="1" t="str">
        <f t="shared" si="20"/>
        <v>3/24/1860</v>
      </c>
      <c r="S175" t="str">
        <f t="shared" si="21"/>
        <v>1860</v>
      </c>
      <c r="T175" t="str">
        <f t="shared" si="22"/>
        <v>3</v>
      </c>
      <c r="U175" t="str">
        <f t="shared" si="23"/>
        <v>24</v>
      </c>
      <c r="V175" s="3">
        <f>VLOOKUP(VALUE(S175),'CPI Data'!$A$1:$C$67, 3)*J175</f>
        <v>734.92222222222222</v>
      </c>
      <c r="W175" t="s">
        <v>533</v>
      </c>
    </row>
    <row r="176" spans="1:26" x14ac:dyDescent="0.35">
      <c r="A176" t="s">
        <v>614</v>
      </c>
      <c r="B176" t="s">
        <v>590</v>
      </c>
      <c r="H176" t="s">
        <v>454</v>
      </c>
      <c r="I176" t="s">
        <v>207</v>
      </c>
      <c r="J176" s="2">
        <v>20</v>
      </c>
      <c r="L176" t="s">
        <v>384</v>
      </c>
      <c r="M176" t="s">
        <v>76</v>
      </c>
      <c r="O176" s="1" t="s">
        <v>208</v>
      </c>
      <c r="P176" t="s">
        <v>125</v>
      </c>
      <c r="R176" s="1" t="str">
        <f t="shared" si="20"/>
        <v>2/20/1860</v>
      </c>
      <c r="S176" t="str">
        <f t="shared" si="21"/>
        <v>1860</v>
      </c>
      <c r="T176" t="str">
        <f t="shared" si="22"/>
        <v>2</v>
      </c>
      <c r="U176" t="str">
        <f t="shared" si="23"/>
        <v>20</v>
      </c>
      <c r="V176" s="3">
        <f>VLOOKUP(VALUE(S176),'CPI Data'!$A$1:$C$67, 3)*J176</f>
        <v>699.92592592592587</v>
      </c>
      <c r="W176" t="s">
        <v>521</v>
      </c>
    </row>
    <row r="177" spans="1:26" x14ac:dyDescent="0.35">
      <c r="A177" t="s">
        <v>657</v>
      </c>
      <c r="B177" t="s">
        <v>590</v>
      </c>
      <c r="I177" t="s">
        <v>184</v>
      </c>
      <c r="J177" s="2">
        <v>20</v>
      </c>
      <c r="L177" t="s">
        <v>384</v>
      </c>
      <c r="M177" t="s">
        <v>76</v>
      </c>
      <c r="O177" s="1" t="s">
        <v>183</v>
      </c>
      <c r="P177" t="s">
        <v>125</v>
      </c>
      <c r="R177" s="1" t="str">
        <f t="shared" si="20"/>
        <v>2/4/1860</v>
      </c>
      <c r="S177" t="str">
        <f t="shared" si="21"/>
        <v>1860</v>
      </c>
      <c r="T177" t="str">
        <f t="shared" si="22"/>
        <v>2</v>
      </c>
      <c r="U177" t="str">
        <f t="shared" si="23"/>
        <v>4</v>
      </c>
      <c r="V177" s="3">
        <f>VLOOKUP(VALUE(S177),'CPI Data'!$A$1:$C$67, 3)*J177</f>
        <v>699.92592592592587</v>
      </c>
      <c r="W177" t="s">
        <v>521</v>
      </c>
    </row>
    <row r="178" spans="1:26" x14ac:dyDescent="0.35">
      <c r="A178" t="s">
        <v>681</v>
      </c>
      <c r="B178" t="s">
        <v>590</v>
      </c>
      <c r="H178" t="s">
        <v>481</v>
      </c>
      <c r="I178" t="s">
        <v>388</v>
      </c>
      <c r="J178" s="2">
        <v>15.17</v>
      </c>
      <c r="L178" t="s">
        <v>384</v>
      </c>
      <c r="M178" t="s">
        <v>223</v>
      </c>
      <c r="O178" s="1" t="s">
        <v>182</v>
      </c>
      <c r="P178" t="s">
        <v>125</v>
      </c>
      <c r="R178" s="1" t="str">
        <f t="shared" si="20"/>
        <v>4/7/1860</v>
      </c>
      <c r="S178" t="str">
        <f t="shared" si="21"/>
        <v>1860</v>
      </c>
      <c r="T178" t="str">
        <f t="shared" si="22"/>
        <v>4</v>
      </c>
      <c r="U178" t="str">
        <f t="shared" si="23"/>
        <v>7</v>
      </c>
      <c r="V178" s="3">
        <f>VLOOKUP(VALUE(S178),'CPI Data'!$A$1:$C$67, 3)*J178</f>
        <v>530.89381481481473</v>
      </c>
      <c r="W178" t="s">
        <v>527</v>
      </c>
    </row>
    <row r="179" spans="1:26" hidden="1" x14ac:dyDescent="0.35">
      <c r="A179" t="s">
        <v>665</v>
      </c>
      <c r="B179" t="s">
        <v>590</v>
      </c>
      <c r="H179" t="s">
        <v>480</v>
      </c>
      <c r="I179" t="s">
        <v>385</v>
      </c>
      <c r="J179" s="2">
        <v>13.5</v>
      </c>
      <c r="K179" t="s">
        <v>213</v>
      </c>
      <c r="L179" t="s">
        <v>384</v>
      </c>
      <c r="M179" t="s">
        <v>212</v>
      </c>
      <c r="O179" s="1" t="s">
        <v>161</v>
      </c>
      <c r="P179" t="s">
        <v>125</v>
      </c>
      <c r="R179" s="1" t="str">
        <f t="shared" si="20"/>
        <v>7/7/1860</v>
      </c>
      <c r="S179" t="str">
        <f t="shared" si="21"/>
        <v>1860</v>
      </c>
      <c r="T179" t="str">
        <f t="shared" si="22"/>
        <v>7</v>
      </c>
      <c r="U179" t="str">
        <f t="shared" si="23"/>
        <v>7</v>
      </c>
      <c r="V179" s="3">
        <f>VLOOKUP(VALUE(S179),'CPI Data'!$A$1:$C$67, 3)*J179</f>
        <v>472.44999999999993</v>
      </c>
      <c r="W179" t="s">
        <v>521</v>
      </c>
      <c r="X179">
        <v>16</v>
      </c>
    </row>
    <row r="180" spans="1:26" x14ac:dyDescent="0.35">
      <c r="A180" t="s">
        <v>622</v>
      </c>
      <c r="B180" t="s">
        <v>590</v>
      </c>
      <c r="H180" t="s">
        <v>488</v>
      </c>
      <c r="I180" t="s">
        <v>373</v>
      </c>
      <c r="J180" s="2">
        <v>13.12</v>
      </c>
      <c r="K180" t="s">
        <v>570</v>
      </c>
      <c r="L180" t="s">
        <v>384</v>
      </c>
      <c r="M180" t="s">
        <v>185</v>
      </c>
      <c r="O180" s="1" t="s">
        <v>569</v>
      </c>
      <c r="P180" t="s">
        <v>125</v>
      </c>
      <c r="R180" s="1" t="str">
        <f t="shared" si="20"/>
        <v>6/1/1860</v>
      </c>
      <c r="S180" t="str">
        <f t="shared" si="21"/>
        <v>1860</v>
      </c>
      <c r="T180" t="str">
        <f t="shared" si="22"/>
        <v>6</v>
      </c>
      <c r="U180" t="str">
        <f t="shared" si="23"/>
        <v>1</v>
      </c>
      <c r="V180" s="3">
        <f>VLOOKUP(VALUE(S180),'CPI Data'!$A$1:$C$67, 3)*J180</f>
        <v>459.15140740740736</v>
      </c>
      <c r="W180" t="s">
        <v>521</v>
      </c>
    </row>
    <row r="181" spans="1:26" hidden="1" x14ac:dyDescent="0.35">
      <c r="A181" t="s">
        <v>674</v>
      </c>
      <c r="B181" t="s">
        <v>590</v>
      </c>
      <c r="I181" t="s">
        <v>219</v>
      </c>
      <c r="J181" s="2">
        <v>11</v>
      </c>
      <c r="K181" t="s">
        <v>221</v>
      </c>
      <c r="L181" t="s">
        <v>384</v>
      </c>
      <c r="M181" t="s">
        <v>212</v>
      </c>
      <c r="O181" s="1" t="s">
        <v>220</v>
      </c>
      <c r="P181" t="s">
        <v>125</v>
      </c>
      <c r="R181" s="1" t="str">
        <f t="shared" si="20"/>
        <v>4/8/1860</v>
      </c>
      <c r="S181" t="str">
        <f t="shared" si="21"/>
        <v>1860</v>
      </c>
      <c r="T181" t="str">
        <f t="shared" si="22"/>
        <v>4</v>
      </c>
      <c r="U181" t="str">
        <f t="shared" si="23"/>
        <v>8</v>
      </c>
      <c r="V181" s="3">
        <f>VLOOKUP(VALUE(S181),'CPI Data'!$A$1:$C$67, 3)*J181</f>
        <v>384.95925925925923</v>
      </c>
      <c r="W181" t="s">
        <v>521</v>
      </c>
      <c r="X181">
        <v>14</v>
      </c>
      <c r="Z181" t="s">
        <v>220</v>
      </c>
    </row>
    <row r="182" spans="1:26" hidden="1" x14ac:dyDescent="0.35">
      <c r="A182" t="s">
        <v>694</v>
      </c>
      <c r="B182" t="s">
        <v>590</v>
      </c>
      <c r="H182" t="s">
        <v>478</v>
      </c>
      <c r="I182" t="s">
        <v>382</v>
      </c>
      <c r="J182" s="2">
        <v>10.5</v>
      </c>
      <c r="L182" t="s">
        <v>384</v>
      </c>
      <c r="M182" t="s">
        <v>185</v>
      </c>
      <c r="O182" s="1" t="s">
        <v>206</v>
      </c>
      <c r="P182" t="s">
        <v>125</v>
      </c>
      <c r="R182" s="1" t="str">
        <f t="shared" si="20"/>
        <v>6/23/1860</v>
      </c>
      <c r="S182" t="str">
        <f t="shared" si="21"/>
        <v>1860</v>
      </c>
      <c r="T182" t="str">
        <f t="shared" si="22"/>
        <v>6</v>
      </c>
      <c r="U182" t="str">
        <f t="shared" si="23"/>
        <v>23</v>
      </c>
      <c r="V182" s="3">
        <f>VLOOKUP(VALUE(S182),'CPI Data'!$A$1:$C$67, 3)*J182</f>
        <v>367.46111111111111</v>
      </c>
      <c r="W182" t="s">
        <v>521</v>
      </c>
      <c r="X182">
        <v>7</v>
      </c>
    </row>
    <row r="183" spans="1:26" x14ac:dyDescent="0.35">
      <c r="A183" t="s">
        <v>786</v>
      </c>
      <c r="B183" t="s">
        <v>589</v>
      </c>
      <c r="D183" s="1" t="s">
        <v>130</v>
      </c>
      <c r="F183" t="s">
        <v>485</v>
      </c>
      <c r="G183" t="s">
        <v>404</v>
      </c>
      <c r="H183" t="s">
        <v>27</v>
      </c>
      <c r="I183" t="s">
        <v>402</v>
      </c>
      <c r="J183" s="2">
        <v>30</v>
      </c>
      <c r="L183" t="s">
        <v>485</v>
      </c>
      <c r="M183" t="s">
        <v>489</v>
      </c>
      <c r="N183" t="s">
        <v>404</v>
      </c>
      <c r="O183" s="1" t="s">
        <v>403</v>
      </c>
      <c r="P183" t="s">
        <v>125</v>
      </c>
      <c r="R183" s="1" t="str">
        <f t="shared" si="20"/>
        <v>9/6/1850</v>
      </c>
      <c r="S183" t="str">
        <f t="shared" si="21"/>
        <v>1850</v>
      </c>
      <c r="T183" t="str">
        <f t="shared" si="22"/>
        <v>9</v>
      </c>
      <c r="U183" t="str">
        <f t="shared" si="23"/>
        <v>6</v>
      </c>
      <c r="V183" s="3">
        <f>VLOOKUP(VALUE(S183),'CPI Data'!$A$1:$C$67, 3)*J183</f>
        <v>1133.8799999999999</v>
      </c>
      <c r="W183" t="s">
        <v>521</v>
      </c>
      <c r="Z183" t="s">
        <v>552</v>
      </c>
    </row>
    <row r="184" spans="1:26" hidden="1" x14ac:dyDescent="0.35">
      <c r="A184" t="s">
        <v>673</v>
      </c>
      <c r="B184" t="s">
        <v>590</v>
      </c>
      <c r="H184" t="s">
        <v>482</v>
      </c>
      <c r="I184" t="s">
        <v>228</v>
      </c>
      <c r="J184" s="2">
        <v>2.68</v>
      </c>
      <c r="K184" t="s">
        <v>390</v>
      </c>
      <c r="L184" t="s">
        <v>384</v>
      </c>
      <c r="M184" t="s">
        <v>106</v>
      </c>
      <c r="O184" s="1" t="s">
        <v>227</v>
      </c>
      <c r="P184" t="s">
        <v>125</v>
      </c>
      <c r="R184" s="1" t="str">
        <f t="shared" si="20"/>
        <v>5/7/1860</v>
      </c>
      <c r="S184" t="str">
        <f t="shared" si="21"/>
        <v>1860</v>
      </c>
      <c r="T184" t="str">
        <f t="shared" si="22"/>
        <v>5</v>
      </c>
      <c r="U184" t="str">
        <f t="shared" si="23"/>
        <v>7</v>
      </c>
      <c r="V184" s="3">
        <f>VLOOKUP(VALUE(S184),'CPI Data'!$A$1:$C$67, 3)*J184</f>
        <v>93.79007407407407</v>
      </c>
      <c r="W184" t="s">
        <v>521</v>
      </c>
      <c r="X184">
        <v>0.5</v>
      </c>
    </row>
    <row r="185" spans="1:26" hidden="1" x14ac:dyDescent="0.35">
      <c r="A185" t="s">
        <v>785</v>
      </c>
      <c r="B185" t="s">
        <v>589</v>
      </c>
      <c r="E185" s="1" t="s">
        <v>108</v>
      </c>
      <c r="F185" t="s">
        <v>201</v>
      </c>
      <c r="G185" t="s">
        <v>142</v>
      </c>
      <c r="H185" t="s">
        <v>107</v>
      </c>
      <c r="I185" t="s">
        <v>394</v>
      </c>
      <c r="J185" s="2">
        <v>10</v>
      </c>
      <c r="K185" t="s">
        <v>393</v>
      </c>
      <c r="M185" t="str">
        <f>F185</f>
        <v>S. M. Stafford</v>
      </c>
      <c r="P185" t="s">
        <v>820</v>
      </c>
      <c r="R185" s="1" t="str">
        <f t="shared" si="20"/>
        <v>9/6/1854</v>
      </c>
      <c r="S185" t="str">
        <f t="shared" si="21"/>
        <v>1854</v>
      </c>
      <c r="T185" t="str">
        <f t="shared" si="22"/>
        <v>9</v>
      </c>
      <c r="U185" t="str">
        <f t="shared" si="23"/>
        <v>6</v>
      </c>
      <c r="V185" s="3">
        <f>VLOOKUP(VALUE(S185),'CPI Data'!$A$1:$C$67, 3)*J185</f>
        <v>349.96296296296293</v>
      </c>
      <c r="W185" t="s">
        <v>537</v>
      </c>
    </row>
    <row r="186" spans="1:26" hidden="1" x14ac:dyDescent="0.35">
      <c r="A186" s="6" t="s">
        <v>646</v>
      </c>
      <c r="B186" t="s">
        <v>589</v>
      </c>
      <c r="D186" s="1" t="s">
        <v>158</v>
      </c>
      <c r="F186" t="s">
        <v>874</v>
      </c>
      <c r="G186" t="s">
        <v>645</v>
      </c>
      <c r="I186" t="s">
        <v>422</v>
      </c>
      <c r="J186" s="2">
        <v>34</v>
      </c>
      <c r="K186" t="s">
        <v>421</v>
      </c>
      <c r="M186" t="str">
        <f>G186</f>
        <v>James F. Warren</v>
      </c>
      <c r="P186" t="s">
        <v>125</v>
      </c>
      <c r="R186" s="1" t="str">
        <f t="shared" si="20"/>
        <v>2/1/1864</v>
      </c>
      <c r="S186" t="str">
        <f t="shared" ref="S186" si="24">RIGHT(R186, 4)</f>
        <v>1864</v>
      </c>
      <c r="T186" t="str">
        <f t="shared" ref="T186" si="25">LEFT(R186,FIND("/",R186)-1)</f>
        <v>2</v>
      </c>
      <c r="U186" t="str">
        <f t="shared" ref="U186" si="26">MID(R186, FIND("/", R186)+1, LEN(R186)-4 -FIND("/", R186)-1 )</f>
        <v>1</v>
      </c>
      <c r="V186" s="3">
        <f>VLOOKUP(VALUE(S186),'CPI Data'!$A$1:$C$67, 3)*J186</f>
        <v>683.54468085106384</v>
      </c>
      <c r="W186" t="s">
        <v>539</v>
      </c>
    </row>
    <row r="187" spans="1:26" x14ac:dyDescent="0.35">
      <c r="J187" s="2"/>
    </row>
    <row r="189" spans="1:26" x14ac:dyDescent="0.35">
      <c r="W189" s="3"/>
    </row>
  </sheetData>
  <autoFilter ref="A1:Z186" xr:uid="{7EB47AD2-FA34-486C-BDDA-E3D7A0108905}">
    <filterColumn colId="22">
      <filters>
        <filter val="Hire"/>
        <filter val="Hire (buildings)"/>
        <filter val="Hire (President)"/>
        <filter val="Hire; Board; Clothing"/>
      </filters>
    </filterColumn>
    <filterColumn colId="23">
      <filters blank="1"/>
    </filterColumn>
  </autoFilter>
  <hyperlinks>
    <hyperlink ref="A141" r:id="rId1" xr:uid="{1D475311-365F-4D35-A6F7-2DC52C1AF935}"/>
    <hyperlink ref="A151" r:id="rId2" xr:uid="{CFD4AEBB-F12A-4B6E-A5C1-75850546C495}"/>
    <hyperlink ref="A25" r:id="rId3" xr:uid="{33819E3B-3727-4438-ABA9-765682E3F3A3}"/>
    <hyperlink ref="A38" r:id="rId4" xr:uid="{B7D1FFF1-B6E3-406B-B678-BD8F5808AD4F}"/>
    <hyperlink ref="A3" r:id="rId5" xr:uid="{8F68E912-CDBA-45D6-84BF-5EB1622CAFFA}"/>
    <hyperlink ref="A4" r:id="rId6" xr:uid="{E5875700-3CC7-4B51-8C42-7306C63472EF}"/>
    <hyperlink ref="A5" r:id="rId7" xr:uid="{BB8916CA-EE0C-4600-A6B5-B959076F58BB}"/>
    <hyperlink ref="A6" r:id="rId8" xr:uid="{62E6B011-F261-4A89-900A-C2F4F8F24467}"/>
    <hyperlink ref="A8" r:id="rId9" xr:uid="{E5C1733E-A0D7-437B-B145-F84166C93281}"/>
    <hyperlink ref="A9" r:id="rId10" xr:uid="{8CD7724B-27A3-4EB1-A973-30353B8CDD4E}"/>
    <hyperlink ref="A16" r:id="rId11" xr:uid="{B99E0BB5-2725-4AC0-B5E7-13EBADC838F7}"/>
    <hyperlink ref="A18" r:id="rId12" xr:uid="{D2E9CC4B-735E-4B08-8A5E-0C1450BD26EE}"/>
    <hyperlink ref="A70" r:id="rId13" xr:uid="{F71AE413-6E32-4874-8E86-BCA1FDA5BF1C}"/>
    <hyperlink ref="A35" r:id="rId14" xr:uid="{B1B21AD3-98B7-45E7-AAF5-6BE35BD391D1}"/>
    <hyperlink ref="A24" r:id="rId15" xr:uid="{3E713866-8A76-4014-AE5F-A65AE000007B}"/>
    <hyperlink ref="A88" r:id="rId16" xr:uid="{57F9C5C1-1E0C-4856-A190-E57B52A15376}"/>
    <hyperlink ref="A163" r:id="rId17" xr:uid="{3C9982F7-D5D2-4FDA-9AF9-787C7E30D46E}"/>
    <hyperlink ref="A91" r:id="rId18" xr:uid="{9E15DA77-3FF5-4EB6-8185-D157545B3E57}"/>
    <hyperlink ref="A67" r:id="rId19" xr:uid="{56ECB5E7-6EB9-44F4-8805-C6C095D862E7}"/>
    <hyperlink ref="A52" r:id="rId20" xr:uid="{E6B10A20-C5A8-4D03-935E-8176E962899F}"/>
    <hyperlink ref="A162" r:id="rId21" xr:uid="{F97585B0-86F3-4BF7-AA22-B322A8C5983C}"/>
    <hyperlink ref="A186" r:id="rId22" xr:uid="{DDED5EF8-D5E8-4A7A-9A84-11AE8F8E0E8C}"/>
    <hyperlink ref="A135" r:id="rId23" xr:uid="{B3BBD453-EA13-4B7F-BE60-5B416FAC6AE4}"/>
    <hyperlink ref="A136" r:id="rId24" xr:uid="{EFACB0C9-2529-497F-9469-559EE0D8903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322DC-CF45-480D-965C-AE5DB81EEEAE}">
  <dimension ref="A1:H67"/>
  <sheetViews>
    <sheetView workbookViewId="0">
      <selection activeCell="C12" sqref="C12"/>
    </sheetView>
  </sheetViews>
  <sheetFormatPr defaultRowHeight="14.5" x14ac:dyDescent="0.35"/>
  <cols>
    <col min="1" max="1" width="4.81640625" bestFit="1" customWidth="1"/>
    <col min="3" max="3" width="11.36328125" bestFit="1" customWidth="1"/>
  </cols>
  <sheetData>
    <row r="1" spans="1:8" x14ac:dyDescent="0.35">
      <c r="A1" t="s">
        <v>499</v>
      </c>
      <c r="B1" t="s">
        <v>515</v>
      </c>
      <c r="C1" t="s">
        <v>518</v>
      </c>
      <c r="D1" s="6" t="s">
        <v>516</v>
      </c>
    </row>
    <row r="2" spans="1:8" x14ac:dyDescent="0.35">
      <c r="A2" s="5">
        <v>1800</v>
      </c>
      <c r="B2" s="4">
        <v>51</v>
      </c>
      <c r="C2" s="4">
        <f>$H$2/B2</f>
        <v>18.527450980392157</v>
      </c>
      <c r="G2" t="s">
        <v>517</v>
      </c>
      <c r="H2">
        <v>944.9</v>
      </c>
    </row>
    <row r="3" spans="1:8" x14ac:dyDescent="0.35">
      <c r="A3" s="5">
        <v>1801</v>
      </c>
      <c r="B3" s="4">
        <v>50</v>
      </c>
      <c r="C3" s="4">
        <f t="shared" ref="C3:C66" si="0">$H$2/B3</f>
        <v>18.898</v>
      </c>
    </row>
    <row r="4" spans="1:8" x14ac:dyDescent="0.35">
      <c r="A4" s="5">
        <v>1802</v>
      </c>
      <c r="B4" s="4">
        <v>43</v>
      </c>
      <c r="C4" s="4">
        <f t="shared" si="0"/>
        <v>21.974418604651163</v>
      </c>
    </row>
    <row r="5" spans="1:8" x14ac:dyDescent="0.35">
      <c r="A5" s="5">
        <v>1803</v>
      </c>
      <c r="B5" s="4">
        <v>45</v>
      </c>
      <c r="C5" s="4">
        <f t="shared" si="0"/>
        <v>20.997777777777777</v>
      </c>
    </row>
    <row r="6" spans="1:8" x14ac:dyDescent="0.35">
      <c r="A6" s="5">
        <v>1804</v>
      </c>
      <c r="B6" s="4">
        <v>45</v>
      </c>
      <c r="C6" s="4">
        <f t="shared" si="0"/>
        <v>20.997777777777777</v>
      </c>
    </row>
    <row r="7" spans="1:8" x14ac:dyDescent="0.35">
      <c r="A7" s="5">
        <v>1805</v>
      </c>
      <c r="B7" s="4">
        <v>45</v>
      </c>
      <c r="C7" s="4">
        <f t="shared" si="0"/>
        <v>20.997777777777777</v>
      </c>
    </row>
    <row r="8" spans="1:8" x14ac:dyDescent="0.35">
      <c r="A8" s="5">
        <v>1806</v>
      </c>
      <c r="B8" s="4">
        <v>47</v>
      </c>
      <c r="C8" s="4">
        <f t="shared" si="0"/>
        <v>20.104255319148937</v>
      </c>
    </row>
    <row r="9" spans="1:8" x14ac:dyDescent="0.35">
      <c r="A9" s="5">
        <v>1807</v>
      </c>
      <c r="B9" s="4">
        <v>44</v>
      </c>
      <c r="C9" s="4">
        <f t="shared" si="0"/>
        <v>21.474999999999998</v>
      </c>
    </row>
    <row r="10" spans="1:8" x14ac:dyDescent="0.35">
      <c r="A10" s="5">
        <v>1808</v>
      </c>
      <c r="B10" s="4">
        <v>48</v>
      </c>
      <c r="C10" s="4">
        <f>$H$2/B10</f>
        <v>19.685416666666665</v>
      </c>
    </row>
    <row r="11" spans="1:8" x14ac:dyDescent="0.35">
      <c r="A11" s="5">
        <v>1809</v>
      </c>
      <c r="B11" s="4">
        <v>47</v>
      </c>
      <c r="C11" s="4">
        <f>$H$2/B11</f>
        <v>20.104255319148937</v>
      </c>
    </row>
    <row r="12" spans="1:8" x14ac:dyDescent="0.35">
      <c r="A12" s="5">
        <v>1810</v>
      </c>
      <c r="B12" s="4">
        <v>47</v>
      </c>
      <c r="C12" s="4">
        <f t="shared" si="0"/>
        <v>20.104255319148937</v>
      </c>
    </row>
    <row r="13" spans="1:8" x14ac:dyDescent="0.35">
      <c r="A13" s="5">
        <v>1811</v>
      </c>
      <c r="B13" s="4">
        <v>50</v>
      </c>
      <c r="C13" s="4">
        <f t="shared" si="0"/>
        <v>18.898</v>
      </c>
    </row>
    <row r="14" spans="1:8" x14ac:dyDescent="0.35">
      <c r="A14" s="5">
        <v>1812</v>
      </c>
      <c r="B14" s="4">
        <v>51</v>
      </c>
      <c r="C14" s="4">
        <f t="shared" si="0"/>
        <v>18.527450980392157</v>
      </c>
    </row>
    <row r="15" spans="1:8" x14ac:dyDescent="0.35">
      <c r="A15" s="5">
        <v>1813</v>
      </c>
      <c r="B15" s="4">
        <v>58</v>
      </c>
      <c r="C15" s="4">
        <f t="shared" si="0"/>
        <v>16.291379310344826</v>
      </c>
    </row>
    <row r="16" spans="1:8" x14ac:dyDescent="0.35">
      <c r="A16" s="5">
        <v>1814</v>
      </c>
      <c r="B16" s="4">
        <v>63</v>
      </c>
      <c r="C16" s="4">
        <f t="shared" si="0"/>
        <v>14.998412698412698</v>
      </c>
    </row>
    <row r="17" spans="1:3" x14ac:dyDescent="0.35">
      <c r="A17" s="5">
        <v>1815</v>
      </c>
      <c r="B17" s="4">
        <v>55</v>
      </c>
      <c r="C17" s="4">
        <f t="shared" si="0"/>
        <v>17.18</v>
      </c>
    </row>
    <row r="18" spans="1:3" x14ac:dyDescent="0.35">
      <c r="A18" s="5">
        <v>1816</v>
      </c>
      <c r="B18" s="4">
        <v>51</v>
      </c>
      <c r="C18" s="4">
        <f t="shared" si="0"/>
        <v>18.527450980392157</v>
      </c>
    </row>
    <row r="19" spans="1:3" x14ac:dyDescent="0.35">
      <c r="A19" s="5">
        <v>1817</v>
      </c>
      <c r="B19" s="4">
        <v>48</v>
      </c>
      <c r="C19" s="4">
        <f t="shared" si="0"/>
        <v>19.685416666666665</v>
      </c>
    </row>
    <row r="20" spans="1:3" x14ac:dyDescent="0.35">
      <c r="A20" s="5">
        <v>1818</v>
      </c>
      <c r="B20" s="4">
        <v>46</v>
      </c>
      <c r="C20" s="4">
        <f t="shared" si="0"/>
        <v>20.541304347826088</v>
      </c>
    </row>
    <row r="21" spans="1:3" x14ac:dyDescent="0.35">
      <c r="A21" s="5">
        <v>1819</v>
      </c>
      <c r="B21" s="4">
        <v>46</v>
      </c>
      <c r="C21" s="4">
        <f t="shared" si="0"/>
        <v>20.541304347826088</v>
      </c>
    </row>
    <row r="22" spans="1:3" x14ac:dyDescent="0.35">
      <c r="A22" s="5">
        <v>1820</v>
      </c>
      <c r="B22" s="4">
        <v>42</v>
      </c>
      <c r="C22" s="4">
        <f t="shared" si="0"/>
        <v>22.497619047619047</v>
      </c>
    </row>
    <row r="23" spans="1:3" x14ac:dyDescent="0.35">
      <c r="A23" s="5">
        <v>1821</v>
      </c>
      <c r="B23" s="4">
        <v>40</v>
      </c>
      <c r="C23" s="4">
        <f t="shared" si="0"/>
        <v>23.622499999999999</v>
      </c>
    </row>
    <row r="24" spans="1:3" x14ac:dyDescent="0.35">
      <c r="A24" s="5">
        <v>1822</v>
      </c>
      <c r="B24" s="4">
        <v>40</v>
      </c>
      <c r="C24" s="4">
        <f t="shared" si="0"/>
        <v>23.622499999999999</v>
      </c>
    </row>
    <row r="25" spans="1:3" x14ac:dyDescent="0.35">
      <c r="A25" s="5">
        <v>1823</v>
      </c>
      <c r="B25" s="4">
        <v>36</v>
      </c>
      <c r="C25" s="4">
        <f t="shared" si="0"/>
        <v>26.24722222222222</v>
      </c>
    </row>
    <row r="26" spans="1:3" x14ac:dyDescent="0.35">
      <c r="A26" s="5">
        <v>1824</v>
      </c>
      <c r="B26" s="4">
        <v>33</v>
      </c>
      <c r="C26" s="4">
        <f t="shared" si="0"/>
        <v>28.633333333333333</v>
      </c>
    </row>
    <row r="27" spans="1:3" x14ac:dyDescent="0.35">
      <c r="A27" s="5">
        <v>1825</v>
      </c>
      <c r="B27" s="4">
        <v>34</v>
      </c>
      <c r="C27" s="4">
        <f t="shared" si="0"/>
        <v>27.791176470588233</v>
      </c>
    </row>
    <row r="28" spans="1:3" x14ac:dyDescent="0.35">
      <c r="A28" s="5">
        <v>1826</v>
      </c>
      <c r="B28" s="4">
        <v>34</v>
      </c>
      <c r="C28" s="4">
        <f t="shared" si="0"/>
        <v>27.791176470588233</v>
      </c>
    </row>
    <row r="29" spans="1:3" x14ac:dyDescent="0.35">
      <c r="A29" s="5">
        <v>1827</v>
      </c>
      <c r="B29" s="4">
        <v>34</v>
      </c>
      <c r="C29" s="4">
        <f t="shared" si="0"/>
        <v>27.791176470588233</v>
      </c>
    </row>
    <row r="30" spans="1:3" x14ac:dyDescent="0.35">
      <c r="A30" s="5">
        <v>1828</v>
      </c>
      <c r="B30" s="4">
        <v>33</v>
      </c>
      <c r="C30" s="4">
        <f t="shared" si="0"/>
        <v>28.633333333333333</v>
      </c>
    </row>
    <row r="31" spans="1:3" x14ac:dyDescent="0.35">
      <c r="A31" s="5">
        <v>1829</v>
      </c>
      <c r="B31" s="4">
        <v>32</v>
      </c>
      <c r="C31" s="4">
        <f t="shared" si="0"/>
        <v>29.528124999999999</v>
      </c>
    </row>
    <row r="32" spans="1:3" x14ac:dyDescent="0.35">
      <c r="A32" s="5">
        <v>1830</v>
      </c>
      <c r="B32" s="4">
        <v>32</v>
      </c>
      <c r="C32" s="4">
        <f t="shared" si="0"/>
        <v>29.528124999999999</v>
      </c>
    </row>
    <row r="33" spans="1:3" x14ac:dyDescent="0.35">
      <c r="A33" s="5">
        <v>1831</v>
      </c>
      <c r="B33" s="4">
        <v>32</v>
      </c>
      <c r="C33" s="4">
        <f t="shared" si="0"/>
        <v>29.528124999999999</v>
      </c>
    </row>
    <row r="34" spans="1:3" x14ac:dyDescent="0.35">
      <c r="A34" s="5">
        <v>1832</v>
      </c>
      <c r="B34" s="4">
        <v>30</v>
      </c>
      <c r="C34" s="4">
        <f t="shared" si="0"/>
        <v>31.496666666666666</v>
      </c>
    </row>
    <row r="35" spans="1:3" x14ac:dyDescent="0.35">
      <c r="A35" s="5">
        <v>1833</v>
      </c>
      <c r="B35" s="4">
        <v>29</v>
      </c>
      <c r="C35" s="4">
        <f t="shared" si="0"/>
        <v>32.582758620689653</v>
      </c>
    </row>
    <row r="36" spans="1:3" x14ac:dyDescent="0.35">
      <c r="A36" s="5">
        <v>1834</v>
      </c>
      <c r="B36" s="4">
        <v>30</v>
      </c>
      <c r="C36" s="4">
        <f t="shared" si="0"/>
        <v>31.496666666666666</v>
      </c>
    </row>
    <row r="37" spans="1:3" x14ac:dyDescent="0.35">
      <c r="A37" s="5">
        <v>1835</v>
      </c>
      <c r="B37" s="4">
        <v>31</v>
      </c>
      <c r="C37" s="4">
        <f t="shared" si="0"/>
        <v>30.480645161290322</v>
      </c>
    </row>
    <row r="38" spans="1:3" x14ac:dyDescent="0.35">
      <c r="A38" s="5">
        <v>1836</v>
      </c>
      <c r="B38" s="4">
        <v>33</v>
      </c>
      <c r="C38" s="4">
        <f t="shared" si="0"/>
        <v>28.633333333333333</v>
      </c>
    </row>
    <row r="39" spans="1:3" x14ac:dyDescent="0.35">
      <c r="A39" s="5">
        <v>1837</v>
      </c>
      <c r="B39" s="4">
        <v>34</v>
      </c>
      <c r="C39" s="4">
        <f t="shared" si="0"/>
        <v>27.791176470588233</v>
      </c>
    </row>
    <row r="40" spans="1:3" x14ac:dyDescent="0.35">
      <c r="A40" s="5">
        <v>1838</v>
      </c>
      <c r="B40" s="4">
        <v>32</v>
      </c>
      <c r="C40" s="4">
        <f t="shared" si="0"/>
        <v>29.528124999999999</v>
      </c>
    </row>
    <row r="41" spans="1:3" x14ac:dyDescent="0.35">
      <c r="A41" s="5">
        <v>1839</v>
      </c>
      <c r="B41" s="4">
        <v>32</v>
      </c>
      <c r="C41" s="4">
        <f t="shared" si="0"/>
        <v>29.528124999999999</v>
      </c>
    </row>
    <row r="42" spans="1:3" x14ac:dyDescent="0.35">
      <c r="A42" s="5">
        <v>1840</v>
      </c>
      <c r="B42" s="4">
        <v>30</v>
      </c>
      <c r="C42" s="4">
        <f t="shared" si="0"/>
        <v>31.496666666666666</v>
      </c>
    </row>
    <row r="43" spans="1:3" x14ac:dyDescent="0.35">
      <c r="A43" s="5">
        <v>1841</v>
      </c>
      <c r="B43" s="4">
        <v>31</v>
      </c>
      <c r="C43" s="4">
        <f t="shared" si="0"/>
        <v>30.480645161290322</v>
      </c>
    </row>
    <row r="44" spans="1:3" x14ac:dyDescent="0.35">
      <c r="A44" s="5">
        <v>1842</v>
      </c>
      <c r="B44" s="4">
        <v>29</v>
      </c>
      <c r="C44" s="4">
        <f t="shared" si="0"/>
        <v>32.582758620689653</v>
      </c>
    </row>
    <row r="45" spans="1:3" x14ac:dyDescent="0.35">
      <c r="A45" s="5">
        <v>1843</v>
      </c>
      <c r="B45" s="4">
        <v>28</v>
      </c>
      <c r="C45" s="4">
        <f t="shared" si="0"/>
        <v>33.746428571428574</v>
      </c>
    </row>
    <row r="46" spans="1:3" x14ac:dyDescent="0.35">
      <c r="A46" s="5">
        <v>1844</v>
      </c>
      <c r="B46" s="4">
        <v>28</v>
      </c>
      <c r="C46" s="4">
        <f t="shared" si="0"/>
        <v>33.746428571428574</v>
      </c>
    </row>
    <row r="47" spans="1:3" x14ac:dyDescent="0.35">
      <c r="A47" s="5">
        <v>1845</v>
      </c>
      <c r="B47" s="4">
        <v>28</v>
      </c>
      <c r="C47" s="4">
        <f t="shared" si="0"/>
        <v>33.746428571428574</v>
      </c>
    </row>
    <row r="48" spans="1:3" x14ac:dyDescent="0.35">
      <c r="A48" s="5">
        <v>1846</v>
      </c>
      <c r="B48" s="4">
        <v>27</v>
      </c>
      <c r="C48" s="4">
        <f t="shared" si="0"/>
        <v>34.996296296296293</v>
      </c>
    </row>
    <row r="49" spans="1:3" x14ac:dyDescent="0.35">
      <c r="A49" s="5">
        <v>1847</v>
      </c>
      <c r="B49" s="4">
        <v>28</v>
      </c>
      <c r="C49" s="4">
        <f t="shared" si="0"/>
        <v>33.746428571428574</v>
      </c>
    </row>
    <row r="50" spans="1:3" x14ac:dyDescent="0.35">
      <c r="A50" s="5">
        <v>1848</v>
      </c>
      <c r="B50" s="4">
        <v>26</v>
      </c>
      <c r="C50" s="4">
        <f t="shared" si="0"/>
        <v>36.342307692307692</v>
      </c>
    </row>
    <row r="51" spans="1:3" x14ac:dyDescent="0.35">
      <c r="A51" s="5">
        <v>1849</v>
      </c>
      <c r="B51" s="4">
        <v>25</v>
      </c>
      <c r="C51" s="4">
        <f t="shared" si="0"/>
        <v>37.795999999999999</v>
      </c>
    </row>
    <row r="52" spans="1:3" x14ac:dyDescent="0.35">
      <c r="A52" s="5">
        <v>1850</v>
      </c>
      <c r="B52" s="4">
        <v>25</v>
      </c>
      <c r="C52" s="4">
        <f t="shared" si="0"/>
        <v>37.795999999999999</v>
      </c>
    </row>
    <row r="53" spans="1:3" x14ac:dyDescent="0.35">
      <c r="A53" s="5">
        <v>1851</v>
      </c>
      <c r="B53" s="4">
        <v>25</v>
      </c>
      <c r="C53" s="4">
        <f t="shared" si="0"/>
        <v>37.795999999999999</v>
      </c>
    </row>
    <row r="54" spans="1:3" x14ac:dyDescent="0.35">
      <c r="A54" s="5">
        <v>1852</v>
      </c>
      <c r="B54" s="4">
        <v>25</v>
      </c>
      <c r="C54" s="4">
        <f t="shared" si="0"/>
        <v>37.795999999999999</v>
      </c>
    </row>
    <row r="55" spans="1:3" x14ac:dyDescent="0.35">
      <c r="A55" s="5">
        <v>1853</v>
      </c>
      <c r="B55" s="4">
        <v>25</v>
      </c>
      <c r="C55" s="4">
        <f t="shared" si="0"/>
        <v>37.795999999999999</v>
      </c>
    </row>
    <row r="56" spans="1:3" x14ac:dyDescent="0.35">
      <c r="A56" s="5">
        <v>1854</v>
      </c>
      <c r="B56" s="4">
        <v>27</v>
      </c>
      <c r="C56" s="4">
        <f t="shared" si="0"/>
        <v>34.996296296296293</v>
      </c>
    </row>
    <row r="57" spans="1:3" x14ac:dyDescent="0.35">
      <c r="A57" s="5">
        <v>1855</v>
      </c>
      <c r="B57" s="4">
        <v>28</v>
      </c>
      <c r="C57" s="4">
        <f t="shared" si="0"/>
        <v>33.746428571428574</v>
      </c>
    </row>
    <row r="58" spans="1:3" x14ac:dyDescent="0.35">
      <c r="A58" s="5">
        <v>1856</v>
      </c>
      <c r="B58" s="4">
        <v>27</v>
      </c>
      <c r="C58" s="4">
        <f t="shared" si="0"/>
        <v>34.996296296296293</v>
      </c>
    </row>
    <row r="59" spans="1:3" x14ac:dyDescent="0.35">
      <c r="A59" s="5">
        <v>1857</v>
      </c>
      <c r="B59" s="4">
        <v>28</v>
      </c>
      <c r="C59" s="4">
        <f t="shared" si="0"/>
        <v>33.746428571428574</v>
      </c>
    </row>
    <row r="60" spans="1:3" x14ac:dyDescent="0.35">
      <c r="A60" s="5">
        <v>1858</v>
      </c>
      <c r="B60" s="4">
        <v>26</v>
      </c>
      <c r="C60" s="4">
        <f t="shared" si="0"/>
        <v>36.342307692307692</v>
      </c>
    </row>
    <row r="61" spans="1:3" x14ac:dyDescent="0.35">
      <c r="A61" s="5">
        <v>1859</v>
      </c>
      <c r="B61" s="4">
        <v>27</v>
      </c>
      <c r="C61" s="4">
        <f t="shared" si="0"/>
        <v>34.996296296296293</v>
      </c>
    </row>
    <row r="62" spans="1:3" x14ac:dyDescent="0.35">
      <c r="A62" s="5">
        <v>1860</v>
      </c>
      <c r="B62" s="4">
        <v>27</v>
      </c>
      <c r="C62" s="4">
        <f t="shared" si="0"/>
        <v>34.996296296296293</v>
      </c>
    </row>
    <row r="63" spans="1:3" x14ac:dyDescent="0.35">
      <c r="A63" s="5">
        <v>1861</v>
      </c>
      <c r="B63" s="4">
        <v>27</v>
      </c>
      <c r="C63" s="4">
        <f t="shared" si="0"/>
        <v>34.996296296296293</v>
      </c>
    </row>
    <row r="64" spans="1:3" x14ac:dyDescent="0.35">
      <c r="A64" s="5">
        <v>1862</v>
      </c>
      <c r="B64" s="4">
        <v>30</v>
      </c>
      <c r="C64" s="4">
        <f t="shared" si="0"/>
        <v>31.496666666666666</v>
      </c>
    </row>
    <row r="65" spans="1:3" x14ac:dyDescent="0.35">
      <c r="A65" s="5">
        <v>1863</v>
      </c>
      <c r="B65" s="4">
        <v>37</v>
      </c>
      <c r="C65" s="4">
        <f t="shared" si="0"/>
        <v>25.537837837837838</v>
      </c>
    </row>
    <row r="66" spans="1:3" x14ac:dyDescent="0.35">
      <c r="A66" s="5">
        <v>1864</v>
      </c>
      <c r="B66" s="4">
        <v>47</v>
      </c>
      <c r="C66" s="4">
        <f t="shared" si="0"/>
        <v>20.104255319148937</v>
      </c>
    </row>
    <row r="67" spans="1:3" x14ac:dyDescent="0.35">
      <c r="A67" s="5">
        <v>1865</v>
      </c>
      <c r="B67" s="4">
        <v>46</v>
      </c>
      <c r="C67" s="4">
        <f t="shared" ref="C67" si="1">$H$2/B67</f>
        <v>20.541304347826088</v>
      </c>
    </row>
  </sheetData>
  <hyperlinks>
    <hyperlink ref="D1" r:id="rId1" xr:uid="{1DF7D887-4A7E-4C9A-8531-600B0CD6DB5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Tidy Data</vt:lpstr>
      <vt:lpstr>CPI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Ansel Smith</dc:creator>
  <cp:lastModifiedBy>Ansel Smith</cp:lastModifiedBy>
  <dcterms:created xsi:type="dcterms:W3CDTF">2024-09-10T21:06:39Z</dcterms:created>
  <dcterms:modified xsi:type="dcterms:W3CDTF">2024-12-06T23:21:51Z</dcterms:modified>
</cp:coreProperties>
</file>